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1_{F5BBC2EE-559A-48D2-BC39-F826AA43DE3F}" xr6:coauthVersionLast="47" xr6:coauthVersionMax="47" xr10:uidLastSave="{00000000-0000-0000-0000-000000000000}"/>
  <bookViews>
    <workbookView xWindow="1710" yWindow="1060" windowWidth="36690" windowHeight="18750" tabRatio="498" xr2:uid="{00000000-000D-0000-FFFF-FFFF00000000}"/>
  </bookViews>
  <sheets>
    <sheet name="map_headernames" sheetId="1" r:id="rId1"/>
    <sheet name="sortorder" sheetId="3" r:id="rId2"/>
    <sheet name="fixing demogindexstate" sheetId="16" r:id="rId3"/>
    <sheet name="template_add" sheetId="10" r:id="rId4"/>
    <sheet name="shortlabelling" sheetId="7" r:id="rId5"/>
    <sheet name="BGsACS" sheetId="6" r:id="rId6"/>
    <sheet name="ejscreen api" sheetId="8" r:id="rId7"/>
    <sheet name="api2.3" sheetId="11" r:id="rId8"/>
    <sheet name="acs22_v2.3" sheetId="13" r:id="rId9"/>
    <sheet name="language" sheetId="14" r:id="rId10"/>
    <sheet name="obsolete" sheetId="17" r:id="rId11"/>
    <sheet name="acsejscreenformulas" sheetId="15" r:id="rId12"/>
    <sheet name="csv ftp US Percentiles Dataset" sheetId="19" r:id="rId13"/>
    <sheet name="csv ftp US Lookup Table" sheetId="20" r:id="rId14"/>
  </sheets>
  <definedNames>
    <definedName name="_xlnm._FilterDatabase" localSheetId="8" hidden="1">acs22_v2.3!$B$1:$O$676</definedName>
    <definedName name="_xlnm._FilterDatabase" localSheetId="11" hidden="1">acsejscreenformulas!$A$1:$L$249</definedName>
    <definedName name="_xlnm._FilterDatabase" localSheetId="7" hidden="1">'api2.3'!$A$4:$N$308</definedName>
    <definedName name="_xlnm._FilterDatabase" localSheetId="5" hidden="1">BGsACS!$A$1:$M$673</definedName>
    <definedName name="_xlnm._FilterDatabase" localSheetId="12" hidden="1">'csv ftp US Percentiles Dataset'!$A$1:$D$234</definedName>
    <definedName name="_xlnm._FilterDatabase" localSheetId="0" hidden="1">map_headernames!$A$1:$BU$634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83" i="1" l="1"/>
  <c r="AL584" i="1"/>
  <c r="AI583" i="1"/>
  <c r="AI584" i="1"/>
  <c r="Y583" i="1"/>
  <c r="Z583" i="1"/>
  <c r="AA583" i="1"/>
  <c r="AB583" i="1"/>
  <c r="AC583" i="1"/>
  <c r="AD583" i="1"/>
  <c r="AE583" i="1"/>
  <c r="AF583" i="1"/>
  <c r="AG583" i="1"/>
  <c r="Y584" i="1"/>
  <c r="Z584" i="1"/>
  <c r="AA584" i="1"/>
  <c r="AB584" i="1"/>
  <c r="AC584" i="1"/>
  <c r="AD584" i="1"/>
  <c r="AE584" i="1"/>
  <c r="AF584" i="1"/>
  <c r="AG584" i="1"/>
  <c r="G584" i="1"/>
  <c r="G583" i="1"/>
  <c r="F584" i="1"/>
  <c r="E584" i="1"/>
  <c r="F583" i="1"/>
  <c r="E583" i="1"/>
  <c r="V584" i="1"/>
  <c r="W584" i="1" s="1"/>
  <c r="V583" i="1"/>
  <c r="W583" i="1" s="1"/>
  <c r="S584" i="1"/>
  <c r="R584" i="1"/>
  <c r="S583" i="1"/>
  <c r="R583" i="1"/>
  <c r="BJ583" i="1"/>
  <c r="BJ584" i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" i="19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2" i="20"/>
  <c r="V3" i="1"/>
  <c r="W3" i="1" s="1"/>
  <c r="V5" i="1"/>
  <c r="W5" i="1" s="1"/>
  <c r="V4" i="1"/>
  <c r="W4" i="1" s="1"/>
  <c r="V7" i="1"/>
  <c r="W7" i="1" s="1"/>
  <c r="V10" i="1"/>
  <c r="W10" i="1" s="1"/>
  <c r="V9" i="1"/>
  <c r="W9" i="1" s="1"/>
  <c r="V8" i="1"/>
  <c r="W8" i="1" s="1"/>
  <c r="V6" i="1"/>
  <c r="W6" i="1" s="1"/>
  <c r="V11" i="1"/>
  <c r="W11" i="1" s="1"/>
  <c r="V12" i="1"/>
  <c r="W12" i="1" s="1"/>
  <c r="V13" i="1"/>
  <c r="W13" i="1" s="1"/>
  <c r="V14" i="1"/>
  <c r="W14" i="1" s="1"/>
  <c r="V16" i="1"/>
  <c r="W16" i="1" s="1"/>
  <c r="V15" i="1"/>
  <c r="W15" i="1" s="1"/>
  <c r="V18" i="1"/>
  <c r="W18" i="1" s="1"/>
  <c r="V21" i="1"/>
  <c r="W21" i="1" s="1"/>
  <c r="V20" i="1"/>
  <c r="W20" i="1" s="1"/>
  <c r="V19" i="1"/>
  <c r="W19" i="1" s="1"/>
  <c r="V17" i="1"/>
  <c r="W17" i="1" s="1"/>
  <c r="V22" i="1"/>
  <c r="W22" i="1" s="1"/>
  <c r="V23" i="1"/>
  <c r="W23" i="1" s="1"/>
  <c r="V25" i="1"/>
  <c r="W25" i="1" s="1"/>
  <c r="V24" i="1"/>
  <c r="W24" i="1" s="1"/>
  <c r="V27" i="1"/>
  <c r="W27" i="1" s="1"/>
  <c r="V30" i="1"/>
  <c r="W30" i="1" s="1"/>
  <c r="V29" i="1"/>
  <c r="W29" i="1" s="1"/>
  <c r="V28" i="1"/>
  <c r="W28" i="1" s="1"/>
  <c r="V26" i="1"/>
  <c r="W26" i="1" s="1"/>
  <c r="V31" i="1"/>
  <c r="W31" i="1" s="1"/>
  <c r="V32" i="1"/>
  <c r="W32" i="1" s="1"/>
  <c r="V34" i="1"/>
  <c r="W34" i="1" s="1"/>
  <c r="V33" i="1"/>
  <c r="W33" i="1" s="1"/>
  <c r="V36" i="1"/>
  <c r="W36" i="1" s="1"/>
  <c r="V39" i="1"/>
  <c r="W39" i="1" s="1"/>
  <c r="V38" i="1"/>
  <c r="W38" i="1" s="1"/>
  <c r="V37" i="1"/>
  <c r="W37" i="1" s="1"/>
  <c r="V35" i="1"/>
  <c r="W35" i="1" s="1"/>
  <c r="V40" i="1"/>
  <c r="W40" i="1" s="1"/>
  <c r="V41" i="1"/>
  <c r="W41" i="1" s="1"/>
  <c r="V43" i="1"/>
  <c r="W43" i="1" s="1"/>
  <c r="V42" i="1"/>
  <c r="W42" i="1" s="1"/>
  <c r="V45" i="1"/>
  <c r="W45" i="1" s="1"/>
  <c r="V48" i="1"/>
  <c r="W48" i="1" s="1"/>
  <c r="V47" i="1"/>
  <c r="W47" i="1" s="1"/>
  <c r="V46" i="1"/>
  <c r="W46" i="1" s="1"/>
  <c r="V44" i="1"/>
  <c r="W44" i="1" s="1"/>
  <c r="V49" i="1"/>
  <c r="W49" i="1" s="1"/>
  <c r="V50" i="1"/>
  <c r="W50" i="1" s="1"/>
  <c r="V52" i="1"/>
  <c r="W52" i="1" s="1"/>
  <c r="V51" i="1"/>
  <c r="W51" i="1" s="1"/>
  <c r="V54" i="1"/>
  <c r="W54" i="1" s="1"/>
  <c r="V57" i="1"/>
  <c r="W57" i="1" s="1"/>
  <c r="V56" i="1"/>
  <c r="W56" i="1" s="1"/>
  <c r="V55" i="1"/>
  <c r="W55" i="1" s="1"/>
  <c r="V53" i="1"/>
  <c r="W53" i="1" s="1"/>
  <c r="V58" i="1"/>
  <c r="W58" i="1" s="1"/>
  <c r="V59" i="1"/>
  <c r="W59" i="1" s="1"/>
  <c r="V61" i="1"/>
  <c r="W61" i="1" s="1"/>
  <c r="V60" i="1"/>
  <c r="W60" i="1" s="1"/>
  <c r="V63" i="1"/>
  <c r="W63" i="1" s="1"/>
  <c r="V66" i="1"/>
  <c r="W66" i="1" s="1"/>
  <c r="V65" i="1"/>
  <c r="W65" i="1" s="1"/>
  <c r="V64" i="1"/>
  <c r="W64" i="1" s="1"/>
  <c r="V62" i="1"/>
  <c r="W62" i="1" s="1"/>
  <c r="V68" i="1"/>
  <c r="W68" i="1" s="1"/>
  <c r="V67" i="1"/>
  <c r="W67" i="1" s="1"/>
  <c r="V70" i="1"/>
  <c r="W70" i="1" s="1"/>
  <c r="V73" i="1"/>
  <c r="W73" i="1" s="1"/>
  <c r="V72" i="1"/>
  <c r="W72" i="1" s="1"/>
  <c r="V71" i="1"/>
  <c r="W71" i="1" s="1"/>
  <c r="V69" i="1"/>
  <c r="W69" i="1" s="1"/>
  <c r="V74" i="1"/>
  <c r="W74" i="1" s="1"/>
  <c r="V76" i="1"/>
  <c r="W76" i="1" s="1"/>
  <c r="V77" i="1"/>
  <c r="W77" i="1" s="1"/>
  <c r="V75" i="1"/>
  <c r="W75" i="1" s="1"/>
  <c r="V80" i="1"/>
  <c r="W80" i="1" s="1"/>
  <c r="V78" i="1"/>
  <c r="W78" i="1" s="1"/>
  <c r="V79" i="1"/>
  <c r="W79" i="1" s="1"/>
  <c r="V81" i="1"/>
  <c r="W81" i="1" s="1"/>
  <c r="V82" i="1"/>
  <c r="W82" i="1" s="1"/>
  <c r="V84" i="1"/>
  <c r="W84" i="1" s="1"/>
  <c r="V85" i="1"/>
  <c r="W85" i="1" s="1"/>
  <c r="V83" i="1"/>
  <c r="W83" i="1" s="1"/>
  <c r="V88" i="1"/>
  <c r="W88" i="1" s="1"/>
  <c r="V86" i="1"/>
  <c r="W86" i="1" s="1"/>
  <c r="V87" i="1"/>
  <c r="W87" i="1" s="1"/>
  <c r="V89" i="1"/>
  <c r="W89" i="1" s="1"/>
  <c r="V90" i="1"/>
  <c r="W90" i="1" s="1"/>
  <c r="V92" i="1"/>
  <c r="W92" i="1" s="1"/>
  <c r="V93" i="1"/>
  <c r="W93" i="1" s="1"/>
  <c r="V91" i="1"/>
  <c r="W91" i="1" s="1"/>
  <c r="V96" i="1"/>
  <c r="W96" i="1" s="1"/>
  <c r="V94" i="1"/>
  <c r="W94" i="1" s="1"/>
  <c r="V95" i="1"/>
  <c r="W95" i="1" s="1"/>
  <c r="V97" i="1"/>
  <c r="W97" i="1" s="1"/>
  <c r="V98" i="1"/>
  <c r="W98" i="1" s="1"/>
  <c r="V100" i="1"/>
  <c r="W100" i="1" s="1"/>
  <c r="V101" i="1"/>
  <c r="W101" i="1" s="1"/>
  <c r="V99" i="1"/>
  <c r="W99" i="1" s="1"/>
  <c r="V104" i="1"/>
  <c r="W104" i="1" s="1"/>
  <c r="V102" i="1"/>
  <c r="W102" i="1" s="1"/>
  <c r="V103" i="1"/>
  <c r="W103" i="1" s="1"/>
  <c r="V105" i="1"/>
  <c r="W105" i="1" s="1"/>
  <c r="V106" i="1"/>
  <c r="W106" i="1" s="1"/>
  <c r="V108" i="1"/>
  <c r="W108" i="1" s="1"/>
  <c r="V109" i="1"/>
  <c r="W109" i="1" s="1"/>
  <c r="V107" i="1"/>
  <c r="W107" i="1" s="1"/>
  <c r="V112" i="1"/>
  <c r="W112" i="1" s="1"/>
  <c r="V110" i="1"/>
  <c r="W110" i="1" s="1"/>
  <c r="V111" i="1"/>
  <c r="W111" i="1" s="1"/>
  <c r="V113" i="1"/>
  <c r="W113" i="1" s="1"/>
  <c r="V114" i="1"/>
  <c r="W114" i="1" s="1"/>
  <c r="V116" i="1"/>
  <c r="W116" i="1" s="1"/>
  <c r="V117" i="1"/>
  <c r="W117" i="1" s="1"/>
  <c r="V115" i="1"/>
  <c r="W115" i="1" s="1"/>
  <c r="V120" i="1"/>
  <c r="W120" i="1" s="1"/>
  <c r="V118" i="1"/>
  <c r="W118" i="1" s="1"/>
  <c r="V119" i="1"/>
  <c r="W119" i="1" s="1"/>
  <c r="V121" i="1"/>
  <c r="W121" i="1" s="1"/>
  <c r="V122" i="1"/>
  <c r="W122" i="1" s="1"/>
  <c r="V124" i="1"/>
  <c r="W124" i="1" s="1"/>
  <c r="V125" i="1"/>
  <c r="W125" i="1" s="1"/>
  <c r="V123" i="1"/>
  <c r="W123" i="1" s="1"/>
  <c r="V128" i="1"/>
  <c r="W128" i="1" s="1"/>
  <c r="V126" i="1"/>
  <c r="W126" i="1" s="1"/>
  <c r="V127" i="1"/>
  <c r="W127" i="1" s="1"/>
  <c r="V129" i="1"/>
  <c r="W129" i="1" s="1"/>
  <c r="V130" i="1"/>
  <c r="W130" i="1" s="1"/>
  <c r="V132" i="1"/>
  <c r="W132" i="1" s="1"/>
  <c r="V133" i="1"/>
  <c r="W133" i="1" s="1"/>
  <c r="V131" i="1"/>
  <c r="W131" i="1" s="1"/>
  <c r="V136" i="1"/>
  <c r="W136" i="1" s="1"/>
  <c r="V134" i="1"/>
  <c r="W134" i="1" s="1"/>
  <c r="V135" i="1"/>
  <c r="W135" i="1" s="1"/>
  <c r="V137" i="1"/>
  <c r="W137" i="1" s="1"/>
  <c r="V140" i="1"/>
  <c r="W140" i="1" s="1"/>
  <c r="V141" i="1"/>
  <c r="W141" i="1" s="1"/>
  <c r="V139" i="1"/>
  <c r="W139" i="1" s="1"/>
  <c r="V138" i="1"/>
  <c r="W138" i="1" s="1"/>
  <c r="V144" i="1"/>
  <c r="W144" i="1" s="1"/>
  <c r="V142" i="1"/>
  <c r="W142" i="1" s="1"/>
  <c r="V143" i="1"/>
  <c r="W143" i="1" s="1"/>
  <c r="V145" i="1"/>
  <c r="W145" i="1" s="1"/>
  <c r="V148" i="1"/>
  <c r="W148" i="1" s="1"/>
  <c r="V149" i="1"/>
  <c r="W149" i="1" s="1"/>
  <c r="V147" i="1"/>
  <c r="W147" i="1" s="1"/>
  <c r="V146" i="1"/>
  <c r="W146" i="1" s="1"/>
  <c r="V152" i="1"/>
  <c r="W152" i="1" s="1"/>
  <c r="V150" i="1"/>
  <c r="W150" i="1" s="1"/>
  <c r="V151" i="1"/>
  <c r="W151" i="1" s="1"/>
  <c r="V153" i="1"/>
  <c r="W153" i="1" s="1"/>
  <c r="V156" i="1"/>
  <c r="W156" i="1" s="1"/>
  <c r="V157" i="1"/>
  <c r="W157" i="1" s="1"/>
  <c r="V155" i="1"/>
  <c r="W155" i="1" s="1"/>
  <c r="V154" i="1"/>
  <c r="W154" i="1" s="1"/>
  <c r="V160" i="1"/>
  <c r="W160" i="1" s="1"/>
  <c r="V158" i="1"/>
  <c r="W158" i="1" s="1"/>
  <c r="V159" i="1"/>
  <c r="W159" i="1" s="1"/>
  <c r="V161" i="1"/>
  <c r="W161" i="1" s="1"/>
  <c r="V164" i="1"/>
  <c r="W164" i="1" s="1"/>
  <c r="V165" i="1"/>
  <c r="W165" i="1" s="1"/>
  <c r="V163" i="1"/>
  <c r="W163" i="1" s="1"/>
  <c r="V162" i="1"/>
  <c r="W162" i="1" s="1"/>
  <c r="V168" i="1"/>
  <c r="W168" i="1" s="1"/>
  <c r="V166" i="1"/>
  <c r="W166" i="1" s="1"/>
  <c r="V167" i="1"/>
  <c r="W167" i="1" s="1"/>
  <c r="V169" i="1"/>
  <c r="W169" i="1" s="1"/>
  <c r="V172" i="1"/>
  <c r="W172" i="1" s="1"/>
  <c r="V173" i="1"/>
  <c r="W173" i="1" s="1"/>
  <c r="V171" i="1"/>
  <c r="W171" i="1" s="1"/>
  <c r="V170" i="1"/>
  <c r="W170" i="1" s="1"/>
  <c r="V176" i="1"/>
  <c r="W176" i="1" s="1"/>
  <c r="V174" i="1"/>
  <c r="W174" i="1" s="1"/>
  <c r="V175" i="1"/>
  <c r="W175" i="1" s="1"/>
  <c r="V177" i="1"/>
  <c r="W177" i="1" s="1"/>
  <c r="V180" i="1"/>
  <c r="W180" i="1" s="1"/>
  <c r="V181" i="1"/>
  <c r="W181" i="1" s="1"/>
  <c r="V179" i="1"/>
  <c r="W179" i="1" s="1"/>
  <c r="V178" i="1"/>
  <c r="W178" i="1" s="1"/>
  <c r="V184" i="1"/>
  <c r="W184" i="1" s="1"/>
  <c r="V182" i="1"/>
  <c r="W182" i="1" s="1"/>
  <c r="V183" i="1"/>
  <c r="W183" i="1" s="1"/>
  <c r="V185" i="1"/>
  <c r="W185" i="1" s="1"/>
  <c r="V188" i="1"/>
  <c r="W188" i="1" s="1"/>
  <c r="V189" i="1"/>
  <c r="W189" i="1" s="1"/>
  <c r="V187" i="1"/>
  <c r="W187" i="1" s="1"/>
  <c r="V186" i="1"/>
  <c r="W186" i="1" s="1"/>
  <c r="V192" i="1"/>
  <c r="W192" i="1" s="1"/>
  <c r="V190" i="1"/>
  <c r="W190" i="1" s="1"/>
  <c r="V191" i="1"/>
  <c r="W191" i="1" s="1"/>
  <c r="V193" i="1"/>
  <c r="W193" i="1" s="1"/>
  <c r="V196" i="1"/>
  <c r="W196" i="1" s="1"/>
  <c r="V197" i="1"/>
  <c r="W197" i="1" s="1"/>
  <c r="V195" i="1"/>
  <c r="W195" i="1" s="1"/>
  <c r="V194" i="1"/>
  <c r="W194" i="1" s="1"/>
  <c r="V200" i="1"/>
  <c r="W200" i="1" s="1"/>
  <c r="V198" i="1"/>
  <c r="W198" i="1" s="1"/>
  <c r="V199" i="1"/>
  <c r="W199" i="1" s="1"/>
  <c r="V201" i="1"/>
  <c r="W201" i="1" s="1"/>
  <c r="V202" i="1"/>
  <c r="W202" i="1" s="1"/>
  <c r="V204" i="1"/>
  <c r="W204" i="1" s="1"/>
  <c r="V205" i="1"/>
  <c r="W205" i="1" s="1"/>
  <c r="V203" i="1"/>
  <c r="W203" i="1" s="1"/>
  <c r="V208" i="1"/>
  <c r="W208" i="1" s="1"/>
  <c r="V206" i="1"/>
  <c r="W206" i="1" s="1"/>
  <c r="V207" i="1"/>
  <c r="W207" i="1" s="1"/>
  <c r="V209" i="1"/>
  <c r="W209" i="1" s="1"/>
  <c r="V210" i="1"/>
  <c r="W210" i="1" s="1"/>
  <c r="V212" i="1"/>
  <c r="W212" i="1" s="1"/>
  <c r="V213" i="1"/>
  <c r="W213" i="1" s="1"/>
  <c r="V211" i="1"/>
  <c r="W211" i="1" s="1"/>
  <c r="V216" i="1"/>
  <c r="W216" i="1" s="1"/>
  <c r="V214" i="1"/>
  <c r="W214" i="1" s="1"/>
  <c r="V215" i="1"/>
  <c r="W215" i="1" s="1"/>
  <c r="V217" i="1"/>
  <c r="W217" i="1" s="1"/>
  <c r="V218" i="1"/>
  <c r="W218" i="1" s="1"/>
  <c r="V220" i="1"/>
  <c r="W220" i="1" s="1"/>
  <c r="V221" i="1"/>
  <c r="W221" i="1" s="1"/>
  <c r="V219" i="1"/>
  <c r="W219" i="1" s="1"/>
  <c r="V224" i="1"/>
  <c r="W224" i="1" s="1"/>
  <c r="V222" i="1"/>
  <c r="W222" i="1" s="1"/>
  <c r="V223" i="1"/>
  <c r="W223" i="1" s="1"/>
  <c r="V225" i="1"/>
  <c r="W225" i="1" s="1"/>
  <c r="V226" i="1"/>
  <c r="W226" i="1" s="1"/>
  <c r="V228" i="1"/>
  <c r="W228" i="1" s="1"/>
  <c r="V229" i="1"/>
  <c r="W229" i="1" s="1"/>
  <c r="V227" i="1"/>
  <c r="W227" i="1" s="1"/>
  <c r="V232" i="1"/>
  <c r="W232" i="1" s="1"/>
  <c r="V230" i="1"/>
  <c r="W230" i="1" s="1"/>
  <c r="V231" i="1"/>
  <c r="W231" i="1" s="1"/>
  <c r="V233" i="1"/>
  <c r="W233" i="1" s="1"/>
  <c r="V234" i="1"/>
  <c r="W234" i="1" s="1"/>
  <c r="V236" i="1"/>
  <c r="W236" i="1" s="1"/>
  <c r="V237" i="1"/>
  <c r="W237" i="1" s="1"/>
  <c r="V235" i="1"/>
  <c r="W235" i="1" s="1"/>
  <c r="V240" i="1"/>
  <c r="W240" i="1" s="1"/>
  <c r="V238" i="1"/>
  <c r="W238" i="1" s="1"/>
  <c r="V239" i="1"/>
  <c r="W239" i="1" s="1"/>
  <c r="V241" i="1"/>
  <c r="W241" i="1" s="1"/>
  <c r="V242" i="1"/>
  <c r="W242" i="1" s="1"/>
  <c r="V244" i="1"/>
  <c r="W244" i="1" s="1"/>
  <c r="V245" i="1"/>
  <c r="W245" i="1" s="1"/>
  <c r="V243" i="1"/>
  <c r="W243" i="1" s="1"/>
  <c r="V248" i="1"/>
  <c r="W248" i="1" s="1"/>
  <c r="V246" i="1"/>
  <c r="W246" i="1" s="1"/>
  <c r="V247" i="1"/>
  <c r="W247" i="1" s="1"/>
  <c r="V249" i="1"/>
  <c r="W249" i="1" s="1"/>
  <c r="V250" i="1"/>
  <c r="W250" i="1" s="1"/>
  <c r="V252" i="1"/>
  <c r="W252" i="1" s="1"/>
  <c r="V253" i="1"/>
  <c r="W253" i="1" s="1"/>
  <c r="V251" i="1"/>
  <c r="W251" i="1" s="1"/>
  <c r="V256" i="1"/>
  <c r="W256" i="1" s="1"/>
  <c r="V254" i="1"/>
  <c r="W254" i="1" s="1"/>
  <c r="V255" i="1"/>
  <c r="W255" i="1" s="1"/>
  <c r="V257" i="1"/>
  <c r="W257" i="1" s="1"/>
  <c r="V258" i="1"/>
  <c r="W258" i="1" s="1"/>
  <c r="V260" i="1"/>
  <c r="W260" i="1" s="1"/>
  <c r="V261" i="1"/>
  <c r="W261" i="1" s="1"/>
  <c r="V259" i="1"/>
  <c r="W259" i="1" s="1"/>
  <c r="V264" i="1"/>
  <c r="W264" i="1" s="1"/>
  <c r="V262" i="1"/>
  <c r="W262" i="1" s="1"/>
  <c r="V263" i="1"/>
  <c r="W263" i="1" s="1"/>
  <c r="V265" i="1"/>
  <c r="W265" i="1" s="1"/>
  <c r="V274" i="1"/>
  <c r="W274" i="1" s="1"/>
  <c r="V275" i="1"/>
  <c r="W275" i="1" s="1"/>
  <c r="V268" i="1"/>
  <c r="W268" i="1" s="1"/>
  <c r="V279" i="1"/>
  <c r="W279" i="1" s="1"/>
  <c r="V270" i="1"/>
  <c r="W270" i="1" s="1"/>
  <c r="V272" i="1"/>
  <c r="W272" i="1" s="1"/>
  <c r="V267" i="1"/>
  <c r="W267" i="1" s="1"/>
  <c r="V280" i="1"/>
  <c r="W280" i="1" s="1"/>
  <c r="V266" i="1"/>
  <c r="W266" i="1" s="1"/>
  <c r="V269" i="1"/>
  <c r="W269" i="1" s="1"/>
  <c r="V278" i="1"/>
  <c r="W278" i="1" s="1"/>
  <c r="V276" i="1"/>
  <c r="W276" i="1" s="1"/>
  <c r="V273" i="1"/>
  <c r="W273" i="1" s="1"/>
  <c r="V271" i="1"/>
  <c r="W271" i="1" s="1"/>
  <c r="V277" i="1"/>
  <c r="W277" i="1" s="1"/>
  <c r="V281" i="1"/>
  <c r="W281" i="1" s="1"/>
  <c r="V284" i="1"/>
  <c r="W284" i="1" s="1"/>
  <c r="V285" i="1"/>
  <c r="W285" i="1" s="1"/>
  <c r="V287" i="1"/>
  <c r="W287" i="1" s="1"/>
  <c r="V282" i="1"/>
  <c r="W282" i="1" s="1"/>
  <c r="V286" i="1"/>
  <c r="W286" i="1" s="1"/>
  <c r="V283" i="1"/>
  <c r="W283" i="1" s="1"/>
  <c r="V290" i="1"/>
  <c r="W290" i="1" s="1"/>
  <c r="V289" i="1"/>
  <c r="W289" i="1" s="1"/>
  <c r="V291" i="1"/>
  <c r="W291" i="1" s="1"/>
  <c r="V288" i="1"/>
  <c r="W288" i="1" s="1"/>
  <c r="V292" i="1"/>
  <c r="W292" i="1" s="1"/>
  <c r="V293" i="1"/>
  <c r="W293" i="1" s="1"/>
  <c r="V294" i="1"/>
  <c r="W294" i="1" s="1"/>
  <c r="V295" i="1"/>
  <c r="W295" i="1" s="1"/>
  <c r="V303" i="1"/>
  <c r="W303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60" i="1"/>
  <c r="W360" i="1" s="1"/>
  <c r="V369" i="1"/>
  <c r="W369" i="1" s="1"/>
  <c r="V359" i="1"/>
  <c r="W359" i="1" s="1"/>
  <c r="V358" i="1"/>
  <c r="W358" i="1" s="1"/>
  <c r="V363" i="1"/>
  <c r="W363" i="1" s="1"/>
  <c r="V357" i="1"/>
  <c r="W357" i="1" s="1"/>
  <c r="V368" i="1"/>
  <c r="W368" i="1" s="1"/>
  <c r="V364" i="1"/>
  <c r="W364" i="1" s="1"/>
  <c r="V365" i="1"/>
  <c r="W365" i="1" s="1"/>
  <c r="V366" i="1"/>
  <c r="W366" i="1" s="1"/>
  <c r="V361" i="1"/>
  <c r="W361" i="1" s="1"/>
  <c r="V362" i="1"/>
  <c r="W362" i="1" s="1"/>
  <c r="V367" i="1"/>
  <c r="W367" i="1" s="1"/>
  <c r="V373" i="1"/>
  <c r="W373" i="1" s="1"/>
  <c r="V382" i="1"/>
  <c r="W382" i="1" s="1"/>
  <c r="V372" i="1"/>
  <c r="W372" i="1" s="1"/>
  <c r="V371" i="1"/>
  <c r="W371" i="1" s="1"/>
  <c r="V376" i="1"/>
  <c r="W376" i="1" s="1"/>
  <c r="V370" i="1"/>
  <c r="W370" i="1" s="1"/>
  <c r="V381" i="1"/>
  <c r="W381" i="1" s="1"/>
  <c r="V377" i="1"/>
  <c r="W377" i="1" s="1"/>
  <c r="V378" i="1"/>
  <c r="W378" i="1" s="1"/>
  <c r="V379" i="1"/>
  <c r="W379" i="1" s="1"/>
  <c r="V374" i="1"/>
  <c r="W374" i="1" s="1"/>
  <c r="V375" i="1"/>
  <c r="W375" i="1" s="1"/>
  <c r="V380" i="1"/>
  <c r="W380" i="1" s="1"/>
  <c r="V386" i="1"/>
  <c r="W386" i="1" s="1"/>
  <c r="V395" i="1"/>
  <c r="W395" i="1" s="1"/>
  <c r="V385" i="1"/>
  <c r="W385" i="1" s="1"/>
  <c r="V384" i="1"/>
  <c r="W384" i="1" s="1"/>
  <c r="V389" i="1"/>
  <c r="W389" i="1" s="1"/>
  <c r="V383" i="1"/>
  <c r="W383" i="1" s="1"/>
  <c r="V394" i="1"/>
  <c r="W394" i="1" s="1"/>
  <c r="V390" i="1"/>
  <c r="W390" i="1" s="1"/>
  <c r="V391" i="1"/>
  <c r="W391" i="1" s="1"/>
  <c r="V392" i="1"/>
  <c r="W392" i="1" s="1"/>
  <c r="V387" i="1"/>
  <c r="W387" i="1" s="1"/>
  <c r="V388" i="1"/>
  <c r="W388" i="1" s="1"/>
  <c r="V393" i="1"/>
  <c r="W393" i="1" s="1"/>
  <c r="V399" i="1"/>
  <c r="W399" i="1" s="1"/>
  <c r="V408" i="1"/>
  <c r="W408" i="1" s="1"/>
  <c r="V398" i="1"/>
  <c r="W398" i="1" s="1"/>
  <c r="V397" i="1"/>
  <c r="W397" i="1" s="1"/>
  <c r="V402" i="1"/>
  <c r="W402" i="1" s="1"/>
  <c r="V396" i="1"/>
  <c r="W396" i="1" s="1"/>
  <c r="V407" i="1"/>
  <c r="W407" i="1" s="1"/>
  <c r="V403" i="1"/>
  <c r="W403" i="1" s="1"/>
  <c r="V404" i="1"/>
  <c r="W404" i="1" s="1"/>
  <c r="V405" i="1"/>
  <c r="W405" i="1" s="1"/>
  <c r="V400" i="1"/>
  <c r="W400" i="1" s="1"/>
  <c r="V401" i="1"/>
  <c r="W401" i="1" s="1"/>
  <c r="V406" i="1"/>
  <c r="W406" i="1" s="1"/>
  <c r="V412" i="1"/>
  <c r="W412" i="1" s="1"/>
  <c r="V421" i="1"/>
  <c r="W421" i="1" s="1"/>
  <c r="V411" i="1"/>
  <c r="W411" i="1" s="1"/>
  <c r="V410" i="1"/>
  <c r="W410" i="1" s="1"/>
  <c r="V415" i="1"/>
  <c r="W415" i="1" s="1"/>
  <c r="V409" i="1"/>
  <c r="W409" i="1" s="1"/>
  <c r="V420" i="1"/>
  <c r="W420" i="1" s="1"/>
  <c r="V416" i="1"/>
  <c r="W416" i="1" s="1"/>
  <c r="V417" i="1"/>
  <c r="W417" i="1" s="1"/>
  <c r="V418" i="1"/>
  <c r="W418" i="1" s="1"/>
  <c r="V413" i="1"/>
  <c r="W413" i="1" s="1"/>
  <c r="V414" i="1"/>
  <c r="W414" i="1" s="1"/>
  <c r="V419" i="1"/>
  <c r="W419" i="1" s="1"/>
  <c r="V425" i="1"/>
  <c r="W425" i="1" s="1"/>
  <c r="V434" i="1"/>
  <c r="W434" i="1" s="1"/>
  <c r="V424" i="1"/>
  <c r="W424" i="1" s="1"/>
  <c r="V423" i="1"/>
  <c r="W423" i="1" s="1"/>
  <c r="V428" i="1"/>
  <c r="W428" i="1" s="1"/>
  <c r="V422" i="1"/>
  <c r="W422" i="1" s="1"/>
  <c r="V433" i="1"/>
  <c r="W433" i="1" s="1"/>
  <c r="V429" i="1"/>
  <c r="W429" i="1" s="1"/>
  <c r="V430" i="1"/>
  <c r="W430" i="1" s="1"/>
  <c r="V431" i="1"/>
  <c r="W431" i="1" s="1"/>
  <c r="V426" i="1"/>
  <c r="W426" i="1" s="1"/>
  <c r="V427" i="1"/>
  <c r="W427" i="1" s="1"/>
  <c r="V432" i="1"/>
  <c r="W432" i="1" s="1"/>
  <c r="V438" i="1"/>
  <c r="W438" i="1" s="1"/>
  <c r="V447" i="1"/>
  <c r="W447" i="1" s="1"/>
  <c r="V437" i="1"/>
  <c r="W437" i="1" s="1"/>
  <c r="V436" i="1"/>
  <c r="W436" i="1" s="1"/>
  <c r="V441" i="1"/>
  <c r="W441" i="1" s="1"/>
  <c r="V435" i="1"/>
  <c r="W435" i="1" s="1"/>
  <c r="V446" i="1"/>
  <c r="W446" i="1" s="1"/>
  <c r="V442" i="1"/>
  <c r="W442" i="1" s="1"/>
  <c r="V443" i="1"/>
  <c r="W443" i="1" s="1"/>
  <c r="V444" i="1"/>
  <c r="W444" i="1" s="1"/>
  <c r="V439" i="1"/>
  <c r="W439" i="1" s="1"/>
  <c r="V440" i="1"/>
  <c r="W440" i="1" s="1"/>
  <c r="V445" i="1"/>
  <c r="W445" i="1" s="1"/>
  <c r="V482" i="1"/>
  <c r="W482" i="1" s="1"/>
  <c r="V491" i="1"/>
  <c r="W491" i="1" s="1"/>
  <c r="V481" i="1"/>
  <c r="W481" i="1" s="1"/>
  <c r="V480" i="1"/>
  <c r="W480" i="1" s="1"/>
  <c r="V485" i="1"/>
  <c r="W485" i="1" s="1"/>
  <c r="V479" i="1"/>
  <c r="W479" i="1" s="1"/>
  <c r="V490" i="1"/>
  <c r="W490" i="1" s="1"/>
  <c r="V486" i="1"/>
  <c r="W486" i="1" s="1"/>
  <c r="V487" i="1"/>
  <c r="W487" i="1" s="1"/>
  <c r="V488" i="1"/>
  <c r="W488" i="1" s="1"/>
  <c r="V483" i="1"/>
  <c r="W483" i="1" s="1"/>
  <c r="V484" i="1"/>
  <c r="W484" i="1" s="1"/>
  <c r="V489" i="1"/>
  <c r="W489" i="1" s="1"/>
  <c r="V495" i="1"/>
  <c r="W495" i="1" s="1"/>
  <c r="V504" i="1"/>
  <c r="W504" i="1" s="1"/>
  <c r="V494" i="1"/>
  <c r="W494" i="1" s="1"/>
  <c r="V493" i="1"/>
  <c r="W493" i="1" s="1"/>
  <c r="V498" i="1"/>
  <c r="W498" i="1" s="1"/>
  <c r="V492" i="1"/>
  <c r="W492" i="1" s="1"/>
  <c r="V503" i="1"/>
  <c r="W503" i="1" s="1"/>
  <c r="V499" i="1"/>
  <c r="W499" i="1" s="1"/>
  <c r="V500" i="1"/>
  <c r="W500" i="1" s="1"/>
  <c r="V501" i="1"/>
  <c r="W501" i="1" s="1"/>
  <c r="V496" i="1"/>
  <c r="W496" i="1" s="1"/>
  <c r="V497" i="1"/>
  <c r="W497" i="1" s="1"/>
  <c r="V502" i="1"/>
  <c r="W502" i="1" s="1"/>
  <c r="V585" i="1"/>
  <c r="W585" i="1" s="1"/>
  <c r="V586" i="1"/>
  <c r="W586" i="1" s="1"/>
  <c r="V587" i="1"/>
  <c r="W587" i="1" s="1"/>
  <c r="V588" i="1"/>
  <c r="W588" i="1" s="1"/>
  <c r="V521" i="1"/>
  <c r="W521" i="1" s="1"/>
  <c r="V508" i="1"/>
  <c r="W508" i="1" s="1"/>
  <c r="V573" i="1"/>
  <c r="W573" i="1" s="1"/>
  <c r="V560" i="1"/>
  <c r="W560" i="1" s="1"/>
  <c r="V534" i="1"/>
  <c r="W534" i="1" s="1"/>
  <c r="V547" i="1"/>
  <c r="W547" i="1" s="1"/>
  <c r="V530" i="1"/>
  <c r="W530" i="1" s="1"/>
  <c r="V517" i="1"/>
  <c r="W517" i="1" s="1"/>
  <c r="V582" i="1"/>
  <c r="W582" i="1" s="1"/>
  <c r="V569" i="1"/>
  <c r="W569" i="1" s="1"/>
  <c r="V543" i="1"/>
  <c r="W543" i="1" s="1"/>
  <c r="V556" i="1"/>
  <c r="W556" i="1" s="1"/>
  <c r="V599" i="1"/>
  <c r="W599" i="1" s="1"/>
  <c r="V305" i="1"/>
  <c r="W305" i="1" s="1"/>
  <c r="V333" i="1"/>
  <c r="W333" i="1" s="1"/>
  <c r="V318" i="1"/>
  <c r="W318" i="1" s="1"/>
  <c r="V324" i="1"/>
  <c r="W324" i="1" s="1"/>
  <c r="V312" i="1"/>
  <c r="W312" i="1" s="1"/>
  <c r="V351" i="1"/>
  <c r="W351" i="1" s="1"/>
  <c r="V350" i="1"/>
  <c r="W350" i="1" s="1"/>
  <c r="V310" i="1"/>
  <c r="W310" i="1" s="1"/>
  <c r="V309" i="1"/>
  <c r="W309" i="1" s="1"/>
  <c r="V520" i="1"/>
  <c r="W520" i="1" s="1"/>
  <c r="V507" i="1"/>
  <c r="W507" i="1" s="1"/>
  <c r="V572" i="1"/>
  <c r="W572" i="1" s="1"/>
  <c r="V559" i="1"/>
  <c r="W559" i="1" s="1"/>
  <c r="V533" i="1"/>
  <c r="W533" i="1" s="1"/>
  <c r="V546" i="1"/>
  <c r="W546" i="1" s="1"/>
  <c r="V519" i="1"/>
  <c r="W519" i="1" s="1"/>
  <c r="V506" i="1"/>
  <c r="W506" i="1" s="1"/>
  <c r="V571" i="1"/>
  <c r="W571" i="1" s="1"/>
  <c r="V558" i="1"/>
  <c r="W558" i="1" s="1"/>
  <c r="V532" i="1"/>
  <c r="W532" i="1" s="1"/>
  <c r="V545" i="1"/>
  <c r="W545" i="1" s="1"/>
  <c r="V329" i="1"/>
  <c r="W329" i="1" s="1"/>
  <c r="V348" i="1"/>
  <c r="W348" i="1" s="1"/>
  <c r="V317" i="1"/>
  <c r="W317" i="1" s="1"/>
  <c r="V304" i="1"/>
  <c r="W304" i="1" s="1"/>
  <c r="V323" i="1"/>
  <c r="W323" i="1" s="1"/>
  <c r="V311" i="1"/>
  <c r="W311" i="1" s="1"/>
  <c r="V349" i="1"/>
  <c r="W349" i="1" s="1"/>
  <c r="V598" i="1"/>
  <c r="W598" i="1" s="1"/>
  <c r="V352" i="1"/>
  <c r="W352" i="1" s="1"/>
  <c r="V604" i="1"/>
  <c r="W604" i="1" s="1"/>
  <c r="V605" i="1"/>
  <c r="W605" i="1" s="1"/>
  <c r="V450" i="1"/>
  <c r="W450" i="1" s="1"/>
  <c r="V466" i="1"/>
  <c r="W466" i="1" s="1"/>
  <c r="V458" i="1"/>
  <c r="W458" i="1" s="1"/>
  <c r="V462" i="1"/>
  <c r="W462" i="1" s="1"/>
  <c r="V454" i="1"/>
  <c r="W454" i="1" s="1"/>
  <c r="V459" i="1"/>
  <c r="W459" i="1" s="1"/>
  <c r="V467" i="1"/>
  <c r="W467" i="1" s="1"/>
  <c r="V451" i="1"/>
  <c r="W451" i="1" s="1"/>
  <c r="V455" i="1"/>
  <c r="W455" i="1" s="1"/>
  <c r="V463" i="1"/>
  <c r="W463" i="1" s="1"/>
  <c r="V449" i="1"/>
  <c r="W449" i="1" s="1"/>
  <c r="V465" i="1"/>
  <c r="W465" i="1" s="1"/>
  <c r="V457" i="1"/>
  <c r="W457" i="1" s="1"/>
  <c r="V461" i="1"/>
  <c r="W461" i="1" s="1"/>
  <c r="V453" i="1"/>
  <c r="W453" i="1" s="1"/>
  <c r="V460" i="1"/>
  <c r="W460" i="1" s="1"/>
  <c r="V468" i="1"/>
  <c r="W468" i="1" s="1"/>
  <c r="V452" i="1"/>
  <c r="W452" i="1" s="1"/>
  <c r="V456" i="1"/>
  <c r="W456" i="1" s="1"/>
  <c r="V464" i="1"/>
  <c r="W464" i="1" s="1"/>
  <c r="V322" i="1"/>
  <c r="W322" i="1" s="1"/>
  <c r="V334" i="1"/>
  <c r="W334" i="1" s="1"/>
  <c r="V316" i="1"/>
  <c r="W316" i="1" s="1"/>
  <c r="V328" i="1"/>
  <c r="W328" i="1" s="1"/>
  <c r="V597" i="1"/>
  <c r="W597" i="1" s="1"/>
  <c r="V353" i="1"/>
  <c r="W353" i="1" s="1"/>
  <c r="V336" i="1"/>
  <c r="W336" i="1" s="1"/>
  <c r="V346" i="1"/>
  <c r="W346" i="1" s="1"/>
  <c r="V342" i="1"/>
  <c r="W342" i="1" s="1"/>
  <c r="V344" i="1"/>
  <c r="W344" i="1" s="1"/>
  <c r="V340" i="1"/>
  <c r="W340" i="1" s="1"/>
  <c r="V347" i="1"/>
  <c r="W347" i="1" s="1"/>
  <c r="V343" i="1"/>
  <c r="W343" i="1" s="1"/>
  <c r="V345" i="1"/>
  <c r="W345" i="1" s="1"/>
  <c r="V341" i="1"/>
  <c r="W341" i="1" s="1"/>
  <c r="V596" i="1"/>
  <c r="W596" i="1" s="1"/>
  <c r="V593" i="1"/>
  <c r="W593" i="1" s="1"/>
  <c r="V594" i="1"/>
  <c r="W594" i="1" s="1"/>
  <c r="V601" i="1"/>
  <c r="W601" i="1" s="1"/>
  <c r="V602" i="1"/>
  <c r="W602" i="1" s="1"/>
  <c r="V354" i="1"/>
  <c r="W354" i="1" s="1"/>
  <c r="V355" i="1"/>
  <c r="W355" i="1" s="1"/>
  <c r="V356" i="1"/>
  <c r="W356" i="1" s="1"/>
  <c r="V524" i="1"/>
  <c r="W524" i="1" s="1"/>
  <c r="V511" i="1"/>
  <c r="W511" i="1" s="1"/>
  <c r="V576" i="1"/>
  <c r="W576" i="1" s="1"/>
  <c r="V563" i="1"/>
  <c r="W563" i="1" s="1"/>
  <c r="V537" i="1"/>
  <c r="W537" i="1" s="1"/>
  <c r="V550" i="1"/>
  <c r="W550" i="1" s="1"/>
  <c r="V592" i="1"/>
  <c r="W592" i="1" s="1"/>
  <c r="V595" i="1"/>
  <c r="W595" i="1" s="1"/>
  <c r="V600" i="1"/>
  <c r="W600" i="1" s="1"/>
  <c r="V518" i="1"/>
  <c r="W518" i="1" s="1"/>
  <c r="V505" i="1"/>
  <c r="W505" i="1" s="1"/>
  <c r="V570" i="1"/>
  <c r="W570" i="1" s="1"/>
  <c r="V557" i="1"/>
  <c r="W557" i="1" s="1"/>
  <c r="V531" i="1"/>
  <c r="W531" i="1" s="1"/>
  <c r="V544" i="1"/>
  <c r="W544" i="1" s="1"/>
  <c r="V529" i="1"/>
  <c r="W529" i="1" s="1"/>
  <c r="V516" i="1"/>
  <c r="W516" i="1" s="1"/>
  <c r="V581" i="1"/>
  <c r="W581" i="1" s="1"/>
  <c r="V568" i="1"/>
  <c r="W568" i="1" s="1"/>
  <c r="V542" i="1"/>
  <c r="W542" i="1" s="1"/>
  <c r="V555" i="1"/>
  <c r="W555" i="1" s="1"/>
  <c r="V525" i="1"/>
  <c r="W525" i="1" s="1"/>
  <c r="V512" i="1"/>
  <c r="W512" i="1" s="1"/>
  <c r="V577" i="1"/>
  <c r="W577" i="1" s="1"/>
  <c r="V564" i="1"/>
  <c r="W564" i="1" s="1"/>
  <c r="V538" i="1"/>
  <c r="W538" i="1" s="1"/>
  <c r="V551" i="1"/>
  <c r="W551" i="1" s="1"/>
  <c r="V526" i="1"/>
  <c r="W526" i="1" s="1"/>
  <c r="V513" i="1"/>
  <c r="W513" i="1" s="1"/>
  <c r="V578" i="1"/>
  <c r="W578" i="1" s="1"/>
  <c r="V565" i="1"/>
  <c r="W565" i="1" s="1"/>
  <c r="V539" i="1"/>
  <c r="W539" i="1" s="1"/>
  <c r="V552" i="1"/>
  <c r="W552" i="1" s="1"/>
  <c r="V527" i="1"/>
  <c r="W527" i="1" s="1"/>
  <c r="V514" i="1"/>
  <c r="W514" i="1" s="1"/>
  <c r="V579" i="1"/>
  <c r="W579" i="1" s="1"/>
  <c r="V566" i="1"/>
  <c r="W566" i="1" s="1"/>
  <c r="V540" i="1"/>
  <c r="W540" i="1" s="1"/>
  <c r="V553" i="1"/>
  <c r="W553" i="1" s="1"/>
  <c r="V331" i="1"/>
  <c r="W331" i="1" s="1"/>
  <c r="V307" i="1"/>
  <c r="W307" i="1" s="1"/>
  <c r="V320" i="1"/>
  <c r="W320" i="1" s="1"/>
  <c r="V326" i="1"/>
  <c r="W326" i="1" s="1"/>
  <c r="V314" i="1"/>
  <c r="W314" i="1" s="1"/>
  <c r="V332" i="1"/>
  <c r="W332" i="1" s="1"/>
  <c r="V308" i="1"/>
  <c r="W308" i="1" s="1"/>
  <c r="V321" i="1"/>
  <c r="W321" i="1" s="1"/>
  <c r="V327" i="1"/>
  <c r="W327" i="1" s="1"/>
  <c r="V315" i="1"/>
  <c r="W315" i="1" s="1"/>
  <c r="V330" i="1"/>
  <c r="W330" i="1" s="1"/>
  <c r="V306" i="1"/>
  <c r="W306" i="1" s="1"/>
  <c r="V319" i="1"/>
  <c r="W319" i="1" s="1"/>
  <c r="V325" i="1"/>
  <c r="W325" i="1" s="1"/>
  <c r="V313" i="1"/>
  <c r="W313" i="1" s="1"/>
  <c r="V522" i="1"/>
  <c r="W522" i="1" s="1"/>
  <c r="V509" i="1"/>
  <c r="W509" i="1" s="1"/>
  <c r="V574" i="1"/>
  <c r="W574" i="1" s="1"/>
  <c r="V561" i="1"/>
  <c r="W561" i="1" s="1"/>
  <c r="V535" i="1"/>
  <c r="W535" i="1" s="1"/>
  <c r="V548" i="1"/>
  <c r="W548" i="1" s="1"/>
  <c r="V523" i="1"/>
  <c r="W523" i="1" s="1"/>
  <c r="V510" i="1"/>
  <c r="W510" i="1" s="1"/>
  <c r="V575" i="1"/>
  <c r="W575" i="1" s="1"/>
  <c r="V562" i="1"/>
  <c r="W562" i="1" s="1"/>
  <c r="V536" i="1"/>
  <c r="W536" i="1" s="1"/>
  <c r="V549" i="1"/>
  <c r="W549" i="1" s="1"/>
  <c r="V528" i="1"/>
  <c r="W528" i="1" s="1"/>
  <c r="V515" i="1"/>
  <c r="W515" i="1" s="1"/>
  <c r="V580" i="1"/>
  <c r="W580" i="1" s="1"/>
  <c r="V567" i="1"/>
  <c r="W567" i="1" s="1"/>
  <c r="V541" i="1"/>
  <c r="W541" i="1" s="1"/>
  <c r="V554" i="1"/>
  <c r="W554" i="1" s="1"/>
  <c r="V589" i="1"/>
  <c r="W589" i="1" s="1"/>
  <c r="V590" i="1"/>
  <c r="W590" i="1" s="1"/>
  <c r="V591" i="1"/>
  <c r="W591" i="1" s="1"/>
  <c r="V603" i="1"/>
  <c r="W603" i="1" s="1"/>
  <c r="V337" i="1"/>
  <c r="W337" i="1" s="1"/>
  <c r="V338" i="1"/>
  <c r="W338" i="1" s="1"/>
  <c r="V339" i="1"/>
  <c r="W339" i="1" s="1"/>
  <c r="V335" i="1"/>
  <c r="W335" i="1" s="1"/>
  <c r="V448" i="1"/>
  <c r="W448" i="1" s="1"/>
  <c r="V469" i="1"/>
  <c r="W469" i="1" s="1"/>
  <c r="V470" i="1"/>
  <c r="W470" i="1" s="1"/>
  <c r="V471" i="1"/>
  <c r="W471" i="1" s="1"/>
  <c r="V472" i="1"/>
  <c r="W472" i="1" s="1"/>
  <c r="V473" i="1"/>
  <c r="W473" i="1" s="1"/>
  <c r="V606" i="1"/>
  <c r="W606" i="1" s="1"/>
  <c r="V607" i="1"/>
  <c r="W607" i="1" s="1"/>
  <c r="V608" i="1"/>
  <c r="W608" i="1" s="1"/>
  <c r="V609" i="1"/>
  <c r="W609" i="1" s="1"/>
  <c r="V475" i="1"/>
  <c r="W475" i="1" s="1"/>
  <c r="V476" i="1"/>
  <c r="W476" i="1" s="1"/>
  <c r="V474" i="1"/>
  <c r="W474" i="1" s="1"/>
  <c r="V477" i="1"/>
  <c r="W477" i="1" s="1"/>
  <c r="V478" i="1"/>
  <c r="W478" i="1" s="1"/>
  <c r="V610" i="1"/>
  <c r="W610" i="1" s="1"/>
  <c r="V611" i="1"/>
  <c r="W611" i="1" s="1"/>
  <c r="V612" i="1"/>
  <c r="W612" i="1" s="1"/>
  <c r="V613" i="1"/>
  <c r="W613" i="1" s="1"/>
  <c r="V614" i="1"/>
  <c r="W614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15" i="1"/>
  <c r="W615" i="1" s="1"/>
  <c r="V629" i="1"/>
  <c r="W629" i="1" s="1"/>
  <c r="V630" i="1"/>
  <c r="W630" i="1" s="1"/>
  <c r="V616" i="1"/>
  <c r="W616" i="1" s="1"/>
  <c r="V617" i="1"/>
  <c r="W617" i="1" s="1"/>
  <c r="V618" i="1"/>
  <c r="W618" i="1" s="1"/>
  <c r="V619" i="1"/>
  <c r="W619" i="1" s="1"/>
  <c r="V620" i="1"/>
  <c r="W620" i="1" s="1"/>
  <c r="V631" i="1"/>
  <c r="W631" i="1" s="1"/>
  <c r="V632" i="1"/>
  <c r="W632" i="1" s="1"/>
  <c r="V633" i="1"/>
  <c r="W633" i="1" s="1"/>
  <c r="V634" i="1"/>
  <c r="W634" i="1" s="1"/>
  <c r="V2" i="1"/>
  <c r="W2" i="1" s="1"/>
  <c r="S3" i="1"/>
  <c r="S5" i="1"/>
  <c r="S4" i="1"/>
  <c r="S7" i="1"/>
  <c r="S10" i="1"/>
  <c r="S9" i="1"/>
  <c r="S8" i="1"/>
  <c r="S6" i="1"/>
  <c r="S11" i="1"/>
  <c r="S12" i="1"/>
  <c r="S13" i="1"/>
  <c r="S14" i="1"/>
  <c r="S16" i="1"/>
  <c r="S15" i="1"/>
  <c r="S18" i="1"/>
  <c r="S21" i="1"/>
  <c r="S20" i="1"/>
  <c r="S19" i="1"/>
  <c r="S17" i="1"/>
  <c r="S22" i="1"/>
  <c r="S23" i="1"/>
  <c r="S25" i="1"/>
  <c r="S24" i="1"/>
  <c r="S27" i="1"/>
  <c r="S30" i="1"/>
  <c r="S29" i="1"/>
  <c r="S28" i="1"/>
  <c r="S26" i="1"/>
  <c r="S31" i="1"/>
  <c r="S32" i="1"/>
  <c r="S34" i="1"/>
  <c r="S33" i="1"/>
  <c r="S36" i="1"/>
  <c r="S39" i="1"/>
  <c r="S38" i="1"/>
  <c r="S37" i="1"/>
  <c r="S35" i="1"/>
  <c r="S40" i="1"/>
  <c r="S41" i="1"/>
  <c r="S43" i="1"/>
  <c r="S42" i="1"/>
  <c r="S45" i="1"/>
  <c r="S48" i="1"/>
  <c r="S47" i="1"/>
  <c r="S46" i="1"/>
  <c r="S44" i="1"/>
  <c r="S49" i="1"/>
  <c r="S50" i="1"/>
  <c r="S52" i="1"/>
  <c r="S51" i="1"/>
  <c r="S54" i="1"/>
  <c r="S57" i="1"/>
  <c r="S56" i="1"/>
  <c r="S55" i="1"/>
  <c r="S53" i="1"/>
  <c r="S58" i="1"/>
  <c r="S59" i="1"/>
  <c r="S61" i="1"/>
  <c r="S60" i="1"/>
  <c r="S63" i="1"/>
  <c r="S66" i="1"/>
  <c r="S65" i="1"/>
  <c r="S64" i="1"/>
  <c r="S62" i="1"/>
  <c r="S68" i="1"/>
  <c r="S67" i="1"/>
  <c r="S70" i="1"/>
  <c r="S73" i="1"/>
  <c r="S72" i="1"/>
  <c r="S71" i="1"/>
  <c r="S69" i="1"/>
  <c r="S74" i="1"/>
  <c r="S76" i="1"/>
  <c r="S77" i="1"/>
  <c r="S75" i="1"/>
  <c r="S80" i="1"/>
  <c r="S78" i="1"/>
  <c r="S79" i="1"/>
  <c r="S81" i="1"/>
  <c r="S82" i="1"/>
  <c r="S84" i="1"/>
  <c r="S85" i="1"/>
  <c r="S83" i="1"/>
  <c r="S88" i="1"/>
  <c r="S86" i="1"/>
  <c r="S87" i="1"/>
  <c r="S89" i="1"/>
  <c r="S90" i="1"/>
  <c r="S92" i="1"/>
  <c r="S93" i="1"/>
  <c r="S91" i="1"/>
  <c r="S96" i="1"/>
  <c r="S94" i="1"/>
  <c r="S95" i="1"/>
  <c r="S97" i="1"/>
  <c r="S98" i="1"/>
  <c r="S100" i="1"/>
  <c r="S101" i="1"/>
  <c r="S99" i="1"/>
  <c r="S104" i="1"/>
  <c r="S102" i="1"/>
  <c r="S103" i="1"/>
  <c r="S105" i="1"/>
  <c r="S106" i="1"/>
  <c r="S108" i="1"/>
  <c r="S109" i="1"/>
  <c r="S107" i="1"/>
  <c r="S112" i="1"/>
  <c r="S110" i="1"/>
  <c r="S111" i="1"/>
  <c r="S113" i="1"/>
  <c r="S114" i="1"/>
  <c r="S116" i="1"/>
  <c r="S117" i="1"/>
  <c r="S115" i="1"/>
  <c r="S120" i="1"/>
  <c r="S118" i="1"/>
  <c r="S119" i="1"/>
  <c r="S121" i="1"/>
  <c r="S122" i="1"/>
  <c r="S124" i="1"/>
  <c r="S125" i="1"/>
  <c r="S123" i="1"/>
  <c r="S128" i="1"/>
  <c r="S126" i="1"/>
  <c r="S127" i="1"/>
  <c r="S129" i="1"/>
  <c r="S130" i="1"/>
  <c r="S132" i="1"/>
  <c r="S133" i="1"/>
  <c r="S131" i="1"/>
  <c r="S136" i="1"/>
  <c r="S134" i="1"/>
  <c r="S135" i="1"/>
  <c r="S137" i="1"/>
  <c r="S138" i="1"/>
  <c r="S146" i="1"/>
  <c r="S154" i="1"/>
  <c r="S162" i="1"/>
  <c r="S170" i="1"/>
  <c r="S178" i="1"/>
  <c r="S186" i="1"/>
  <c r="S194" i="1"/>
  <c r="S202" i="1"/>
  <c r="S204" i="1"/>
  <c r="S205" i="1"/>
  <c r="S203" i="1"/>
  <c r="S208" i="1"/>
  <c r="S206" i="1"/>
  <c r="S207" i="1"/>
  <c r="S209" i="1"/>
  <c r="S210" i="1"/>
  <c r="S212" i="1"/>
  <c r="S213" i="1"/>
  <c r="S211" i="1"/>
  <c r="S216" i="1"/>
  <c r="S214" i="1"/>
  <c r="S215" i="1"/>
  <c r="S217" i="1"/>
  <c r="S218" i="1"/>
  <c r="S220" i="1"/>
  <c r="S221" i="1"/>
  <c r="S219" i="1"/>
  <c r="S224" i="1"/>
  <c r="S222" i="1"/>
  <c r="S223" i="1"/>
  <c r="S225" i="1"/>
  <c r="S226" i="1"/>
  <c r="S228" i="1"/>
  <c r="S229" i="1"/>
  <c r="S227" i="1"/>
  <c r="S232" i="1"/>
  <c r="S230" i="1"/>
  <c r="S231" i="1"/>
  <c r="S233" i="1"/>
  <c r="S234" i="1"/>
  <c r="S236" i="1"/>
  <c r="S237" i="1"/>
  <c r="S235" i="1"/>
  <c r="S240" i="1"/>
  <c r="S238" i="1"/>
  <c r="S239" i="1"/>
  <c r="S241" i="1"/>
  <c r="S242" i="1"/>
  <c r="S244" i="1"/>
  <c r="S245" i="1"/>
  <c r="S243" i="1"/>
  <c r="S248" i="1"/>
  <c r="S246" i="1"/>
  <c r="S247" i="1"/>
  <c r="S249" i="1"/>
  <c r="S250" i="1"/>
  <c r="S252" i="1"/>
  <c r="S253" i="1"/>
  <c r="S251" i="1"/>
  <c r="S256" i="1"/>
  <c r="S254" i="1"/>
  <c r="S255" i="1"/>
  <c r="S257" i="1"/>
  <c r="S258" i="1"/>
  <c r="S260" i="1"/>
  <c r="S261" i="1"/>
  <c r="S259" i="1"/>
  <c r="S264" i="1"/>
  <c r="S262" i="1"/>
  <c r="S263" i="1"/>
  <c r="S265" i="1"/>
  <c r="S296" i="1"/>
  <c r="S297" i="1"/>
  <c r="S298" i="1"/>
  <c r="S299" i="1"/>
  <c r="S300" i="1"/>
  <c r="S301" i="1"/>
  <c r="S302" i="1"/>
  <c r="S360" i="1"/>
  <c r="S369" i="1"/>
  <c r="S359" i="1"/>
  <c r="S358" i="1"/>
  <c r="S363" i="1"/>
  <c r="S357" i="1"/>
  <c r="S368" i="1"/>
  <c r="S364" i="1"/>
  <c r="S365" i="1"/>
  <c r="S366" i="1"/>
  <c r="S361" i="1"/>
  <c r="S362" i="1"/>
  <c r="S367" i="1"/>
  <c r="S373" i="1"/>
  <c r="S382" i="1"/>
  <c r="S372" i="1"/>
  <c r="S371" i="1"/>
  <c r="S376" i="1"/>
  <c r="S370" i="1"/>
  <c r="S381" i="1"/>
  <c r="S377" i="1"/>
  <c r="S378" i="1"/>
  <c r="S379" i="1"/>
  <c r="S374" i="1"/>
  <c r="S375" i="1"/>
  <c r="S380" i="1"/>
  <c r="S386" i="1"/>
  <c r="S395" i="1"/>
  <c r="S385" i="1"/>
  <c r="S384" i="1"/>
  <c r="S389" i="1"/>
  <c r="S383" i="1"/>
  <c r="S394" i="1"/>
  <c r="S390" i="1"/>
  <c r="S391" i="1"/>
  <c r="S392" i="1"/>
  <c r="S387" i="1"/>
  <c r="S388" i="1"/>
  <c r="S393" i="1"/>
  <c r="S399" i="1"/>
  <c r="S408" i="1"/>
  <c r="S398" i="1"/>
  <c r="S397" i="1"/>
  <c r="S402" i="1"/>
  <c r="S396" i="1"/>
  <c r="S407" i="1"/>
  <c r="S403" i="1"/>
  <c r="S404" i="1"/>
  <c r="S405" i="1"/>
  <c r="S400" i="1"/>
  <c r="S401" i="1"/>
  <c r="S406" i="1"/>
  <c r="S412" i="1"/>
  <c r="S421" i="1"/>
  <c r="S411" i="1"/>
  <c r="S410" i="1"/>
  <c r="S415" i="1"/>
  <c r="S409" i="1"/>
  <c r="S420" i="1"/>
  <c r="S416" i="1"/>
  <c r="S417" i="1"/>
  <c r="S418" i="1"/>
  <c r="S413" i="1"/>
  <c r="S414" i="1"/>
  <c r="S419" i="1"/>
  <c r="S425" i="1"/>
  <c r="S434" i="1"/>
  <c r="S424" i="1"/>
  <c r="S423" i="1"/>
  <c r="S428" i="1"/>
  <c r="S422" i="1"/>
  <c r="S433" i="1"/>
  <c r="S429" i="1"/>
  <c r="S430" i="1"/>
  <c r="S431" i="1"/>
  <c r="S426" i="1"/>
  <c r="S427" i="1"/>
  <c r="S432" i="1"/>
  <c r="S438" i="1"/>
  <c r="S447" i="1"/>
  <c r="S437" i="1"/>
  <c r="S436" i="1"/>
  <c r="S441" i="1"/>
  <c r="S435" i="1"/>
  <c r="S446" i="1"/>
  <c r="S442" i="1"/>
  <c r="S443" i="1"/>
  <c r="S444" i="1"/>
  <c r="S439" i="1"/>
  <c r="S440" i="1"/>
  <c r="S445" i="1"/>
  <c r="S482" i="1"/>
  <c r="S491" i="1"/>
  <c r="S481" i="1"/>
  <c r="S480" i="1"/>
  <c r="S485" i="1"/>
  <c r="S479" i="1"/>
  <c r="S490" i="1"/>
  <c r="S486" i="1"/>
  <c r="S487" i="1"/>
  <c r="S488" i="1"/>
  <c r="S483" i="1"/>
  <c r="S484" i="1"/>
  <c r="S489" i="1"/>
  <c r="S495" i="1"/>
  <c r="S504" i="1"/>
  <c r="S494" i="1"/>
  <c r="S493" i="1"/>
  <c r="S498" i="1"/>
  <c r="S492" i="1"/>
  <c r="S503" i="1"/>
  <c r="S499" i="1"/>
  <c r="S500" i="1"/>
  <c r="S501" i="1"/>
  <c r="S496" i="1"/>
  <c r="S497" i="1"/>
  <c r="S502" i="1"/>
  <c r="S521" i="1"/>
  <c r="S508" i="1"/>
  <c r="S573" i="1"/>
  <c r="S560" i="1"/>
  <c r="S534" i="1"/>
  <c r="S547" i="1"/>
  <c r="S530" i="1"/>
  <c r="S517" i="1"/>
  <c r="S582" i="1"/>
  <c r="S569" i="1"/>
  <c r="S543" i="1"/>
  <c r="S556" i="1"/>
  <c r="S305" i="1"/>
  <c r="S333" i="1"/>
  <c r="S318" i="1"/>
  <c r="S324" i="1"/>
  <c r="S312" i="1"/>
  <c r="S351" i="1"/>
  <c r="S350" i="1"/>
  <c r="S310" i="1"/>
  <c r="S309" i="1"/>
  <c r="S520" i="1"/>
  <c r="S507" i="1"/>
  <c r="S572" i="1"/>
  <c r="S559" i="1"/>
  <c r="S533" i="1"/>
  <c r="S546" i="1"/>
  <c r="S519" i="1"/>
  <c r="S506" i="1"/>
  <c r="S571" i="1"/>
  <c r="S558" i="1"/>
  <c r="S532" i="1"/>
  <c r="S545" i="1"/>
  <c r="S329" i="1"/>
  <c r="S348" i="1"/>
  <c r="S317" i="1"/>
  <c r="S304" i="1"/>
  <c r="S323" i="1"/>
  <c r="S311" i="1"/>
  <c r="S349" i="1"/>
  <c r="S596" i="1"/>
  <c r="S524" i="1"/>
  <c r="S511" i="1"/>
  <c r="S576" i="1"/>
  <c r="S563" i="1"/>
  <c r="S537" i="1"/>
  <c r="S550" i="1"/>
  <c r="S518" i="1"/>
  <c r="S505" i="1"/>
  <c r="S570" i="1"/>
  <c r="S557" i="1"/>
  <c r="S531" i="1"/>
  <c r="S544" i="1"/>
  <c r="S529" i="1"/>
  <c r="S516" i="1"/>
  <c r="S581" i="1"/>
  <c r="S568" i="1"/>
  <c r="S542" i="1"/>
  <c r="S555" i="1"/>
  <c r="S525" i="1"/>
  <c r="S512" i="1"/>
  <c r="S577" i="1"/>
  <c r="S564" i="1"/>
  <c r="S538" i="1"/>
  <c r="S551" i="1"/>
  <c r="S526" i="1"/>
  <c r="S513" i="1"/>
  <c r="S578" i="1"/>
  <c r="S565" i="1"/>
  <c r="S539" i="1"/>
  <c r="S552" i="1"/>
  <c r="S527" i="1"/>
  <c r="S514" i="1"/>
  <c r="S579" i="1"/>
  <c r="S566" i="1"/>
  <c r="S540" i="1"/>
  <c r="S553" i="1"/>
  <c r="S522" i="1"/>
  <c r="S509" i="1"/>
  <c r="S574" i="1"/>
  <c r="S561" i="1"/>
  <c r="S535" i="1"/>
  <c r="S548" i="1"/>
  <c r="S523" i="1"/>
  <c r="S510" i="1"/>
  <c r="S575" i="1"/>
  <c r="S562" i="1"/>
  <c r="S536" i="1"/>
  <c r="S549" i="1"/>
  <c r="S528" i="1"/>
  <c r="S515" i="1"/>
  <c r="S580" i="1"/>
  <c r="S567" i="1"/>
  <c r="S541" i="1"/>
  <c r="S554" i="1"/>
  <c r="S589" i="1"/>
  <c r="S590" i="1"/>
  <c r="S591" i="1"/>
  <c r="S603" i="1"/>
  <c r="S338" i="1"/>
  <c r="S339" i="1"/>
  <c r="S335" i="1"/>
  <c r="S448" i="1"/>
  <c r="S469" i="1"/>
  <c r="S470" i="1"/>
  <c r="S471" i="1"/>
  <c r="S472" i="1"/>
  <c r="S473" i="1"/>
  <c r="S606" i="1"/>
  <c r="S607" i="1"/>
  <c r="S608" i="1"/>
  <c r="S609" i="1"/>
  <c r="S475" i="1"/>
  <c r="S476" i="1"/>
  <c r="S474" i="1"/>
  <c r="S477" i="1"/>
  <c r="S478" i="1"/>
  <c r="S610" i="1"/>
  <c r="S611" i="1"/>
  <c r="S612" i="1"/>
  <c r="S613" i="1"/>
  <c r="S614" i="1"/>
  <c r="S621" i="1"/>
  <c r="S622" i="1"/>
  <c r="S623" i="1"/>
  <c r="S624" i="1"/>
  <c r="S625" i="1"/>
  <c r="S626" i="1"/>
  <c r="S627" i="1"/>
  <c r="S628" i="1"/>
  <c r="S615" i="1"/>
  <c r="S629" i="1"/>
  <c r="S630" i="1"/>
  <c r="S616" i="1"/>
  <c r="S617" i="1"/>
  <c r="S618" i="1"/>
  <c r="S619" i="1"/>
  <c r="S620" i="1"/>
  <c r="S631" i="1"/>
  <c r="S632" i="1"/>
  <c r="S633" i="1"/>
  <c r="S634" i="1"/>
  <c r="S2" i="1"/>
  <c r="R329" i="1"/>
  <c r="R348" i="1"/>
  <c r="R317" i="1"/>
  <c r="R304" i="1"/>
  <c r="R323" i="1"/>
  <c r="R311" i="1"/>
  <c r="R349" i="1"/>
  <c r="R596" i="1"/>
  <c r="R589" i="1"/>
  <c r="R590" i="1"/>
  <c r="R591" i="1"/>
  <c r="R603" i="1"/>
  <c r="R338" i="1"/>
  <c r="R339" i="1"/>
  <c r="R335" i="1"/>
  <c r="R448" i="1"/>
  <c r="R469" i="1"/>
  <c r="R470" i="1"/>
  <c r="R471" i="1"/>
  <c r="R472" i="1"/>
  <c r="R473" i="1"/>
  <c r="R606" i="1"/>
  <c r="R607" i="1"/>
  <c r="R608" i="1"/>
  <c r="R609" i="1"/>
  <c r="R475" i="1"/>
  <c r="R476" i="1"/>
  <c r="R474" i="1"/>
  <c r="R477" i="1"/>
  <c r="R478" i="1"/>
  <c r="R610" i="1"/>
  <c r="R611" i="1"/>
  <c r="R612" i="1"/>
  <c r="R613" i="1"/>
  <c r="R614" i="1"/>
  <c r="R621" i="1"/>
  <c r="R622" i="1"/>
  <c r="R623" i="1"/>
  <c r="R624" i="1"/>
  <c r="R625" i="1"/>
  <c r="R626" i="1"/>
  <c r="R627" i="1"/>
  <c r="R628" i="1"/>
  <c r="R615" i="1"/>
  <c r="R629" i="1"/>
  <c r="R630" i="1"/>
  <c r="R616" i="1"/>
  <c r="R617" i="1"/>
  <c r="R618" i="1"/>
  <c r="R619" i="1"/>
  <c r="R620" i="1"/>
  <c r="R631" i="1"/>
  <c r="R632" i="1"/>
  <c r="R633" i="1"/>
  <c r="R634" i="1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37" i="3"/>
  <c r="E119" i="3"/>
  <c r="E118" i="3"/>
  <c r="E117" i="3"/>
  <c r="E116" i="3"/>
  <c r="E115" i="3"/>
  <c r="E114" i="3"/>
  <c r="E113" i="3"/>
  <c r="E112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78" i="3"/>
  <c r="E79" i="3"/>
  <c r="E80" i="3"/>
  <c r="E81" i="3"/>
  <c r="E82" i="3"/>
  <c r="E83" i="3"/>
  <c r="E77" i="3"/>
  <c r="AI266" i="1"/>
  <c r="AI267" i="1"/>
  <c r="AI268" i="1"/>
  <c r="AI281" i="1"/>
  <c r="AI284" i="1"/>
  <c r="AL266" i="1"/>
  <c r="AL267" i="1"/>
  <c r="AL268" i="1"/>
  <c r="AL281" i="1"/>
  <c r="AL284" i="1"/>
  <c r="Q76" i="3"/>
  <c r="Q77" i="3"/>
  <c r="Q78" i="3"/>
  <c r="Q79" i="3"/>
  <c r="Q75" i="3"/>
  <c r="AG281" i="1"/>
  <c r="AF281" i="1"/>
  <c r="AE281" i="1"/>
  <c r="AD281" i="1"/>
  <c r="AC281" i="1"/>
  <c r="AB281" i="1"/>
  <c r="AA281" i="1"/>
  <c r="Z281" i="1"/>
  <c r="Y281" i="1"/>
  <c r="AG284" i="1"/>
  <c r="AF284" i="1"/>
  <c r="AE284" i="1"/>
  <c r="AD284" i="1"/>
  <c r="AC284" i="1"/>
  <c r="AB284" i="1"/>
  <c r="AA284" i="1"/>
  <c r="Z284" i="1"/>
  <c r="Y284" i="1"/>
  <c r="AG268" i="1"/>
  <c r="AF268" i="1"/>
  <c r="AE268" i="1"/>
  <c r="AD268" i="1"/>
  <c r="AC268" i="1"/>
  <c r="AB268" i="1"/>
  <c r="AA268" i="1"/>
  <c r="Z268" i="1"/>
  <c r="Y268" i="1"/>
  <c r="AG267" i="1"/>
  <c r="AF267" i="1"/>
  <c r="AE267" i="1"/>
  <c r="AD267" i="1"/>
  <c r="AC267" i="1"/>
  <c r="AB267" i="1"/>
  <c r="AA267" i="1"/>
  <c r="Z267" i="1"/>
  <c r="Y267" i="1"/>
  <c r="AG266" i="1"/>
  <c r="AF266" i="1"/>
  <c r="AE266" i="1"/>
  <c r="AD266" i="1"/>
  <c r="AC266" i="1"/>
  <c r="AB266" i="1"/>
  <c r="AA266" i="1"/>
  <c r="Z266" i="1"/>
  <c r="Y266" i="1"/>
  <c r="E266" i="1"/>
  <c r="F266" i="1"/>
  <c r="G266" i="1"/>
  <c r="E267" i="1"/>
  <c r="F267" i="1"/>
  <c r="G267" i="1"/>
  <c r="E268" i="1"/>
  <c r="F268" i="1"/>
  <c r="G268" i="1"/>
  <c r="E284" i="1"/>
  <c r="F284" i="1"/>
  <c r="G284" i="1"/>
  <c r="E281" i="1"/>
  <c r="F281" i="1"/>
  <c r="G281" i="1"/>
  <c r="H6" i="13"/>
  <c r="M6" i="13" s="1"/>
  <c r="J4" i="13"/>
  <c r="J8" i="13"/>
  <c r="J17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23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" i="13"/>
  <c r="H676" i="13"/>
  <c r="H675" i="13"/>
  <c r="H674" i="13"/>
  <c r="H673" i="13"/>
  <c r="H672" i="13"/>
  <c r="H671" i="13"/>
  <c r="H670" i="13"/>
  <c r="H669" i="13"/>
  <c r="H668" i="13"/>
  <c r="H667" i="13"/>
  <c r="H666" i="13"/>
  <c r="H665" i="13"/>
  <c r="H664" i="13"/>
  <c r="H663" i="13"/>
  <c r="H662" i="13"/>
  <c r="H661" i="13"/>
  <c r="H660" i="13"/>
  <c r="H659" i="13"/>
  <c r="H658" i="13"/>
  <c r="H657" i="13"/>
  <c r="H656" i="13"/>
  <c r="H655" i="13"/>
  <c r="H654" i="13"/>
  <c r="H653" i="13"/>
  <c r="H652" i="13"/>
  <c r="H651" i="13"/>
  <c r="H650" i="13"/>
  <c r="H649" i="13"/>
  <c r="H648" i="13"/>
  <c r="H647" i="13"/>
  <c r="H646" i="13"/>
  <c r="H645" i="13"/>
  <c r="H644" i="13"/>
  <c r="H643" i="13"/>
  <c r="H642" i="13"/>
  <c r="H641" i="13"/>
  <c r="H640" i="13"/>
  <c r="H639" i="13"/>
  <c r="H638" i="13"/>
  <c r="H637" i="13"/>
  <c r="H636" i="13"/>
  <c r="H635" i="13"/>
  <c r="H634" i="13"/>
  <c r="H633" i="13"/>
  <c r="H632" i="13"/>
  <c r="H631" i="13"/>
  <c r="H630" i="13"/>
  <c r="H629" i="13"/>
  <c r="H628" i="13"/>
  <c r="H627" i="13"/>
  <c r="H626" i="13"/>
  <c r="H625" i="13"/>
  <c r="H624" i="13"/>
  <c r="H623" i="13"/>
  <c r="H622" i="13"/>
  <c r="H621" i="13"/>
  <c r="H620" i="13"/>
  <c r="H619" i="13"/>
  <c r="H618" i="13"/>
  <c r="H617" i="13"/>
  <c r="H616" i="13"/>
  <c r="H615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2" i="13"/>
  <c r="H601" i="13"/>
  <c r="H600" i="13"/>
  <c r="H599" i="13"/>
  <c r="H598" i="13"/>
  <c r="H597" i="13"/>
  <c r="H596" i="13"/>
  <c r="H595" i="13"/>
  <c r="H594" i="13"/>
  <c r="H593" i="13"/>
  <c r="H592" i="13"/>
  <c r="H591" i="13"/>
  <c r="H590" i="13"/>
  <c r="H589" i="13"/>
  <c r="H588" i="13"/>
  <c r="H587" i="13"/>
  <c r="H586" i="13"/>
  <c r="H585" i="13"/>
  <c r="H584" i="13"/>
  <c r="H583" i="13"/>
  <c r="H582" i="13"/>
  <c r="H581" i="13"/>
  <c r="H580" i="13"/>
  <c r="H579" i="13"/>
  <c r="H578" i="13"/>
  <c r="H577" i="13"/>
  <c r="H576" i="13"/>
  <c r="H575" i="13"/>
  <c r="H574" i="13"/>
  <c r="H573" i="13"/>
  <c r="H572" i="13"/>
  <c r="H571" i="13"/>
  <c r="H570" i="13"/>
  <c r="H569" i="13"/>
  <c r="H568" i="13"/>
  <c r="H567" i="13"/>
  <c r="H566" i="13"/>
  <c r="H565" i="13"/>
  <c r="H564" i="13"/>
  <c r="H563" i="13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M66" i="13" s="1"/>
  <c r="H65" i="13"/>
  <c r="M65" i="13" s="1"/>
  <c r="H64" i="13"/>
  <c r="M64" i="13" s="1"/>
  <c r="H63" i="13"/>
  <c r="M63" i="13" s="1"/>
  <c r="H62" i="13"/>
  <c r="M62" i="13" s="1"/>
  <c r="H61" i="13"/>
  <c r="M61" i="13" s="1"/>
  <c r="H60" i="13"/>
  <c r="M60" i="13" s="1"/>
  <c r="H59" i="13"/>
  <c r="M59" i="13" s="1"/>
  <c r="H58" i="13"/>
  <c r="M58" i="13" s="1"/>
  <c r="H57" i="13"/>
  <c r="M57" i="13" s="1"/>
  <c r="H56" i="13"/>
  <c r="M56" i="13" s="1"/>
  <c r="H55" i="13"/>
  <c r="M55" i="13" s="1"/>
  <c r="H54" i="13"/>
  <c r="M54" i="13" s="1"/>
  <c r="H53" i="13"/>
  <c r="M53" i="13" s="1"/>
  <c r="H52" i="13"/>
  <c r="M52" i="13" s="1"/>
  <c r="H51" i="13"/>
  <c r="M51" i="13" s="1"/>
  <c r="H50" i="13"/>
  <c r="M50" i="13" s="1"/>
  <c r="H49" i="13"/>
  <c r="H48" i="13"/>
  <c r="M48" i="13" s="1"/>
  <c r="H47" i="13"/>
  <c r="M47" i="13" s="1"/>
  <c r="H46" i="13"/>
  <c r="M46" i="13" s="1"/>
  <c r="H35" i="13"/>
  <c r="M35" i="13" s="1"/>
  <c r="H29" i="13"/>
  <c r="M29" i="13" s="1"/>
  <c r="H28" i="13"/>
  <c r="H27" i="13"/>
  <c r="H26" i="13"/>
  <c r="H25" i="13"/>
  <c r="H24" i="13"/>
  <c r="H23" i="13"/>
  <c r="H22" i="13"/>
  <c r="H21" i="13"/>
  <c r="H20" i="13"/>
  <c r="H19" i="13"/>
  <c r="H18" i="13"/>
  <c r="H17" i="13"/>
  <c r="M17" i="13" s="1"/>
  <c r="H4" i="13"/>
  <c r="H8" i="13"/>
  <c r="C28" i="16"/>
  <c r="C29" i="16"/>
  <c r="C30" i="16"/>
  <c r="C27" i="16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G3" i="1"/>
  <c r="G11" i="1"/>
  <c r="G12" i="1"/>
  <c r="G4" i="1"/>
  <c r="G5" i="1"/>
  <c r="G6" i="1"/>
  <c r="G304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11" i="1"/>
  <c r="G36" i="1"/>
  <c r="G37" i="1"/>
  <c r="G38" i="1"/>
  <c r="G39" i="1"/>
  <c r="G40" i="1"/>
  <c r="G41" i="1"/>
  <c r="G42" i="1"/>
  <c r="G43" i="1"/>
  <c r="G44" i="1"/>
  <c r="G317" i="1"/>
  <c r="G45" i="1"/>
  <c r="G46" i="1"/>
  <c r="G47" i="1"/>
  <c r="G48" i="1"/>
  <c r="G49" i="1"/>
  <c r="G50" i="1"/>
  <c r="G51" i="1"/>
  <c r="G52" i="1"/>
  <c r="G53" i="1"/>
  <c r="G323" i="1"/>
  <c r="G54" i="1"/>
  <c r="G55" i="1"/>
  <c r="G56" i="1"/>
  <c r="G57" i="1"/>
  <c r="G58" i="1"/>
  <c r="G59" i="1"/>
  <c r="G60" i="1"/>
  <c r="G61" i="1"/>
  <c r="G62" i="1"/>
  <c r="G329" i="1"/>
  <c r="G63" i="1"/>
  <c r="G64" i="1"/>
  <c r="G65" i="1"/>
  <c r="G66" i="1"/>
  <c r="G67" i="1"/>
  <c r="G68" i="1"/>
  <c r="G69" i="1"/>
  <c r="G348" i="1"/>
  <c r="G34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96" i="1"/>
  <c r="G297" i="1"/>
  <c r="G298" i="1"/>
  <c r="G299" i="1"/>
  <c r="G300" i="1"/>
  <c r="G301" i="1"/>
  <c r="G302" i="1"/>
  <c r="G303" i="1"/>
  <c r="G602" i="1"/>
  <c r="G305" i="1"/>
  <c r="G333" i="1"/>
  <c r="G318" i="1"/>
  <c r="G324" i="1"/>
  <c r="G312" i="1"/>
  <c r="G309" i="1"/>
  <c r="G310" i="1"/>
  <c r="G351" i="1"/>
  <c r="G285" i="1"/>
  <c r="G286" i="1"/>
  <c r="G287" i="1"/>
  <c r="G282" i="1"/>
  <c r="G283" i="1"/>
  <c r="G295" i="1"/>
  <c r="G293" i="1"/>
  <c r="G292" i="1"/>
  <c r="G294" i="1"/>
  <c r="G596" i="1"/>
  <c r="G601" i="1"/>
  <c r="G288" i="1"/>
  <c r="G289" i="1"/>
  <c r="G290" i="1"/>
  <c r="G291" i="1"/>
  <c r="G356" i="1"/>
  <c r="G354" i="1"/>
  <c r="G355" i="1"/>
  <c r="G599" i="1"/>
  <c r="G328" i="1"/>
  <c r="G316" i="1"/>
  <c r="G350" i="1"/>
  <c r="G334" i="1"/>
  <c r="G322" i="1"/>
  <c r="G330" i="1"/>
  <c r="G331" i="1"/>
  <c r="G603" i="1"/>
  <c r="G332" i="1"/>
  <c r="G306" i="1"/>
  <c r="G307" i="1"/>
  <c r="G308" i="1"/>
  <c r="G319" i="1"/>
  <c r="G320" i="1"/>
  <c r="G321" i="1"/>
  <c r="G325" i="1"/>
  <c r="G326" i="1"/>
  <c r="G327" i="1"/>
  <c r="G313" i="1"/>
  <c r="G314" i="1"/>
  <c r="G315" i="1"/>
  <c r="G600" i="1"/>
  <c r="G270" i="1"/>
  <c r="G271" i="1"/>
  <c r="G272" i="1"/>
  <c r="G273" i="1"/>
  <c r="G276" i="1"/>
  <c r="G275" i="1"/>
  <c r="G274" i="1"/>
  <c r="G277" i="1"/>
  <c r="G278" i="1"/>
  <c r="G279" i="1"/>
  <c r="G269" i="1"/>
  <c r="G280" i="1"/>
  <c r="G597" i="1"/>
  <c r="G598" i="1"/>
  <c r="G592" i="1"/>
  <c r="G593" i="1"/>
  <c r="G352" i="1"/>
  <c r="G353" i="1"/>
  <c r="G594" i="1"/>
  <c r="G59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69" i="1"/>
  <c r="G470" i="1"/>
  <c r="G471" i="1"/>
  <c r="G472" i="1"/>
  <c r="G473" i="1"/>
  <c r="G606" i="1"/>
  <c r="G607" i="1"/>
  <c r="G449" i="1"/>
  <c r="G450" i="1"/>
  <c r="G465" i="1"/>
  <c r="G466" i="1"/>
  <c r="G457" i="1"/>
  <c r="G458" i="1"/>
  <c r="G461" i="1"/>
  <c r="G462" i="1"/>
  <c r="G453" i="1"/>
  <c r="G454" i="1"/>
  <c r="G463" i="1"/>
  <c r="G455" i="1"/>
  <c r="G464" i="1"/>
  <c r="G456" i="1"/>
  <c r="G451" i="1"/>
  <c r="G452" i="1"/>
  <c r="G467" i="1"/>
  <c r="G459" i="1"/>
  <c r="G468" i="1"/>
  <c r="G460" i="1"/>
  <c r="G478" i="1"/>
  <c r="G477" i="1"/>
  <c r="G476" i="1"/>
  <c r="G475" i="1"/>
  <c r="G474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8" i="1"/>
  <c r="G587" i="1"/>
  <c r="G586" i="1"/>
  <c r="G585" i="1"/>
  <c r="G610" i="1"/>
  <c r="G611" i="1"/>
  <c r="G589" i="1"/>
  <c r="G590" i="1"/>
  <c r="G591" i="1"/>
  <c r="G608" i="1"/>
  <c r="G609" i="1"/>
  <c r="G336" i="1"/>
  <c r="G337" i="1"/>
  <c r="G346" i="1"/>
  <c r="G347" i="1"/>
  <c r="G342" i="1"/>
  <c r="G343" i="1"/>
  <c r="G344" i="1"/>
  <c r="G345" i="1"/>
  <c r="G340" i="1"/>
  <c r="G341" i="1"/>
  <c r="G338" i="1"/>
  <c r="G339" i="1"/>
  <c r="G335" i="1"/>
  <c r="G634" i="1"/>
  <c r="G633" i="1"/>
  <c r="G632" i="1"/>
  <c r="G631" i="1"/>
  <c r="G620" i="1"/>
  <c r="G619" i="1"/>
  <c r="G618" i="1"/>
  <c r="G617" i="1"/>
  <c r="G616" i="1"/>
  <c r="G630" i="1"/>
  <c r="G629" i="1"/>
  <c r="G615" i="1"/>
  <c r="G628" i="1"/>
  <c r="G627" i="1"/>
  <c r="G626" i="1"/>
  <c r="G624" i="1"/>
  <c r="G623" i="1"/>
  <c r="G622" i="1"/>
  <c r="G621" i="1"/>
  <c r="G614" i="1"/>
  <c r="G613" i="1"/>
  <c r="G612" i="1"/>
  <c r="G625" i="1"/>
  <c r="G605" i="1"/>
  <c r="G604" i="1"/>
  <c r="G2" i="1"/>
  <c r="E3" i="1"/>
  <c r="E11" i="1"/>
  <c r="E12" i="1"/>
  <c r="E4" i="1"/>
  <c r="E5" i="1"/>
  <c r="E6" i="1"/>
  <c r="E304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11" i="1"/>
  <c r="E36" i="1"/>
  <c r="E37" i="1"/>
  <c r="E38" i="1"/>
  <c r="E39" i="1"/>
  <c r="E40" i="1"/>
  <c r="E41" i="1"/>
  <c r="E42" i="1"/>
  <c r="E43" i="1"/>
  <c r="E44" i="1"/>
  <c r="E317" i="1"/>
  <c r="E45" i="1"/>
  <c r="E46" i="1"/>
  <c r="E47" i="1"/>
  <c r="E48" i="1"/>
  <c r="E49" i="1"/>
  <c r="E50" i="1"/>
  <c r="E51" i="1"/>
  <c r="E52" i="1"/>
  <c r="E53" i="1"/>
  <c r="E323" i="1"/>
  <c r="E54" i="1"/>
  <c r="E55" i="1"/>
  <c r="E56" i="1"/>
  <c r="E57" i="1"/>
  <c r="E58" i="1"/>
  <c r="E59" i="1"/>
  <c r="E60" i="1"/>
  <c r="E61" i="1"/>
  <c r="E62" i="1"/>
  <c r="E329" i="1"/>
  <c r="E63" i="1"/>
  <c r="E64" i="1"/>
  <c r="E65" i="1"/>
  <c r="E66" i="1"/>
  <c r="E67" i="1"/>
  <c r="E68" i="1"/>
  <c r="E69" i="1"/>
  <c r="E348" i="1"/>
  <c r="E34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96" i="1"/>
  <c r="E297" i="1"/>
  <c r="E298" i="1"/>
  <c r="E299" i="1"/>
  <c r="E300" i="1"/>
  <c r="E301" i="1"/>
  <c r="E302" i="1"/>
  <c r="E303" i="1"/>
  <c r="E602" i="1"/>
  <c r="E305" i="1"/>
  <c r="E333" i="1"/>
  <c r="E318" i="1"/>
  <c r="E324" i="1"/>
  <c r="E312" i="1"/>
  <c r="E309" i="1"/>
  <c r="E310" i="1"/>
  <c r="E351" i="1"/>
  <c r="E285" i="1"/>
  <c r="E286" i="1"/>
  <c r="E287" i="1"/>
  <c r="E282" i="1"/>
  <c r="E283" i="1"/>
  <c r="E295" i="1"/>
  <c r="E293" i="1"/>
  <c r="E292" i="1"/>
  <c r="E294" i="1"/>
  <c r="E596" i="1"/>
  <c r="E601" i="1"/>
  <c r="E288" i="1"/>
  <c r="E289" i="1"/>
  <c r="E290" i="1"/>
  <c r="E291" i="1"/>
  <c r="E356" i="1"/>
  <c r="E354" i="1"/>
  <c r="E355" i="1"/>
  <c r="E599" i="1"/>
  <c r="E328" i="1"/>
  <c r="E316" i="1"/>
  <c r="E350" i="1"/>
  <c r="E334" i="1"/>
  <c r="E322" i="1"/>
  <c r="E330" i="1"/>
  <c r="E331" i="1"/>
  <c r="E603" i="1"/>
  <c r="E332" i="1"/>
  <c r="E306" i="1"/>
  <c r="E307" i="1"/>
  <c r="E308" i="1"/>
  <c r="E319" i="1"/>
  <c r="E320" i="1"/>
  <c r="E321" i="1"/>
  <c r="E325" i="1"/>
  <c r="E326" i="1"/>
  <c r="E327" i="1"/>
  <c r="E313" i="1"/>
  <c r="E314" i="1"/>
  <c r="E315" i="1"/>
  <c r="E600" i="1"/>
  <c r="E275" i="1"/>
  <c r="E274" i="1"/>
  <c r="E597" i="1"/>
  <c r="E598" i="1"/>
  <c r="E592" i="1"/>
  <c r="E593" i="1"/>
  <c r="E352" i="1"/>
  <c r="E353" i="1"/>
  <c r="E594" i="1"/>
  <c r="E59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69" i="1"/>
  <c r="E470" i="1"/>
  <c r="E471" i="1"/>
  <c r="E472" i="1"/>
  <c r="E473" i="1"/>
  <c r="E606" i="1"/>
  <c r="E607" i="1"/>
  <c r="E449" i="1"/>
  <c r="E450" i="1"/>
  <c r="E465" i="1"/>
  <c r="E466" i="1"/>
  <c r="E457" i="1"/>
  <c r="E458" i="1"/>
  <c r="E461" i="1"/>
  <c r="E462" i="1"/>
  <c r="E453" i="1"/>
  <c r="E454" i="1"/>
  <c r="E463" i="1"/>
  <c r="E455" i="1"/>
  <c r="E464" i="1"/>
  <c r="E456" i="1"/>
  <c r="E451" i="1"/>
  <c r="E452" i="1"/>
  <c r="E467" i="1"/>
  <c r="E459" i="1"/>
  <c r="E468" i="1"/>
  <c r="E460" i="1"/>
  <c r="E478" i="1"/>
  <c r="E477" i="1"/>
  <c r="E476" i="1"/>
  <c r="E475" i="1"/>
  <c r="E474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8" i="1"/>
  <c r="E587" i="1"/>
  <c r="E586" i="1"/>
  <c r="E585" i="1"/>
  <c r="E610" i="1"/>
  <c r="E611" i="1"/>
  <c r="E589" i="1"/>
  <c r="E590" i="1"/>
  <c r="E591" i="1"/>
  <c r="E608" i="1"/>
  <c r="E609" i="1"/>
  <c r="E336" i="1"/>
  <c r="E337" i="1"/>
  <c r="E346" i="1"/>
  <c r="E347" i="1"/>
  <c r="E342" i="1"/>
  <c r="E343" i="1"/>
  <c r="E344" i="1"/>
  <c r="E345" i="1"/>
  <c r="E340" i="1"/>
  <c r="E341" i="1"/>
  <c r="E338" i="1"/>
  <c r="E339" i="1"/>
  <c r="E335" i="1"/>
  <c r="E634" i="1"/>
  <c r="E633" i="1"/>
  <c r="E632" i="1"/>
  <c r="E631" i="1"/>
  <c r="E620" i="1"/>
  <c r="E619" i="1"/>
  <c r="E618" i="1"/>
  <c r="E617" i="1"/>
  <c r="E616" i="1"/>
  <c r="E630" i="1"/>
  <c r="E629" i="1"/>
  <c r="E615" i="1"/>
  <c r="E628" i="1"/>
  <c r="E627" i="1"/>
  <c r="E626" i="1"/>
  <c r="E624" i="1"/>
  <c r="E623" i="1"/>
  <c r="E622" i="1"/>
  <c r="E621" i="1"/>
  <c r="E614" i="1"/>
  <c r="E613" i="1"/>
  <c r="E612" i="1"/>
  <c r="E625" i="1"/>
  <c r="E605" i="1"/>
  <c r="E604" i="1"/>
  <c r="E2" i="1"/>
  <c r="F3" i="1"/>
  <c r="F11" i="1"/>
  <c r="F12" i="1"/>
  <c r="F4" i="1"/>
  <c r="F5" i="1"/>
  <c r="F6" i="1"/>
  <c r="F304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11" i="1"/>
  <c r="F36" i="1"/>
  <c r="F37" i="1"/>
  <c r="F38" i="1"/>
  <c r="F39" i="1"/>
  <c r="F40" i="1"/>
  <c r="F41" i="1"/>
  <c r="F42" i="1"/>
  <c r="F43" i="1"/>
  <c r="F44" i="1"/>
  <c r="F317" i="1"/>
  <c r="F45" i="1"/>
  <c r="F46" i="1"/>
  <c r="F47" i="1"/>
  <c r="F48" i="1"/>
  <c r="F49" i="1"/>
  <c r="F50" i="1"/>
  <c r="F51" i="1"/>
  <c r="F52" i="1"/>
  <c r="F53" i="1"/>
  <c r="F323" i="1"/>
  <c r="F54" i="1"/>
  <c r="F55" i="1"/>
  <c r="F56" i="1"/>
  <c r="F57" i="1"/>
  <c r="F58" i="1"/>
  <c r="F59" i="1"/>
  <c r="F60" i="1"/>
  <c r="F61" i="1"/>
  <c r="F62" i="1"/>
  <c r="F329" i="1"/>
  <c r="F63" i="1"/>
  <c r="F64" i="1"/>
  <c r="F65" i="1"/>
  <c r="F66" i="1"/>
  <c r="F67" i="1"/>
  <c r="F68" i="1"/>
  <c r="F69" i="1"/>
  <c r="F348" i="1"/>
  <c r="F34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96" i="1"/>
  <c r="F297" i="1"/>
  <c r="F298" i="1"/>
  <c r="F299" i="1"/>
  <c r="F300" i="1"/>
  <c r="F301" i="1"/>
  <c r="F302" i="1"/>
  <c r="F303" i="1"/>
  <c r="F602" i="1"/>
  <c r="F305" i="1"/>
  <c r="F333" i="1"/>
  <c r="F318" i="1"/>
  <c r="F324" i="1"/>
  <c r="F312" i="1"/>
  <c r="F309" i="1"/>
  <c r="F310" i="1"/>
  <c r="F351" i="1"/>
  <c r="F285" i="1"/>
  <c r="F286" i="1"/>
  <c r="F287" i="1"/>
  <c r="F282" i="1"/>
  <c r="F283" i="1"/>
  <c r="F295" i="1"/>
  <c r="F293" i="1"/>
  <c r="F292" i="1"/>
  <c r="F294" i="1"/>
  <c r="F596" i="1"/>
  <c r="F601" i="1"/>
  <c r="F288" i="1"/>
  <c r="F289" i="1"/>
  <c r="F290" i="1"/>
  <c r="F291" i="1"/>
  <c r="F356" i="1"/>
  <c r="F354" i="1"/>
  <c r="F355" i="1"/>
  <c r="F599" i="1"/>
  <c r="F328" i="1"/>
  <c r="F316" i="1"/>
  <c r="F350" i="1"/>
  <c r="F334" i="1"/>
  <c r="F322" i="1"/>
  <c r="F330" i="1"/>
  <c r="F331" i="1"/>
  <c r="F603" i="1"/>
  <c r="F332" i="1"/>
  <c r="F306" i="1"/>
  <c r="F307" i="1"/>
  <c r="F308" i="1"/>
  <c r="F319" i="1"/>
  <c r="F320" i="1"/>
  <c r="F321" i="1"/>
  <c r="F325" i="1"/>
  <c r="F326" i="1"/>
  <c r="F327" i="1"/>
  <c r="F313" i="1"/>
  <c r="F314" i="1"/>
  <c r="F315" i="1"/>
  <c r="F600" i="1"/>
  <c r="F270" i="1"/>
  <c r="F271" i="1"/>
  <c r="F272" i="1"/>
  <c r="F273" i="1"/>
  <c r="F276" i="1"/>
  <c r="F275" i="1"/>
  <c r="F274" i="1"/>
  <c r="F277" i="1"/>
  <c r="F278" i="1"/>
  <c r="F279" i="1"/>
  <c r="F269" i="1"/>
  <c r="F280" i="1"/>
  <c r="F597" i="1"/>
  <c r="F598" i="1"/>
  <c r="F592" i="1"/>
  <c r="F593" i="1"/>
  <c r="F352" i="1"/>
  <c r="F353" i="1"/>
  <c r="F594" i="1"/>
  <c r="F59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69" i="1"/>
  <c r="F470" i="1"/>
  <c r="F471" i="1"/>
  <c r="F472" i="1"/>
  <c r="F473" i="1"/>
  <c r="F606" i="1"/>
  <c r="F607" i="1"/>
  <c r="F449" i="1"/>
  <c r="F450" i="1"/>
  <c r="F465" i="1"/>
  <c r="F466" i="1"/>
  <c r="F457" i="1"/>
  <c r="F458" i="1"/>
  <c r="F461" i="1"/>
  <c r="F462" i="1"/>
  <c r="F453" i="1"/>
  <c r="F454" i="1"/>
  <c r="F463" i="1"/>
  <c r="F455" i="1"/>
  <c r="F464" i="1"/>
  <c r="F456" i="1"/>
  <c r="F451" i="1"/>
  <c r="F452" i="1"/>
  <c r="F467" i="1"/>
  <c r="F459" i="1"/>
  <c r="F468" i="1"/>
  <c r="F460" i="1"/>
  <c r="F478" i="1"/>
  <c r="F477" i="1"/>
  <c r="F476" i="1"/>
  <c r="F475" i="1"/>
  <c r="F474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8" i="1"/>
  <c r="F587" i="1"/>
  <c r="F586" i="1"/>
  <c r="F585" i="1"/>
  <c r="F610" i="1"/>
  <c r="F611" i="1"/>
  <c r="F589" i="1"/>
  <c r="F590" i="1"/>
  <c r="F591" i="1"/>
  <c r="F608" i="1"/>
  <c r="F609" i="1"/>
  <c r="F336" i="1"/>
  <c r="F337" i="1"/>
  <c r="F346" i="1"/>
  <c r="F347" i="1"/>
  <c r="F342" i="1"/>
  <c r="F343" i="1"/>
  <c r="F344" i="1"/>
  <c r="F345" i="1"/>
  <c r="F340" i="1"/>
  <c r="F341" i="1"/>
  <c r="F338" i="1"/>
  <c r="F339" i="1"/>
  <c r="F335" i="1"/>
  <c r="F634" i="1"/>
  <c r="F633" i="1"/>
  <c r="F632" i="1"/>
  <c r="F631" i="1"/>
  <c r="F620" i="1"/>
  <c r="F619" i="1"/>
  <c r="F618" i="1"/>
  <c r="F617" i="1"/>
  <c r="F616" i="1"/>
  <c r="F630" i="1"/>
  <c r="F629" i="1"/>
  <c r="F615" i="1"/>
  <c r="F628" i="1"/>
  <c r="F627" i="1"/>
  <c r="F626" i="1"/>
  <c r="F624" i="1"/>
  <c r="F623" i="1"/>
  <c r="F622" i="1"/>
  <c r="F621" i="1"/>
  <c r="F614" i="1"/>
  <c r="F613" i="1"/>
  <c r="F612" i="1"/>
  <c r="F625" i="1"/>
  <c r="F605" i="1"/>
  <c r="F604" i="1"/>
  <c r="F2" i="1"/>
  <c r="D3" i="1"/>
  <c r="D11" i="1"/>
  <c r="D12" i="1"/>
  <c r="D4" i="1"/>
  <c r="D5" i="1"/>
  <c r="D6" i="1"/>
  <c r="D304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11" i="1"/>
  <c r="D36" i="1"/>
  <c r="D37" i="1"/>
  <c r="D38" i="1"/>
  <c r="D39" i="1"/>
  <c r="D40" i="1"/>
  <c r="D41" i="1"/>
  <c r="D42" i="1"/>
  <c r="D43" i="1"/>
  <c r="D44" i="1"/>
  <c r="D317" i="1"/>
  <c r="D45" i="1"/>
  <c r="D46" i="1"/>
  <c r="D47" i="1"/>
  <c r="D48" i="1"/>
  <c r="D49" i="1"/>
  <c r="D50" i="1"/>
  <c r="D51" i="1"/>
  <c r="D52" i="1"/>
  <c r="D53" i="1"/>
  <c r="D323" i="1"/>
  <c r="D54" i="1"/>
  <c r="D55" i="1"/>
  <c r="D56" i="1"/>
  <c r="D57" i="1"/>
  <c r="D58" i="1"/>
  <c r="D59" i="1"/>
  <c r="D60" i="1"/>
  <c r="D61" i="1"/>
  <c r="D62" i="1"/>
  <c r="D329" i="1"/>
  <c r="D63" i="1"/>
  <c r="D64" i="1"/>
  <c r="D65" i="1"/>
  <c r="D66" i="1"/>
  <c r="D67" i="1"/>
  <c r="D68" i="1"/>
  <c r="D69" i="1"/>
  <c r="D348" i="1"/>
  <c r="D34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E280" i="1"/>
  <c r="E269" i="1"/>
  <c r="E279" i="1"/>
  <c r="E278" i="1"/>
  <c r="E277" i="1"/>
  <c r="E276" i="1"/>
  <c r="E273" i="1"/>
  <c r="E272" i="1"/>
  <c r="E271" i="1"/>
  <c r="E270" i="1"/>
  <c r="E16" i="14"/>
  <c r="A76" i="14"/>
  <c r="A77" i="14"/>
  <c r="A78" i="14"/>
  <c r="A79" i="14"/>
  <c r="A80" i="14"/>
  <c r="A81" i="14"/>
  <c r="A82" i="14"/>
  <c r="A83" i="14"/>
  <c r="A84" i="14"/>
  <c r="A75" i="14"/>
  <c r="O61" i="14"/>
  <c r="O62" i="14"/>
  <c r="O63" i="14"/>
  <c r="O64" i="14"/>
  <c r="O65" i="14"/>
  <c r="O66" i="14"/>
  <c r="O67" i="14"/>
  <c r="O68" i="14"/>
  <c r="O69" i="14"/>
  <c r="O60" i="14"/>
  <c r="N61" i="14"/>
  <c r="N62" i="14"/>
  <c r="N63" i="14"/>
  <c r="N64" i="14"/>
  <c r="N65" i="14"/>
  <c r="N66" i="14"/>
  <c r="N67" i="14"/>
  <c r="N68" i="14"/>
  <c r="N69" i="14"/>
  <c r="N60" i="14"/>
  <c r="M61" i="14"/>
  <c r="M62" i="14"/>
  <c r="M63" i="14"/>
  <c r="M64" i="14"/>
  <c r="M65" i="14"/>
  <c r="M66" i="14"/>
  <c r="M67" i="14"/>
  <c r="M68" i="14"/>
  <c r="M69" i="14"/>
  <c r="M60" i="14"/>
  <c r="L61" i="14"/>
  <c r="L62" i="14"/>
  <c r="L63" i="14"/>
  <c r="L64" i="14"/>
  <c r="L65" i="14"/>
  <c r="L66" i="14"/>
  <c r="L67" i="14"/>
  <c r="L68" i="14"/>
  <c r="L69" i="14"/>
  <c r="L60" i="14"/>
  <c r="L24" i="14"/>
  <c r="L25" i="14"/>
  <c r="L26" i="14"/>
  <c r="L27" i="14"/>
  <c r="L28" i="14"/>
  <c r="L29" i="14"/>
  <c r="L30" i="14"/>
  <c r="L31" i="14"/>
  <c r="L32" i="14"/>
  <c r="L23" i="14"/>
  <c r="K24" i="14"/>
  <c r="K25" i="14"/>
  <c r="K26" i="14"/>
  <c r="K27" i="14"/>
  <c r="K28" i="14"/>
  <c r="K29" i="14"/>
  <c r="K30" i="14"/>
  <c r="K31" i="14"/>
  <c r="K32" i="14"/>
  <c r="K23" i="14"/>
  <c r="J24" i="14"/>
  <c r="J25" i="14"/>
  <c r="J26" i="14"/>
  <c r="J27" i="14"/>
  <c r="J28" i="14"/>
  <c r="J29" i="14"/>
  <c r="J30" i="14"/>
  <c r="J31" i="14"/>
  <c r="J32" i="14"/>
  <c r="J23" i="14"/>
  <c r="I24" i="14"/>
  <c r="I25" i="14"/>
  <c r="I26" i="14"/>
  <c r="I27" i="14"/>
  <c r="I28" i="14"/>
  <c r="I29" i="14"/>
  <c r="I30" i="14"/>
  <c r="I31" i="14"/>
  <c r="I32" i="14"/>
  <c r="I23" i="14"/>
  <c r="G67" i="13"/>
  <c r="L67" i="13" s="1"/>
  <c r="G68" i="13"/>
  <c r="L68" i="13" s="1"/>
  <c r="G69" i="13"/>
  <c r="L69" i="13" s="1"/>
  <c r="G70" i="13"/>
  <c r="L70" i="13" s="1"/>
  <c r="G71" i="13"/>
  <c r="L71" i="13" s="1"/>
  <c r="G72" i="13"/>
  <c r="L72" i="13" s="1"/>
  <c r="G73" i="13"/>
  <c r="L73" i="13" s="1"/>
  <c r="G74" i="13"/>
  <c r="L74" i="13" s="1"/>
  <c r="G75" i="13"/>
  <c r="L75" i="13" s="1"/>
  <c r="G76" i="13"/>
  <c r="L76" i="13" s="1"/>
  <c r="G77" i="13"/>
  <c r="L77" i="13" s="1"/>
  <c r="G78" i="13"/>
  <c r="L78" i="13" s="1"/>
  <c r="G79" i="13"/>
  <c r="L79" i="13" s="1"/>
  <c r="G80" i="13"/>
  <c r="L80" i="13" s="1"/>
  <c r="G81" i="13"/>
  <c r="L81" i="13" s="1"/>
  <c r="G82" i="13"/>
  <c r="L82" i="13" s="1"/>
  <c r="G83" i="13"/>
  <c r="L83" i="13" s="1"/>
  <c r="G84" i="13"/>
  <c r="L84" i="13" s="1"/>
  <c r="G85" i="13"/>
  <c r="L85" i="13" s="1"/>
  <c r="G86" i="13"/>
  <c r="L86" i="13" s="1"/>
  <c r="G87" i="13"/>
  <c r="L87" i="13" s="1"/>
  <c r="G88" i="13"/>
  <c r="L88" i="13" s="1"/>
  <c r="G89" i="13"/>
  <c r="L89" i="13" s="1"/>
  <c r="G90" i="13"/>
  <c r="L90" i="13" s="1"/>
  <c r="G91" i="13"/>
  <c r="L91" i="13" s="1"/>
  <c r="G92" i="13"/>
  <c r="L92" i="13" s="1"/>
  <c r="G93" i="13"/>
  <c r="L93" i="13" s="1"/>
  <c r="G94" i="13"/>
  <c r="L94" i="13" s="1"/>
  <c r="G95" i="13"/>
  <c r="L95" i="13" s="1"/>
  <c r="G96" i="13"/>
  <c r="L96" i="13" s="1"/>
  <c r="G105" i="13"/>
  <c r="L105" i="13" s="1"/>
  <c r="G106" i="13"/>
  <c r="L106" i="13" s="1"/>
  <c r="G107" i="13"/>
  <c r="L107" i="13" s="1"/>
  <c r="G108" i="13"/>
  <c r="L108" i="13" s="1"/>
  <c r="G109" i="13"/>
  <c r="L109" i="13" s="1"/>
  <c r="G110" i="13"/>
  <c r="L110" i="13" s="1"/>
  <c r="G111" i="13"/>
  <c r="L111" i="13" s="1"/>
  <c r="G112" i="13"/>
  <c r="L112" i="13" s="1"/>
  <c r="G113" i="13"/>
  <c r="L113" i="13" s="1"/>
  <c r="G114" i="13"/>
  <c r="L114" i="13" s="1"/>
  <c r="G115" i="13"/>
  <c r="L115" i="13" s="1"/>
  <c r="G116" i="13"/>
  <c r="L116" i="13" s="1"/>
  <c r="G117" i="13"/>
  <c r="L117" i="13" s="1"/>
  <c r="G118" i="13"/>
  <c r="L118" i="13" s="1"/>
  <c r="G119" i="13"/>
  <c r="L119" i="13" s="1"/>
  <c r="G120" i="13"/>
  <c r="L120" i="13" s="1"/>
  <c r="G121" i="13"/>
  <c r="L121" i="13" s="1"/>
  <c r="G122" i="13"/>
  <c r="L122" i="13" s="1"/>
  <c r="G123" i="13"/>
  <c r="L123" i="13" s="1"/>
  <c r="G124" i="13"/>
  <c r="L124" i="13" s="1"/>
  <c r="G126" i="13"/>
  <c r="L126" i="13" s="1"/>
  <c r="G127" i="13"/>
  <c r="L127" i="13" s="1"/>
  <c r="G128" i="13"/>
  <c r="L128" i="13" s="1"/>
  <c r="F133" i="13"/>
  <c r="F135" i="13"/>
  <c r="F136" i="13"/>
  <c r="F52" i="13"/>
  <c r="F67" i="13"/>
  <c r="F68" i="13"/>
  <c r="F71" i="13"/>
  <c r="F78" i="13"/>
  <c r="F80" i="13"/>
  <c r="F81" i="13"/>
  <c r="F82" i="13"/>
  <c r="F84" i="13"/>
  <c r="F86" i="13"/>
  <c r="F88" i="13"/>
  <c r="F91" i="13"/>
  <c r="F97" i="13"/>
  <c r="F98" i="13"/>
  <c r="F53" i="13"/>
  <c r="F56" i="13"/>
  <c r="F99" i="13"/>
  <c r="F103" i="13"/>
  <c r="F104" i="13"/>
  <c r="F142" i="13"/>
  <c r="F143" i="13"/>
  <c r="F145" i="13"/>
  <c r="F146" i="13"/>
  <c r="F147" i="13"/>
  <c r="F150" i="13"/>
  <c r="F152" i="13"/>
  <c r="F153" i="13"/>
  <c r="F159" i="13"/>
  <c r="F160" i="13"/>
  <c r="F58" i="13"/>
  <c r="F60" i="13"/>
  <c r="F163" i="13"/>
  <c r="F164" i="13"/>
  <c r="F167" i="13"/>
  <c r="F172" i="13"/>
  <c r="F173" i="13"/>
  <c r="F175" i="13"/>
  <c r="F105" i="13"/>
  <c r="F176" i="13"/>
  <c r="F178" i="13"/>
  <c r="F180" i="13"/>
  <c r="F186" i="13"/>
  <c r="F187" i="13"/>
  <c r="F188" i="13"/>
  <c r="F189" i="13"/>
  <c r="F192" i="13"/>
  <c r="F193" i="13"/>
  <c r="F194" i="13"/>
  <c r="F197" i="13"/>
  <c r="F202" i="13"/>
  <c r="F203" i="13"/>
  <c r="F205" i="13"/>
  <c r="F206" i="13"/>
  <c r="F209" i="13"/>
  <c r="F210" i="13"/>
  <c r="F212" i="13"/>
  <c r="F213" i="13"/>
  <c r="F216" i="13"/>
  <c r="F218" i="13"/>
  <c r="F219" i="13"/>
  <c r="F221" i="13"/>
  <c r="F222" i="13"/>
  <c r="F224" i="13"/>
  <c r="F226" i="13"/>
  <c r="F228" i="13"/>
  <c r="F230" i="13"/>
  <c r="F231" i="13"/>
  <c r="F233" i="13"/>
  <c r="F234" i="13"/>
  <c r="F236" i="13"/>
  <c r="F237" i="13"/>
  <c r="F239" i="13"/>
  <c r="F241" i="13"/>
  <c r="F243" i="13"/>
  <c r="F244" i="13"/>
  <c r="F247" i="13"/>
  <c r="F249" i="13"/>
  <c r="F63" i="13"/>
  <c r="F250" i="13"/>
  <c r="F251" i="13"/>
  <c r="F253" i="13"/>
  <c r="F255" i="13"/>
  <c r="F257" i="13"/>
  <c r="F258" i="13"/>
  <c r="F261" i="13"/>
  <c r="F263" i="13"/>
  <c r="F264" i="13"/>
  <c r="F266" i="13"/>
  <c r="F267" i="13"/>
  <c r="F270" i="13"/>
  <c r="F271" i="13"/>
  <c r="F273" i="13"/>
  <c r="F274" i="13"/>
  <c r="F277" i="13"/>
  <c r="F279" i="13"/>
  <c r="F280" i="13"/>
  <c r="F282" i="13"/>
  <c r="F283" i="13"/>
  <c r="F285" i="13"/>
  <c r="F287" i="13"/>
  <c r="F289" i="13"/>
  <c r="F292" i="13"/>
  <c r="F293" i="13"/>
  <c r="F295" i="13"/>
  <c r="F296" i="13"/>
  <c r="F298" i="13"/>
  <c r="F299" i="13"/>
  <c r="F301" i="13"/>
  <c r="F303" i="13"/>
  <c r="F304" i="13"/>
  <c r="F305" i="13"/>
  <c r="F308" i="13"/>
  <c r="F309" i="13"/>
  <c r="F312" i="13"/>
  <c r="F313" i="13"/>
  <c r="F314" i="13"/>
  <c r="F315" i="13"/>
  <c r="F18" i="13"/>
  <c r="F19" i="13"/>
  <c r="F2" i="13"/>
  <c r="F317" i="13"/>
  <c r="F319" i="13"/>
  <c r="F320" i="13"/>
  <c r="F108" i="13"/>
  <c r="F24" i="13"/>
  <c r="F26" i="13"/>
  <c r="F28" i="13"/>
  <c r="F109" i="13"/>
  <c r="F4" i="13"/>
  <c r="F322" i="13"/>
  <c r="F323" i="13"/>
  <c r="F325" i="13"/>
  <c r="F328" i="13"/>
  <c r="F110" i="13"/>
  <c r="F5" i="13"/>
  <c r="F330" i="13"/>
  <c r="F332" i="13"/>
  <c r="F334" i="13"/>
  <c r="F335" i="13"/>
  <c r="F336" i="13"/>
  <c r="F111" i="13"/>
  <c r="F338" i="13"/>
  <c r="F340" i="13"/>
  <c r="F341" i="13"/>
  <c r="F343" i="13"/>
  <c r="F344" i="13"/>
  <c r="F8" i="13"/>
  <c r="F346" i="13"/>
  <c r="F347" i="13"/>
  <c r="F349" i="13"/>
  <c r="F351" i="13"/>
  <c r="F352" i="13"/>
  <c r="F112" i="13"/>
  <c r="F20" i="13"/>
  <c r="F21" i="13"/>
  <c r="F9" i="13"/>
  <c r="F114" i="13"/>
  <c r="F353" i="13"/>
  <c r="F354" i="13"/>
  <c r="F12" i="13"/>
  <c r="F116" i="13"/>
  <c r="F13" i="13"/>
  <c r="F14" i="13"/>
  <c r="F117" i="13"/>
  <c r="F118" i="13"/>
  <c r="F15" i="13"/>
  <c r="F16" i="13"/>
  <c r="F119" i="13"/>
  <c r="F359" i="13"/>
  <c r="F360" i="13"/>
  <c r="F30" i="13"/>
  <c r="F66" i="13"/>
  <c r="F361" i="13"/>
  <c r="F363" i="13"/>
  <c r="F364" i="13"/>
  <c r="F366" i="13"/>
  <c r="F367" i="13"/>
  <c r="F369" i="13"/>
  <c r="F370" i="13"/>
  <c r="F371" i="13"/>
  <c r="F374" i="13"/>
  <c r="F376" i="13"/>
  <c r="F377" i="13"/>
  <c r="F379" i="13"/>
  <c r="F380" i="13"/>
  <c r="F122" i="13"/>
  <c r="F123" i="13"/>
  <c r="F33" i="13"/>
  <c r="F34" i="13"/>
  <c r="F383" i="13"/>
  <c r="F384" i="13"/>
  <c r="F386" i="13"/>
  <c r="F388" i="13"/>
  <c r="F389" i="13"/>
  <c r="F390" i="13"/>
  <c r="F393" i="13"/>
  <c r="F394" i="13"/>
  <c r="F396" i="13"/>
  <c r="F397" i="13"/>
  <c r="F399" i="13"/>
  <c r="F400" i="13"/>
  <c r="F403" i="13"/>
  <c r="F404" i="13"/>
  <c r="F405" i="13"/>
  <c r="F408" i="13"/>
  <c r="F409" i="13"/>
  <c r="F410" i="13"/>
  <c r="F412" i="13"/>
  <c r="F413" i="13"/>
  <c r="F416" i="13"/>
  <c r="F418" i="13"/>
  <c r="F419" i="13"/>
  <c r="F420" i="13"/>
  <c r="F422" i="13"/>
  <c r="F424" i="13"/>
  <c r="F425" i="13"/>
  <c r="F427" i="13"/>
  <c r="F428" i="13"/>
  <c r="F429" i="13"/>
  <c r="F431" i="13"/>
  <c r="F432" i="13"/>
  <c r="F435" i="13"/>
  <c r="F436" i="13"/>
  <c r="F437" i="13"/>
  <c r="F438" i="13"/>
  <c r="F441" i="13"/>
  <c r="F442" i="13"/>
  <c r="F443" i="13"/>
  <c r="F445" i="13"/>
  <c r="F446" i="13"/>
  <c r="F447" i="13"/>
  <c r="F450" i="13"/>
  <c r="F451" i="13"/>
  <c r="F453" i="13"/>
  <c r="F454" i="13"/>
  <c r="F456" i="13"/>
  <c r="F457" i="13"/>
  <c r="F459" i="13"/>
  <c r="F460" i="13"/>
  <c r="F461" i="13"/>
  <c r="F463" i="13"/>
  <c r="F464" i="13"/>
  <c r="F465" i="13"/>
  <c r="F467" i="13"/>
  <c r="F468" i="13"/>
  <c r="F470" i="13"/>
  <c r="F471" i="13"/>
  <c r="F472" i="13"/>
  <c r="F473" i="13"/>
  <c r="F475" i="13"/>
  <c r="F476" i="13"/>
  <c r="F477" i="13"/>
  <c r="F479" i="13"/>
  <c r="F480" i="13"/>
  <c r="F481" i="13"/>
  <c r="F483" i="13"/>
  <c r="F484" i="13"/>
  <c r="F486" i="13"/>
  <c r="F487" i="13"/>
  <c r="F488" i="13"/>
  <c r="F489" i="13"/>
  <c r="F491" i="13"/>
  <c r="F492" i="13"/>
  <c r="F493" i="13"/>
  <c r="F495" i="13"/>
  <c r="F496" i="13"/>
  <c r="F497" i="13"/>
  <c r="F499" i="13"/>
  <c r="F500" i="13"/>
  <c r="F502" i="13"/>
  <c r="F503" i="13"/>
  <c r="F504" i="13"/>
  <c r="F505" i="13"/>
  <c r="F507" i="13"/>
  <c r="F508" i="13"/>
  <c r="F509" i="13"/>
  <c r="F511" i="13"/>
  <c r="F512" i="13"/>
  <c r="F513" i="13"/>
  <c r="F515" i="13"/>
  <c r="F516" i="13"/>
  <c r="F518" i="13"/>
  <c r="F519" i="13"/>
  <c r="F520" i="13"/>
  <c r="F521" i="13"/>
  <c r="F523" i="13"/>
  <c r="F524" i="13"/>
  <c r="F525" i="13"/>
  <c r="F527" i="13"/>
  <c r="F528" i="13"/>
  <c r="F529" i="13"/>
  <c r="F531" i="13"/>
  <c r="F532" i="13"/>
  <c r="F534" i="13"/>
  <c r="F535" i="13"/>
  <c r="F536" i="13"/>
  <c r="F537" i="13"/>
  <c r="F539" i="13"/>
  <c r="F540" i="13"/>
  <c r="F541" i="13"/>
  <c r="F543" i="13"/>
  <c r="F544" i="13"/>
  <c r="F545" i="13"/>
  <c r="F547" i="13"/>
  <c r="F548" i="13"/>
  <c r="F550" i="13"/>
  <c r="F551" i="13"/>
  <c r="F552" i="13"/>
  <c r="F553" i="13"/>
  <c r="F555" i="13"/>
  <c r="F556" i="13"/>
  <c r="F557" i="13"/>
  <c r="F559" i="13"/>
  <c r="F560" i="13"/>
  <c r="F561" i="13"/>
  <c r="F563" i="13"/>
  <c r="F564" i="13"/>
  <c r="F566" i="13"/>
  <c r="F567" i="13"/>
  <c r="F568" i="13"/>
  <c r="F569" i="13"/>
  <c r="F571" i="13"/>
  <c r="F572" i="13"/>
  <c r="F573" i="13"/>
  <c r="F575" i="13"/>
  <c r="F576" i="13"/>
  <c r="F577" i="13"/>
  <c r="F579" i="13"/>
  <c r="F580" i="13"/>
  <c r="F582" i="13"/>
  <c r="F583" i="13"/>
  <c r="F584" i="13"/>
  <c r="F585" i="13"/>
  <c r="F587" i="13"/>
  <c r="F588" i="13"/>
  <c r="F589" i="13"/>
  <c r="F35" i="13"/>
  <c r="F591" i="13"/>
  <c r="F592" i="13"/>
  <c r="F594" i="13"/>
  <c r="F595" i="13"/>
  <c r="F596" i="13"/>
  <c r="F597" i="13"/>
  <c r="F598" i="13"/>
  <c r="F599" i="13"/>
  <c r="F600" i="13"/>
  <c r="F602" i="13"/>
  <c r="F603" i="13"/>
  <c r="F604" i="13"/>
  <c r="F606" i="13"/>
  <c r="F607" i="13"/>
  <c r="F608" i="13"/>
  <c r="F610" i="13"/>
  <c r="F611" i="13"/>
  <c r="F612" i="13"/>
  <c r="F613" i="13"/>
  <c r="F614" i="13"/>
  <c r="F615" i="13"/>
  <c r="F616" i="13"/>
  <c r="F618" i="13"/>
  <c r="F619" i="13"/>
  <c r="F620" i="13"/>
  <c r="F36" i="13"/>
  <c r="F37" i="13"/>
  <c r="F38" i="13"/>
  <c r="F623" i="13"/>
  <c r="F624" i="13"/>
  <c r="F625" i="13"/>
  <c r="F626" i="13"/>
  <c r="F627" i="13"/>
  <c r="F628" i="13"/>
  <c r="F629" i="13"/>
  <c r="F631" i="13"/>
  <c r="F632" i="13"/>
  <c r="F39" i="13"/>
  <c r="F633" i="13"/>
  <c r="F634" i="13"/>
  <c r="F635" i="13"/>
  <c r="F637" i="13"/>
  <c r="F638" i="13"/>
  <c r="F639" i="13"/>
  <c r="F640" i="13"/>
  <c r="F641" i="13"/>
  <c r="F642" i="13"/>
  <c r="F643" i="13"/>
  <c r="F645" i="13"/>
  <c r="F646" i="13"/>
  <c r="F647" i="13"/>
  <c r="F649" i="13"/>
  <c r="F650" i="13"/>
  <c r="F651" i="13"/>
  <c r="F652" i="13"/>
  <c r="F653" i="13"/>
  <c r="F654" i="13"/>
  <c r="F655" i="13"/>
  <c r="F656" i="13"/>
  <c r="F657" i="13"/>
  <c r="F658" i="13"/>
  <c r="F659" i="13"/>
  <c r="F661" i="13"/>
  <c r="F662" i="13"/>
  <c r="F663" i="13"/>
  <c r="F665" i="13"/>
  <c r="F666" i="13"/>
  <c r="F667" i="13"/>
  <c r="F668" i="13"/>
  <c r="F669" i="13"/>
  <c r="F670" i="13"/>
  <c r="F671" i="13"/>
  <c r="F672" i="13"/>
  <c r="F673" i="13"/>
  <c r="F674" i="13"/>
  <c r="F675" i="13"/>
  <c r="F124" i="13"/>
  <c r="F125" i="13"/>
  <c r="F126" i="13"/>
  <c r="F128" i="13"/>
  <c r="F41" i="13"/>
  <c r="F42" i="13"/>
  <c r="F43" i="13"/>
  <c r="F44" i="13"/>
  <c r="F45" i="13"/>
  <c r="F129" i="13"/>
  <c r="F130" i="13"/>
  <c r="F131" i="13"/>
  <c r="E46" i="13"/>
  <c r="E47" i="13"/>
  <c r="E49" i="13"/>
  <c r="E132" i="13"/>
  <c r="E133" i="13"/>
  <c r="E135" i="13"/>
  <c r="E136" i="13"/>
  <c r="E50" i="13"/>
  <c r="E137" i="13"/>
  <c r="E51" i="13"/>
  <c r="E52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53" i="13"/>
  <c r="E54" i="13"/>
  <c r="E55" i="13"/>
  <c r="E56" i="13"/>
  <c r="E99" i="13"/>
  <c r="E100" i="13"/>
  <c r="E101" i="13"/>
  <c r="E102" i="13"/>
  <c r="E103" i="13"/>
  <c r="E104" i="13"/>
  <c r="E138" i="13"/>
  <c r="E139" i="13"/>
  <c r="E140" i="13"/>
  <c r="E141" i="13"/>
  <c r="E142" i="13"/>
  <c r="E143" i="13"/>
  <c r="E144" i="13"/>
  <c r="E145" i="13"/>
  <c r="E146" i="13"/>
  <c r="E57" i="13"/>
  <c r="E147" i="13"/>
  <c r="E149" i="13"/>
  <c r="E150" i="13"/>
  <c r="E151" i="13"/>
  <c r="E153" i="13"/>
  <c r="E154" i="13"/>
  <c r="E155" i="13"/>
  <c r="E156" i="13"/>
  <c r="E157" i="13"/>
  <c r="E158" i="13"/>
  <c r="E159" i="13"/>
  <c r="E160" i="13"/>
  <c r="E161" i="13"/>
  <c r="E58" i="13"/>
  <c r="E59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05" i="13"/>
  <c r="E106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4" i="13"/>
  <c r="E225" i="13"/>
  <c r="E226" i="13"/>
  <c r="E227" i="13"/>
  <c r="E228" i="13"/>
  <c r="E229" i="13"/>
  <c r="E61" i="13"/>
  <c r="E230" i="13"/>
  <c r="E231" i="13"/>
  <c r="E232" i="13"/>
  <c r="E233" i="13"/>
  <c r="E234" i="13"/>
  <c r="E235" i="13"/>
  <c r="E236" i="13"/>
  <c r="E237" i="13"/>
  <c r="E239" i="13"/>
  <c r="E240" i="13"/>
  <c r="E241" i="13"/>
  <c r="E242" i="13"/>
  <c r="E243" i="13"/>
  <c r="E244" i="13"/>
  <c r="E245" i="13"/>
  <c r="E246" i="13"/>
  <c r="E247" i="13"/>
  <c r="E248" i="13"/>
  <c r="E249" i="13"/>
  <c r="E62" i="13"/>
  <c r="E63" i="13"/>
  <c r="E250" i="13"/>
  <c r="E251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107" i="13"/>
  <c r="E18" i="13"/>
  <c r="E19" i="13"/>
  <c r="E2" i="13"/>
  <c r="E3" i="13"/>
  <c r="E317" i="13"/>
  <c r="E318" i="13"/>
  <c r="E319" i="13"/>
  <c r="E320" i="13"/>
  <c r="E22" i="13"/>
  <c r="E23" i="13"/>
  <c r="E108" i="13"/>
  <c r="E24" i="13"/>
  <c r="E25" i="13"/>
  <c r="E26" i="13"/>
  <c r="E28" i="13"/>
  <c r="E109" i="13"/>
  <c r="E4" i="13"/>
  <c r="E321" i="13"/>
  <c r="E322" i="13"/>
  <c r="E323" i="13"/>
  <c r="E324" i="13"/>
  <c r="E325" i="13"/>
  <c r="E326" i="13"/>
  <c r="E327" i="13"/>
  <c r="E328" i="13"/>
  <c r="E110" i="13"/>
  <c r="E5" i="13"/>
  <c r="E329" i="13"/>
  <c r="E330" i="13"/>
  <c r="E332" i="13"/>
  <c r="E333" i="13"/>
  <c r="E334" i="13"/>
  <c r="E335" i="13"/>
  <c r="E336" i="13"/>
  <c r="E111" i="13"/>
  <c r="E6" i="13"/>
  <c r="E337" i="13"/>
  <c r="E338" i="13"/>
  <c r="E339" i="13"/>
  <c r="E340" i="13"/>
  <c r="E341" i="13"/>
  <c r="E342" i="13"/>
  <c r="E343" i="13"/>
  <c r="E344" i="13"/>
  <c r="E8" i="13"/>
  <c r="E345" i="13"/>
  <c r="E346" i="13"/>
  <c r="E347" i="13"/>
  <c r="E348" i="13"/>
  <c r="E349" i="13"/>
  <c r="E350" i="13"/>
  <c r="E351" i="13"/>
  <c r="E352" i="13"/>
  <c r="E17" i="13"/>
  <c r="E112" i="13"/>
  <c r="E64" i="13"/>
  <c r="E20" i="13"/>
  <c r="E21" i="13"/>
  <c r="E9" i="13"/>
  <c r="E113" i="13"/>
  <c r="E114" i="13"/>
  <c r="E353" i="13"/>
  <c r="E354" i="13"/>
  <c r="E11" i="13"/>
  <c r="E12" i="13"/>
  <c r="E115" i="13"/>
  <c r="E116" i="13"/>
  <c r="E355" i="13"/>
  <c r="E356" i="13"/>
  <c r="E13" i="13"/>
  <c r="E14" i="13"/>
  <c r="E117" i="13"/>
  <c r="E118" i="13"/>
  <c r="E357" i="13"/>
  <c r="E15" i="13"/>
  <c r="E16" i="13"/>
  <c r="E119" i="13"/>
  <c r="E120" i="13"/>
  <c r="E359" i="13"/>
  <c r="E360" i="13"/>
  <c r="E29" i="13"/>
  <c r="E30" i="13"/>
  <c r="E31" i="13"/>
  <c r="E65" i="13"/>
  <c r="E66" i="13"/>
  <c r="E361" i="13"/>
  <c r="E362" i="13"/>
  <c r="E363" i="13"/>
  <c r="E364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121" i="13"/>
  <c r="E32" i="13"/>
  <c r="E122" i="13"/>
  <c r="E123" i="13"/>
  <c r="E33" i="13"/>
  <c r="E34" i="13"/>
  <c r="E381" i="13"/>
  <c r="E382" i="13"/>
  <c r="E383" i="13"/>
  <c r="E384" i="13"/>
  <c r="E385" i="13"/>
  <c r="E386" i="13"/>
  <c r="E387" i="13"/>
  <c r="E388" i="13"/>
  <c r="E389" i="13"/>
  <c r="E390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4" i="13"/>
  <c r="E585" i="13"/>
  <c r="E586" i="13"/>
  <c r="E587" i="13"/>
  <c r="E588" i="13"/>
  <c r="E589" i="13"/>
  <c r="E590" i="13"/>
  <c r="E35" i="13"/>
  <c r="E591" i="13"/>
  <c r="E592" i="13"/>
  <c r="E593" i="13"/>
  <c r="E594" i="13"/>
  <c r="E595" i="13"/>
  <c r="E596" i="13"/>
  <c r="E597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5" i="13"/>
  <c r="E616" i="13"/>
  <c r="E617" i="13"/>
  <c r="E618" i="13"/>
  <c r="E619" i="13"/>
  <c r="E620" i="13"/>
  <c r="E621" i="13"/>
  <c r="E36" i="13"/>
  <c r="E37" i="13"/>
  <c r="E38" i="13"/>
  <c r="E622" i="13"/>
  <c r="E623" i="13"/>
  <c r="E624" i="13"/>
  <c r="E625" i="13"/>
  <c r="E626" i="13"/>
  <c r="E627" i="13"/>
  <c r="E628" i="13"/>
  <c r="E629" i="13"/>
  <c r="E630" i="13"/>
  <c r="E631" i="13"/>
  <c r="E632" i="13"/>
  <c r="E39" i="13"/>
  <c r="E40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124" i="13"/>
  <c r="E125" i="13"/>
  <c r="E126" i="13"/>
  <c r="E127" i="13"/>
  <c r="E128" i="13"/>
  <c r="E41" i="13"/>
  <c r="E42" i="13"/>
  <c r="E43" i="13"/>
  <c r="E44" i="13"/>
  <c r="E45" i="13"/>
  <c r="E129" i="13"/>
  <c r="E130" i="13"/>
  <c r="E131" i="13"/>
  <c r="I280" i="11"/>
  <c r="K308" i="11"/>
  <c r="J308" i="11"/>
  <c r="H308" i="11"/>
  <c r="G308" i="11"/>
  <c r="E308" i="11"/>
  <c r="K307" i="11"/>
  <c r="J307" i="11"/>
  <c r="H307" i="11"/>
  <c r="G307" i="11"/>
  <c r="E307" i="11"/>
  <c r="K306" i="11"/>
  <c r="J306" i="11"/>
  <c r="H306" i="11"/>
  <c r="G306" i="11"/>
  <c r="E306" i="11"/>
  <c r="K305" i="11"/>
  <c r="J305" i="11"/>
  <c r="H305" i="11"/>
  <c r="G305" i="11"/>
  <c r="E305" i="11"/>
  <c r="K304" i="11"/>
  <c r="J304" i="11"/>
  <c r="H304" i="11"/>
  <c r="G304" i="11"/>
  <c r="E304" i="11"/>
  <c r="K303" i="11"/>
  <c r="J303" i="11"/>
  <c r="H303" i="11"/>
  <c r="G303" i="11"/>
  <c r="E303" i="11"/>
  <c r="K302" i="11"/>
  <c r="J302" i="11"/>
  <c r="H302" i="11"/>
  <c r="G302" i="11"/>
  <c r="E302" i="11"/>
  <c r="K301" i="11"/>
  <c r="J301" i="11"/>
  <c r="H301" i="11"/>
  <c r="G301" i="11"/>
  <c r="E301" i="11"/>
  <c r="K300" i="11"/>
  <c r="J300" i="11"/>
  <c r="H300" i="11"/>
  <c r="G300" i="11"/>
  <c r="E300" i="11"/>
  <c r="K299" i="11"/>
  <c r="J299" i="11"/>
  <c r="H299" i="11"/>
  <c r="G299" i="11"/>
  <c r="E299" i="11"/>
  <c r="K298" i="11"/>
  <c r="J298" i="11"/>
  <c r="I298" i="11"/>
  <c r="H298" i="11"/>
  <c r="G298" i="11"/>
  <c r="E298" i="11"/>
  <c r="K297" i="11"/>
  <c r="J297" i="11"/>
  <c r="H297" i="11"/>
  <c r="G297" i="11"/>
  <c r="E297" i="11"/>
  <c r="K296" i="11"/>
  <c r="J296" i="11"/>
  <c r="H296" i="11"/>
  <c r="G296" i="11"/>
  <c r="E296" i="11"/>
  <c r="K295" i="11"/>
  <c r="J295" i="11"/>
  <c r="H295" i="11"/>
  <c r="G295" i="11"/>
  <c r="E295" i="11"/>
  <c r="K294" i="11"/>
  <c r="J294" i="11"/>
  <c r="H294" i="11"/>
  <c r="G294" i="11"/>
  <c r="E294" i="11"/>
  <c r="K293" i="11"/>
  <c r="J293" i="11"/>
  <c r="H293" i="11"/>
  <c r="G293" i="11"/>
  <c r="E293" i="11"/>
  <c r="K292" i="11"/>
  <c r="J292" i="11"/>
  <c r="H292" i="11"/>
  <c r="G292" i="11"/>
  <c r="E292" i="11"/>
  <c r="K291" i="11"/>
  <c r="J291" i="11"/>
  <c r="H291" i="11"/>
  <c r="G291" i="11"/>
  <c r="E291" i="11"/>
  <c r="K290" i="11"/>
  <c r="J290" i="11"/>
  <c r="H290" i="11"/>
  <c r="G290" i="11"/>
  <c r="E290" i="11"/>
  <c r="K289" i="11"/>
  <c r="J289" i="11"/>
  <c r="H289" i="11"/>
  <c r="G289" i="11"/>
  <c r="E289" i="11"/>
  <c r="K288" i="11"/>
  <c r="J288" i="11"/>
  <c r="H288" i="11"/>
  <c r="G288" i="11"/>
  <c r="E288" i="11"/>
  <c r="K287" i="11"/>
  <c r="J287" i="11"/>
  <c r="H287" i="11"/>
  <c r="G287" i="11"/>
  <c r="E287" i="11"/>
  <c r="K286" i="11"/>
  <c r="J286" i="11"/>
  <c r="H286" i="11"/>
  <c r="G286" i="11"/>
  <c r="E286" i="11"/>
  <c r="K285" i="11"/>
  <c r="J285" i="11"/>
  <c r="H285" i="11"/>
  <c r="G285" i="11"/>
  <c r="E285" i="11"/>
  <c r="K284" i="11"/>
  <c r="J284" i="11"/>
  <c r="H284" i="11"/>
  <c r="G284" i="11"/>
  <c r="E284" i="11"/>
  <c r="K283" i="11"/>
  <c r="J283" i="11"/>
  <c r="H283" i="11"/>
  <c r="G283" i="11"/>
  <c r="E283" i="11"/>
  <c r="K282" i="11"/>
  <c r="J282" i="11"/>
  <c r="I282" i="11"/>
  <c r="H282" i="11"/>
  <c r="G282" i="11"/>
  <c r="E282" i="11"/>
  <c r="K281" i="11"/>
  <c r="J281" i="11"/>
  <c r="H281" i="11"/>
  <c r="G281" i="11"/>
  <c r="E281" i="11"/>
  <c r="K280" i="11"/>
  <c r="J280" i="11"/>
  <c r="H280" i="11"/>
  <c r="G280" i="11"/>
  <c r="E280" i="11"/>
  <c r="K279" i="11"/>
  <c r="J279" i="11"/>
  <c r="H279" i="11"/>
  <c r="G279" i="11"/>
  <c r="E279" i="11"/>
  <c r="K278" i="11"/>
  <c r="J278" i="11"/>
  <c r="H278" i="11"/>
  <c r="G278" i="11"/>
  <c r="E278" i="11"/>
  <c r="K277" i="11"/>
  <c r="J277" i="11"/>
  <c r="H277" i="11"/>
  <c r="G277" i="11"/>
  <c r="E277" i="11"/>
  <c r="K276" i="11"/>
  <c r="J276" i="11"/>
  <c r="I276" i="11"/>
  <c r="H276" i="11"/>
  <c r="G276" i="11"/>
  <c r="E276" i="11"/>
  <c r="K275" i="11"/>
  <c r="J275" i="11"/>
  <c r="H275" i="11"/>
  <c r="G275" i="11"/>
  <c r="E275" i="11"/>
  <c r="K274" i="11"/>
  <c r="J274" i="11"/>
  <c r="H274" i="11"/>
  <c r="G274" i="11"/>
  <c r="E274" i="11"/>
  <c r="K273" i="11"/>
  <c r="J273" i="11"/>
  <c r="H273" i="11"/>
  <c r="G273" i="11"/>
  <c r="E273" i="11"/>
  <c r="K272" i="11"/>
  <c r="J272" i="11"/>
  <c r="H272" i="11"/>
  <c r="G272" i="11"/>
  <c r="E272" i="11"/>
  <c r="K271" i="11"/>
  <c r="J271" i="11"/>
  <c r="H271" i="11"/>
  <c r="G271" i="11"/>
  <c r="E271" i="11"/>
  <c r="K270" i="11"/>
  <c r="J270" i="11"/>
  <c r="H270" i="11"/>
  <c r="G270" i="11"/>
  <c r="E270" i="11"/>
  <c r="K269" i="11"/>
  <c r="J269" i="11"/>
  <c r="H269" i="11"/>
  <c r="G269" i="11"/>
  <c r="E269" i="11"/>
  <c r="K268" i="11"/>
  <c r="J268" i="11"/>
  <c r="H268" i="11"/>
  <c r="G268" i="11"/>
  <c r="E268" i="11"/>
  <c r="K267" i="11"/>
  <c r="J267" i="11"/>
  <c r="H267" i="11"/>
  <c r="G267" i="11"/>
  <c r="E267" i="11"/>
  <c r="K266" i="11"/>
  <c r="J266" i="11"/>
  <c r="H266" i="11"/>
  <c r="G266" i="11"/>
  <c r="E266" i="11"/>
  <c r="K265" i="11"/>
  <c r="J265" i="11"/>
  <c r="H265" i="11"/>
  <c r="G265" i="11"/>
  <c r="E265" i="11"/>
  <c r="K264" i="11"/>
  <c r="J264" i="11"/>
  <c r="I264" i="11"/>
  <c r="H264" i="11"/>
  <c r="G264" i="11"/>
  <c r="E264" i="11"/>
  <c r="K263" i="11"/>
  <c r="J263" i="11"/>
  <c r="H263" i="11"/>
  <c r="G263" i="11"/>
  <c r="E263" i="11"/>
  <c r="K262" i="11"/>
  <c r="J262" i="11"/>
  <c r="H262" i="11"/>
  <c r="G262" i="11"/>
  <c r="E262" i="11"/>
  <c r="K261" i="11"/>
  <c r="J261" i="11"/>
  <c r="H261" i="11"/>
  <c r="G261" i="11"/>
  <c r="E261" i="11"/>
  <c r="K260" i="11"/>
  <c r="J260" i="11"/>
  <c r="H260" i="11"/>
  <c r="G260" i="11"/>
  <c r="E260" i="11"/>
  <c r="K259" i="11"/>
  <c r="J259" i="11"/>
  <c r="H259" i="11"/>
  <c r="G259" i="11"/>
  <c r="E259" i="11"/>
  <c r="K258" i="11"/>
  <c r="J258" i="11"/>
  <c r="H258" i="11"/>
  <c r="G258" i="11"/>
  <c r="E258" i="11"/>
  <c r="K257" i="11"/>
  <c r="J257" i="11"/>
  <c r="H257" i="11"/>
  <c r="G257" i="11"/>
  <c r="E257" i="11"/>
  <c r="K256" i="11"/>
  <c r="J256" i="11"/>
  <c r="H256" i="11"/>
  <c r="G256" i="11"/>
  <c r="E256" i="11"/>
  <c r="K255" i="11"/>
  <c r="J255" i="11"/>
  <c r="H255" i="11"/>
  <c r="G255" i="11"/>
  <c r="E255" i="11"/>
  <c r="K254" i="11"/>
  <c r="J254" i="11"/>
  <c r="H254" i="11"/>
  <c r="G254" i="11"/>
  <c r="E254" i="11"/>
  <c r="K253" i="11"/>
  <c r="J253" i="11"/>
  <c r="H253" i="11"/>
  <c r="G253" i="11"/>
  <c r="E253" i="11"/>
  <c r="K252" i="11"/>
  <c r="J252" i="11"/>
  <c r="H252" i="11"/>
  <c r="G252" i="11"/>
  <c r="E252" i="11"/>
  <c r="K251" i="11"/>
  <c r="J251" i="11"/>
  <c r="H251" i="11"/>
  <c r="G251" i="11"/>
  <c r="E251" i="11"/>
  <c r="K250" i="11"/>
  <c r="J250" i="11"/>
  <c r="H250" i="11"/>
  <c r="G250" i="11"/>
  <c r="E250" i="11"/>
  <c r="K249" i="11"/>
  <c r="J249" i="11"/>
  <c r="H249" i="11"/>
  <c r="G249" i="11"/>
  <c r="E249" i="11"/>
  <c r="K248" i="11"/>
  <c r="J248" i="11"/>
  <c r="H248" i="11"/>
  <c r="G248" i="11"/>
  <c r="E248" i="11"/>
  <c r="K247" i="11"/>
  <c r="J247" i="11"/>
  <c r="H247" i="11"/>
  <c r="G247" i="11"/>
  <c r="E247" i="11"/>
  <c r="K246" i="11"/>
  <c r="J246" i="11"/>
  <c r="H246" i="11"/>
  <c r="G246" i="11"/>
  <c r="E246" i="11"/>
  <c r="K245" i="11"/>
  <c r="J245" i="11"/>
  <c r="H245" i="11"/>
  <c r="G245" i="11"/>
  <c r="E245" i="11"/>
  <c r="K244" i="11"/>
  <c r="J244" i="11"/>
  <c r="H244" i="11"/>
  <c r="G244" i="11"/>
  <c r="E244" i="11"/>
  <c r="K243" i="11"/>
  <c r="J243" i="11"/>
  <c r="H243" i="11"/>
  <c r="G243" i="11"/>
  <c r="E243" i="11"/>
  <c r="K242" i="11"/>
  <c r="J242" i="11"/>
  <c r="I242" i="11"/>
  <c r="H242" i="11"/>
  <c r="G242" i="11"/>
  <c r="E242" i="11"/>
  <c r="K241" i="11"/>
  <c r="J241" i="11"/>
  <c r="I241" i="11"/>
  <c r="H241" i="11"/>
  <c r="G241" i="11"/>
  <c r="E241" i="11"/>
  <c r="K240" i="11"/>
  <c r="J240" i="11"/>
  <c r="I240" i="11"/>
  <c r="H240" i="11"/>
  <c r="G240" i="11"/>
  <c r="E240" i="11"/>
  <c r="K239" i="11"/>
  <c r="J239" i="11"/>
  <c r="I239" i="11"/>
  <c r="H239" i="11"/>
  <c r="G239" i="11"/>
  <c r="E239" i="11"/>
  <c r="K238" i="11"/>
  <c r="J238" i="11"/>
  <c r="I238" i="11"/>
  <c r="H238" i="11"/>
  <c r="G238" i="11"/>
  <c r="E238" i="11"/>
  <c r="K237" i="11"/>
  <c r="J237" i="11"/>
  <c r="I237" i="11"/>
  <c r="H237" i="11"/>
  <c r="G237" i="11"/>
  <c r="E237" i="11"/>
  <c r="K236" i="11"/>
  <c r="J236" i="11"/>
  <c r="I236" i="11"/>
  <c r="H236" i="11"/>
  <c r="G236" i="11"/>
  <c r="E236" i="11"/>
  <c r="K235" i="11"/>
  <c r="J235" i="11"/>
  <c r="I235" i="11"/>
  <c r="H235" i="11"/>
  <c r="G235" i="11"/>
  <c r="E235" i="11"/>
  <c r="K234" i="11"/>
  <c r="J234" i="11"/>
  <c r="I234" i="11"/>
  <c r="H234" i="11"/>
  <c r="G234" i="11"/>
  <c r="E234" i="11"/>
  <c r="K233" i="11"/>
  <c r="J233" i="11"/>
  <c r="I233" i="11"/>
  <c r="H233" i="11"/>
  <c r="G233" i="11"/>
  <c r="E233" i="11"/>
  <c r="K232" i="11"/>
  <c r="J232" i="11"/>
  <c r="I232" i="11"/>
  <c r="H232" i="11"/>
  <c r="G232" i="11"/>
  <c r="E232" i="11"/>
  <c r="K231" i="11"/>
  <c r="J231" i="11"/>
  <c r="I231" i="11"/>
  <c r="H231" i="11"/>
  <c r="G231" i="11"/>
  <c r="E231" i="11"/>
  <c r="K230" i="11"/>
  <c r="J230" i="11"/>
  <c r="I230" i="11"/>
  <c r="H230" i="11"/>
  <c r="G230" i="11"/>
  <c r="E230" i="11"/>
  <c r="K229" i="11"/>
  <c r="J229" i="11"/>
  <c r="I229" i="11"/>
  <c r="H229" i="11"/>
  <c r="G229" i="11"/>
  <c r="E229" i="11"/>
  <c r="K228" i="11"/>
  <c r="J228" i="11"/>
  <c r="I228" i="11"/>
  <c r="H228" i="11"/>
  <c r="G228" i="11"/>
  <c r="E228" i="11"/>
  <c r="K227" i="11"/>
  <c r="J227" i="11"/>
  <c r="I227" i="11"/>
  <c r="H227" i="11"/>
  <c r="G227" i="11"/>
  <c r="E227" i="11"/>
  <c r="K226" i="11"/>
  <c r="J226" i="11"/>
  <c r="I226" i="11"/>
  <c r="H226" i="11"/>
  <c r="G226" i="11"/>
  <c r="E226" i="11"/>
  <c r="K225" i="11"/>
  <c r="J225" i="11"/>
  <c r="I225" i="11"/>
  <c r="H225" i="11"/>
  <c r="G225" i="11"/>
  <c r="E225" i="11"/>
  <c r="K224" i="11"/>
  <c r="J224" i="11"/>
  <c r="I224" i="11"/>
  <c r="H224" i="11"/>
  <c r="G224" i="11"/>
  <c r="E224" i="11"/>
  <c r="K223" i="11"/>
  <c r="J223" i="11"/>
  <c r="I223" i="11"/>
  <c r="H223" i="11"/>
  <c r="G223" i="11"/>
  <c r="E223" i="11"/>
  <c r="K222" i="11"/>
  <c r="J222" i="11"/>
  <c r="I222" i="11"/>
  <c r="H222" i="11"/>
  <c r="G222" i="11"/>
  <c r="E222" i="11"/>
  <c r="K221" i="11"/>
  <c r="J221" i="11"/>
  <c r="I221" i="11"/>
  <c r="H221" i="11"/>
  <c r="G221" i="11"/>
  <c r="E221" i="11"/>
  <c r="K220" i="11"/>
  <c r="J220" i="11"/>
  <c r="I220" i="11"/>
  <c r="H220" i="11"/>
  <c r="G220" i="11"/>
  <c r="E220" i="11"/>
  <c r="K219" i="11"/>
  <c r="J219" i="11"/>
  <c r="I219" i="11"/>
  <c r="H219" i="11"/>
  <c r="G219" i="11"/>
  <c r="E219" i="11"/>
  <c r="K218" i="11"/>
  <c r="J218" i="11"/>
  <c r="I218" i="11"/>
  <c r="H218" i="11"/>
  <c r="G218" i="11"/>
  <c r="E218" i="11"/>
  <c r="K217" i="11"/>
  <c r="J217" i="11"/>
  <c r="I217" i="11"/>
  <c r="H217" i="11"/>
  <c r="G217" i="11"/>
  <c r="E217" i="11"/>
  <c r="K216" i="11"/>
  <c r="J216" i="11"/>
  <c r="I216" i="11"/>
  <c r="H216" i="11"/>
  <c r="G216" i="11"/>
  <c r="E216" i="11"/>
  <c r="K215" i="11"/>
  <c r="J215" i="11"/>
  <c r="I215" i="11"/>
  <c r="H215" i="11"/>
  <c r="G215" i="11"/>
  <c r="E215" i="11"/>
  <c r="K214" i="11"/>
  <c r="J214" i="11"/>
  <c r="I214" i="11"/>
  <c r="H214" i="11"/>
  <c r="G214" i="11"/>
  <c r="E214" i="11"/>
  <c r="K213" i="11"/>
  <c r="J213" i="11"/>
  <c r="I213" i="11"/>
  <c r="H213" i="11"/>
  <c r="G213" i="11"/>
  <c r="E213" i="11"/>
  <c r="K212" i="11"/>
  <c r="J212" i="11"/>
  <c r="I212" i="11"/>
  <c r="H212" i="11"/>
  <c r="G212" i="11"/>
  <c r="E212" i="11"/>
  <c r="K211" i="11"/>
  <c r="J211" i="11"/>
  <c r="I211" i="11"/>
  <c r="H211" i="11"/>
  <c r="G211" i="11"/>
  <c r="E211" i="11"/>
  <c r="K210" i="11"/>
  <c r="J210" i="11"/>
  <c r="I210" i="11"/>
  <c r="H210" i="11"/>
  <c r="G210" i="11"/>
  <c r="E210" i="11"/>
  <c r="K209" i="11"/>
  <c r="J209" i="11"/>
  <c r="I209" i="11"/>
  <c r="H209" i="11"/>
  <c r="G209" i="11"/>
  <c r="E209" i="11"/>
  <c r="L208" i="11"/>
  <c r="K208" i="11"/>
  <c r="J208" i="11"/>
  <c r="I208" i="11"/>
  <c r="H208" i="11"/>
  <c r="G208" i="11"/>
  <c r="E208" i="11"/>
  <c r="K207" i="11"/>
  <c r="J207" i="11"/>
  <c r="I207" i="11"/>
  <c r="H207" i="11"/>
  <c r="G207" i="11"/>
  <c r="E207" i="11"/>
  <c r="L206" i="11"/>
  <c r="K206" i="11"/>
  <c r="J206" i="11"/>
  <c r="I206" i="11"/>
  <c r="H206" i="11"/>
  <c r="G206" i="11"/>
  <c r="E206" i="11"/>
  <c r="K205" i="11"/>
  <c r="J205" i="11"/>
  <c r="I205" i="11"/>
  <c r="H205" i="11"/>
  <c r="G205" i="11"/>
  <c r="E205" i="11"/>
  <c r="K204" i="11"/>
  <c r="J204" i="11"/>
  <c r="I204" i="11"/>
  <c r="H204" i="11"/>
  <c r="G204" i="11"/>
  <c r="E204" i="11"/>
  <c r="K203" i="11"/>
  <c r="J203" i="11"/>
  <c r="I203" i="11"/>
  <c r="H203" i="11"/>
  <c r="G203" i="11"/>
  <c r="E203" i="11"/>
  <c r="K202" i="11"/>
  <c r="J202" i="11"/>
  <c r="I202" i="11"/>
  <c r="H202" i="11"/>
  <c r="G202" i="11"/>
  <c r="E202" i="11"/>
  <c r="K201" i="11"/>
  <c r="J201" i="11"/>
  <c r="I201" i="11"/>
  <c r="H201" i="11"/>
  <c r="G201" i="11"/>
  <c r="E201" i="11"/>
  <c r="K200" i="11"/>
  <c r="J200" i="11"/>
  <c r="I200" i="11"/>
  <c r="H200" i="11"/>
  <c r="G200" i="11"/>
  <c r="E200" i="11"/>
  <c r="K199" i="11"/>
  <c r="J199" i="11"/>
  <c r="I199" i="11"/>
  <c r="H199" i="11"/>
  <c r="G199" i="11"/>
  <c r="E199" i="11"/>
  <c r="K198" i="11"/>
  <c r="J198" i="11"/>
  <c r="I198" i="11"/>
  <c r="H198" i="11"/>
  <c r="G198" i="11"/>
  <c r="E198" i="11"/>
  <c r="K197" i="11"/>
  <c r="J197" i="11"/>
  <c r="I197" i="11"/>
  <c r="H197" i="11"/>
  <c r="G197" i="11"/>
  <c r="E197" i="11"/>
  <c r="K196" i="11"/>
  <c r="J196" i="11"/>
  <c r="I196" i="11"/>
  <c r="H196" i="11"/>
  <c r="G196" i="11"/>
  <c r="E196" i="11"/>
  <c r="K195" i="11"/>
  <c r="J195" i="11"/>
  <c r="I195" i="11"/>
  <c r="H195" i="11"/>
  <c r="G195" i="11"/>
  <c r="E195" i="11"/>
  <c r="K194" i="11"/>
  <c r="J194" i="11"/>
  <c r="I194" i="11"/>
  <c r="H194" i="11"/>
  <c r="G194" i="11"/>
  <c r="E194" i="11"/>
  <c r="K193" i="11"/>
  <c r="J193" i="11"/>
  <c r="I193" i="11"/>
  <c r="H193" i="11"/>
  <c r="G193" i="11"/>
  <c r="E193" i="11"/>
  <c r="K192" i="11"/>
  <c r="J192" i="11"/>
  <c r="I192" i="11"/>
  <c r="H192" i="11"/>
  <c r="G192" i="11"/>
  <c r="E192" i="11"/>
  <c r="K191" i="11"/>
  <c r="J191" i="11"/>
  <c r="I191" i="11"/>
  <c r="H191" i="11"/>
  <c r="G191" i="11"/>
  <c r="E191" i="11"/>
  <c r="K190" i="11"/>
  <c r="J190" i="11"/>
  <c r="I190" i="11"/>
  <c r="H190" i="11"/>
  <c r="G190" i="11"/>
  <c r="E190" i="11"/>
  <c r="K189" i="11"/>
  <c r="J189" i="11"/>
  <c r="I189" i="11"/>
  <c r="H189" i="11"/>
  <c r="G189" i="11"/>
  <c r="E189" i="11"/>
  <c r="K188" i="11"/>
  <c r="J188" i="11"/>
  <c r="I188" i="11"/>
  <c r="H188" i="11"/>
  <c r="G188" i="11"/>
  <c r="E188" i="11"/>
  <c r="K187" i="11"/>
  <c r="J187" i="11"/>
  <c r="I187" i="11"/>
  <c r="H187" i="11"/>
  <c r="G187" i="11"/>
  <c r="E187" i="11"/>
  <c r="K186" i="11"/>
  <c r="J186" i="11"/>
  <c r="I186" i="11"/>
  <c r="H186" i="11"/>
  <c r="G186" i="11"/>
  <c r="E186" i="11"/>
  <c r="K185" i="11"/>
  <c r="J185" i="11"/>
  <c r="I185" i="11"/>
  <c r="H185" i="11"/>
  <c r="G185" i="11"/>
  <c r="E185" i="11"/>
  <c r="K184" i="11"/>
  <c r="J184" i="11"/>
  <c r="I184" i="11"/>
  <c r="H184" i="11"/>
  <c r="G184" i="11"/>
  <c r="E184" i="11"/>
  <c r="K183" i="11"/>
  <c r="J183" i="11"/>
  <c r="I183" i="11"/>
  <c r="H183" i="11"/>
  <c r="G183" i="11"/>
  <c r="E183" i="11"/>
  <c r="K182" i="11"/>
  <c r="J182" i="11"/>
  <c r="I182" i="11"/>
  <c r="H182" i="11"/>
  <c r="G182" i="11"/>
  <c r="E182" i="11"/>
  <c r="K181" i="11"/>
  <c r="J181" i="11"/>
  <c r="I181" i="11"/>
  <c r="H181" i="11"/>
  <c r="G181" i="11"/>
  <c r="E181" i="11"/>
  <c r="K180" i="11"/>
  <c r="J180" i="11"/>
  <c r="I180" i="11"/>
  <c r="H180" i="11"/>
  <c r="G180" i="11"/>
  <c r="E180" i="11"/>
  <c r="K179" i="11"/>
  <c r="J179" i="11"/>
  <c r="I179" i="11"/>
  <c r="H179" i="11"/>
  <c r="G179" i="11"/>
  <c r="E179" i="11"/>
  <c r="K178" i="11"/>
  <c r="J178" i="11"/>
  <c r="I178" i="11"/>
  <c r="H178" i="11"/>
  <c r="G178" i="11"/>
  <c r="E178" i="11"/>
  <c r="K177" i="11"/>
  <c r="J177" i="11"/>
  <c r="I177" i="11"/>
  <c r="H177" i="11"/>
  <c r="G177" i="11"/>
  <c r="E177" i="11"/>
  <c r="K176" i="11"/>
  <c r="J176" i="11"/>
  <c r="I176" i="11"/>
  <c r="H176" i="11"/>
  <c r="G176" i="11"/>
  <c r="E176" i="11"/>
  <c r="K175" i="11"/>
  <c r="J175" i="11"/>
  <c r="I175" i="11"/>
  <c r="H175" i="11"/>
  <c r="G175" i="11"/>
  <c r="E175" i="11"/>
  <c r="K174" i="11"/>
  <c r="J174" i="11"/>
  <c r="I174" i="11"/>
  <c r="H174" i="11"/>
  <c r="G174" i="11"/>
  <c r="E174" i="11"/>
  <c r="K173" i="11"/>
  <c r="J173" i="11"/>
  <c r="I173" i="11"/>
  <c r="H173" i="11"/>
  <c r="G173" i="11"/>
  <c r="E173" i="11"/>
  <c r="K172" i="11"/>
  <c r="J172" i="11"/>
  <c r="I172" i="11"/>
  <c r="H172" i="11"/>
  <c r="G172" i="11"/>
  <c r="E172" i="11"/>
  <c r="K171" i="11"/>
  <c r="J171" i="11"/>
  <c r="I171" i="11"/>
  <c r="H171" i="11"/>
  <c r="G171" i="11"/>
  <c r="E171" i="11"/>
  <c r="K170" i="11"/>
  <c r="J170" i="11"/>
  <c r="I170" i="11"/>
  <c r="H170" i="11"/>
  <c r="G170" i="11"/>
  <c r="E170" i="11"/>
  <c r="K169" i="11"/>
  <c r="J169" i="11"/>
  <c r="I169" i="11"/>
  <c r="H169" i="11"/>
  <c r="G169" i="11"/>
  <c r="E169" i="11"/>
  <c r="K168" i="11"/>
  <c r="J168" i="11"/>
  <c r="I168" i="11"/>
  <c r="H168" i="11"/>
  <c r="G168" i="11"/>
  <c r="E168" i="11"/>
  <c r="K167" i="11"/>
  <c r="J167" i="11"/>
  <c r="I167" i="11"/>
  <c r="H167" i="11"/>
  <c r="G167" i="11"/>
  <c r="E167" i="11"/>
  <c r="K166" i="11"/>
  <c r="J166" i="11"/>
  <c r="I166" i="11"/>
  <c r="H166" i="11"/>
  <c r="G166" i="11"/>
  <c r="E166" i="11"/>
  <c r="K165" i="11"/>
  <c r="J165" i="11"/>
  <c r="I165" i="11"/>
  <c r="H165" i="11"/>
  <c r="G165" i="11"/>
  <c r="E165" i="11"/>
  <c r="K164" i="11"/>
  <c r="J164" i="11"/>
  <c r="I164" i="11"/>
  <c r="H164" i="11"/>
  <c r="G164" i="11"/>
  <c r="E164" i="11"/>
  <c r="K163" i="11"/>
  <c r="J163" i="11"/>
  <c r="I163" i="11"/>
  <c r="H163" i="11"/>
  <c r="G163" i="11"/>
  <c r="E163" i="11"/>
  <c r="K162" i="11"/>
  <c r="J162" i="11"/>
  <c r="I162" i="11"/>
  <c r="H162" i="11"/>
  <c r="G162" i="11"/>
  <c r="E162" i="11"/>
  <c r="K161" i="11"/>
  <c r="J161" i="11"/>
  <c r="I161" i="11"/>
  <c r="H161" i="11"/>
  <c r="G161" i="11"/>
  <c r="E161" i="11"/>
  <c r="K160" i="11"/>
  <c r="J160" i="11"/>
  <c r="I160" i="11"/>
  <c r="H160" i="11"/>
  <c r="G160" i="11"/>
  <c r="E160" i="11"/>
  <c r="K159" i="11"/>
  <c r="J159" i="11"/>
  <c r="I159" i="11"/>
  <c r="H159" i="11"/>
  <c r="G159" i="11"/>
  <c r="E159" i="11"/>
  <c r="K158" i="11"/>
  <c r="J158" i="11"/>
  <c r="I158" i="11"/>
  <c r="H158" i="11"/>
  <c r="G158" i="11"/>
  <c r="E158" i="11"/>
  <c r="K157" i="11"/>
  <c r="J157" i="11"/>
  <c r="I157" i="11"/>
  <c r="H157" i="11"/>
  <c r="G157" i="11"/>
  <c r="E157" i="11"/>
  <c r="K156" i="11"/>
  <c r="J156" i="11"/>
  <c r="I156" i="11"/>
  <c r="H156" i="11"/>
  <c r="G156" i="11"/>
  <c r="E156" i="11"/>
  <c r="K155" i="11"/>
  <c r="J155" i="11"/>
  <c r="I155" i="11"/>
  <c r="H155" i="11"/>
  <c r="G155" i="11"/>
  <c r="E155" i="11"/>
  <c r="K154" i="11"/>
  <c r="J154" i="11"/>
  <c r="I154" i="11"/>
  <c r="H154" i="11"/>
  <c r="G154" i="11"/>
  <c r="E154" i="11"/>
  <c r="K153" i="11"/>
  <c r="J153" i="11"/>
  <c r="I153" i="11"/>
  <c r="H153" i="11"/>
  <c r="G153" i="11"/>
  <c r="E153" i="11"/>
  <c r="K152" i="11"/>
  <c r="J152" i="11"/>
  <c r="I152" i="11"/>
  <c r="H152" i="11"/>
  <c r="G152" i="11"/>
  <c r="E152" i="11"/>
  <c r="K151" i="11"/>
  <c r="J151" i="11"/>
  <c r="I151" i="11"/>
  <c r="H151" i="11"/>
  <c r="G151" i="11"/>
  <c r="E151" i="11"/>
  <c r="K150" i="11"/>
  <c r="J150" i="11"/>
  <c r="I150" i="11"/>
  <c r="H150" i="11"/>
  <c r="G150" i="11"/>
  <c r="E150" i="11"/>
  <c r="K149" i="11"/>
  <c r="J149" i="11"/>
  <c r="I149" i="11"/>
  <c r="H149" i="11"/>
  <c r="G149" i="11"/>
  <c r="E149" i="11"/>
  <c r="K148" i="11"/>
  <c r="J148" i="11"/>
  <c r="I148" i="11"/>
  <c r="H148" i="11"/>
  <c r="G148" i="11"/>
  <c r="E148" i="11"/>
  <c r="K147" i="11"/>
  <c r="J147" i="11"/>
  <c r="I147" i="11"/>
  <c r="H147" i="11"/>
  <c r="G147" i="11"/>
  <c r="E147" i="11"/>
  <c r="K146" i="11"/>
  <c r="J146" i="11"/>
  <c r="I146" i="11"/>
  <c r="H146" i="11"/>
  <c r="G146" i="11"/>
  <c r="E146" i="11"/>
  <c r="K145" i="11"/>
  <c r="J145" i="11"/>
  <c r="I145" i="11"/>
  <c r="H145" i="11"/>
  <c r="G145" i="11"/>
  <c r="E145" i="11"/>
  <c r="K144" i="11"/>
  <c r="J144" i="11"/>
  <c r="I144" i="11"/>
  <c r="H144" i="11"/>
  <c r="G144" i="11"/>
  <c r="E144" i="11"/>
  <c r="K143" i="11"/>
  <c r="J143" i="11"/>
  <c r="I143" i="11"/>
  <c r="H143" i="11"/>
  <c r="G143" i="11"/>
  <c r="E143" i="11"/>
  <c r="K142" i="11"/>
  <c r="J142" i="11"/>
  <c r="I142" i="11"/>
  <c r="H142" i="11"/>
  <c r="G142" i="11"/>
  <c r="E142" i="11"/>
  <c r="K141" i="11"/>
  <c r="J141" i="11"/>
  <c r="I141" i="11"/>
  <c r="H141" i="11"/>
  <c r="G141" i="11"/>
  <c r="E141" i="11"/>
  <c r="K140" i="11"/>
  <c r="J140" i="11"/>
  <c r="I140" i="11"/>
  <c r="H140" i="11"/>
  <c r="G140" i="11"/>
  <c r="E140" i="11"/>
  <c r="K139" i="11"/>
  <c r="J139" i="11"/>
  <c r="I139" i="11"/>
  <c r="H139" i="11"/>
  <c r="G139" i="11"/>
  <c r="E139" i="11"/>
  <c r="K138" i="11"/>
  <c r="J138" i="11"/>
  <c r="I138" i="11"/>
  <c r="H138" i="11"/>
  <c r="G138" i="11"/>
  <c r="E138" i="11"/>
  <c r="K137" i="11"/>
  <c r="J137" i="11"/>
  <c r="I137" i="11"/>
  <c r="H137" i="11"/>
  <c r="G137" i="11"/>
  <c r="E137" i="11"/>
  <c r="K136" i="11"/>
  <c r="J136" i="11"/>
  <c r="I136" i="11"/>
  <c r="H136" i="11"/>
  <c r="G136" i="11"/>
  <c r="E136" i="11"/>
  <c r="K135" i="11"/>
  <c r="J135" i="11"/>
  <c r="I135" i="11"/>
  <c r="H135" i="11"/>
  <c r="G135" i="11"/>
  <c r="E135" i="11"/>
  <c r="K134" i="11"/>
  <c r="J134" i="11"/>
  <c r="I134" i="11"/>
  <c r="H134" i="11"/>
  <c r="G134" i="11"/>
  <c r="E134" i="11"/>
  <c r="K133" i="11"/>
  <c r="J133" i="11"/>
  <c r="I133" i="11"/>
  <c r="H133" i="11"/>
  <c r="G133" i="11"/>
  <c r="E133" i="11"/>
  <c r="K132" i="11"/>
  <c r="J132" i="11"/>
  <c r="I132" i="11"/>
  <c r="H132" i="11"/>
  <c r="G132" i="11"/>
  <c r="E132" i="11"/>
  <c r="K131" i="11"/>
  <c r="J131" i="11"/>
  <c r="I131" i="11"/>
  <c r="H131" i="11"/>
  <c r="G131" i="11"/>
  <c r="E131" i="11"/>
  <c r="K130" i="11"/>
  <c r="J130" i="11"/>
  <c r="I130" i="11"/>
  <c r="H130" i="11"/>
  <c r="G130" i="11"/>
  <c r="E130" i="11"/>
  <c r="K129" i="11"/>
  <c r="J129" i="11"/>
  <c r="I129" i="11"/>
  <c r="H129" i="11"/>
  <c r="G129" i="11"/>
  <c r="E129" i="11"/>
  <c r="K128" i="11"/>
  <c r="J128" i="11"/>
  <c r="I128" i="11"/>
  <c r="H128" i="11"/>
  <c r="G128" i="11"/>
  <c r="E128" i="11"/>
  <c r="K127" i="11"/>
  <c r="J127" i="11"/>
  <c r="I127" i="11"/>
  <c r="H127" i="11"/>
  <c r="G127" i="11"/>
  <c r="E127" i="11"/>
  <c r="K126" i="11"/>
  <c r="J126" i="11"/>
  <c r="I126" i="11"/>
  <c r="H126" i="11"/>
  <c r="G126" i="11"/>
  <c r="E126" i="11"/>
  <c r="K125" i="11"/>
  <c r="J125" i="11"/>
  <c r="I125" i="11"/>
  <c r="H125" i="11"/>
  <c r="G125" i="11"/>
  <c r="E125" i="11"/>
  <c r="K124" i="11"/>
  <c r="J124" i="11"/>
  <c r="I124" i="11"/>
  <c r="H124" i="11"/>
  <c r="G124" i="11"/>
  <c r="E124" i="11"/>
  <c r="K123" i="11"/>
  <c r="J123" i="11"/>
  <c r="I123" i="11"/>
  <c r="H123" i="11"/>
  <c r="G123" i="11"/>
  <c r="E123" i="11"/>
  <c r="K122" i="11"/>
  <c r="J122" i="11"/>
  <c r="I122" i="11"/>
  <c r="H122" i="11"/>
  <c r="G122" i="11"/>
  <c r="E122" i="11"/>
  <c r="K121" i="11"/>
  <c r="J121" i="11"/>
  <c r="I121" i="11"/>
  <c r="H121" i="11"/>
  <c r="G121" i="11"/>
  <c r="E121" i="11"/>
  <c r="K120" i="11"/>
  <c r="J120" i="11"/>
  <c r="I120" i="11"/>
  <c r="H120" i="11"/>
  <c r="G120" i="11"/>
  <c r="E120" i="11"/>
  <c r="K119" i="11"/>
  <c r="J119" i="11"/>
  <c r="I119" i="11"/>
  <c r="H119" i="11"/>
  <c r="G119" i="11"/>
  <c r="E119" i="11"/>
  <c r="K118" i="11"/>
  <c r="J118" i="11"/>
  <c r="I118" i="11"/>
  <c r="H118" i="11"/>
  <c r="G118" i="11"/>
  <c r="E118" i="11"/>
  <c r="K117" i="11"/>
  <c r="J117" i="11"/>
  <c r="I117" i="11"/>
  <c r="H117" i="11"/>
  <c r="G117" i="11"/>
  <c r="E117" i="11"/>
  <c r="K116" i="11"/>
  <c r="J116" i="11"/>
  <c r="I116" i="11"/>
  <c r="H116" i="11"/>
  <c r="G116" i="11"/>
  <c r="E116" i="11"/>
  <c r="K115" i="11"/>
  <c r="J115" i="11"/>
  <c r="I115" i="11"/>
  <c r="H115" i="11"/>
  <c r="G115" i="11"/>
  <c r="E115" i="11"/>
  <c r="K114" i="11"/>
  <c r="J114" i="11"/>
  <c r="I114" i="11"/>
  <c r="H114" i="11"/>
  <c r="G114" i="11"/>
  <c r="E114" i="11"/>
  <c r="K113" i="11"/>
  <c r="J113" i="11"/>
  <c r="I113" i="11"/>
  <c r="H113" i="11"/>
  <c r="G113" i="11"/>
  <c r="E113" i="11"/>
  <c r="K112" i="11"/>
  <c r="J112" i="11"/>
  <c r="I112" i="11"/>
  <c r="H112" i="11"/>
  <c r="G112" i="11"/>
  <c r="E112" i="11"/>
  <c r="K111" i="11"/>
  <c r="J111" i="11"/>
  <c r="I111" i="11"/>
  <c r="H111" i="11"/>
  <c r="G111" i="11"/>
  <c r="E111" i="11"/>
  <c r="K110" i="11"/>
  <c r="J110" i="11"/>
  <c r="I110" i="11"/>
  <c r="H110" i="11"/>
  <c r="G110" i="11"/>
  <c r="E110" i="11"/>
  <c r="K109" i="11"/>
  <c r="J109" i="11"/>
  <c r="I109" i="11"/>
  <c r="H109" i="11"/>
  <c r="G109" i="11"/>
  <c r="E109" i="11"/>
  <c r="K108" i="11"/>
  <c r="J108" i="11"/>
  <c r="I108" i="11"/>
  <c r="H108" i="11"/>
  <c r="G108" i="11"/>
  <c r="E108" i="11"/>
  <c r="K107" i="11"/>
  <c r="J107" i="11"/>
  <c r="I107" i="11"/>
  <c r="H107" i="11"/>
  <c r="G107" i="11"/>
  <c r="E107" i="11"/>
  <c r="K106" i="11"/>
  <c r="J106" i="11"/>
  <c r="I106" i="11"/>
  <c r="H106" i="11"/>
  <c r="G106" i="11"/>
  <c r="E106" i="11"/>
  <c r="K105" i="11"/>
  <c r="J105" i="11"/>
  <c r="I105" i="11"/>
  <c r="H105" i="11"/>
  <c r="G105" i="11"/>
  <c r="E105" i="11"/>
  <c r="K104" i="11"/>
  <c r="J104" i="11"/>
  <c r="I104" i="11"/>
  <c r="H104" i="11"/>
  <c r="G104" i="11"/>
  <c r="E104" i="11"/>
  <c r="K103" i="11"/>
  <c r="J103" i="11"/>
  <c r="I103" i="11"/>
  <c r="H103" i="11"/>
  <c r="G103" i="11"/>
  <c r="E103" i="11"/>
  <c r="K102" i="11"/>
  <c r="J102" i="11"/>
  <c r="I102" i="11"/>
  <c r="H102" i="11"/>
  <c r="G102" i="11"/>
  <c r="E102" i="11"/>
  <c r="K101" i="11"/>
  <c r="J101" i="11"/>
  <c r="I101" i="11"/>
  <c r="H101" i="11"/>
  <c r="G101" i="11"/>
  <c r="E101" i="11"/>
  <c r="K100" i="11"/>
  <c r="J100" i="11"/>
  <c r="I100" i="11"/>
  <c r="H100" i="11"/>
  <c r="G100" i="11"/>
  <c r="E100" i="11"/>
  <c r="K99" i="11"/>
  <c r="J99" i="11"/>
  <c r="I99" i="11"/>
  <c r="H99" i="11"/>
  <c r="G99" i="11"/>
  <c r="E99" i="11"/>
  <c r="K98" i="11"/>
  <c r="J98" i="11"/>
  <c r="I98" i="11"/>
  <c r="H98" i="11"/>
  <c r="G98" i="11"/>
  <c r="E98" i="11"/>
  <c r="K97" i="11"/>
  <c r="J97" i="11"/>
  <c r="I97" i="11"/>
  <c r="H97" i="11"/>
  <c r="G97" i="11"/>
  <c r="E97" i="11"/>
  <c r="K96" i="11"/>
  <c r="J96" i="11"/>
  <c r="I96" i="11"/>
  <c r="H96" i="11"/>
  <c r="G96" i="11"/>
  <c r="E96" i="11"/>
  <c r="K95" i="11"/>
  <c r="J95" i="11"/>
  <c r="I95" i="11"/>
  <c r="H95" i="11"/>
  <c r="G95" i="11"/>
  <c r="E95" i="11"/>
  <c r="K94" i="11"/>
  <c r="J94" i="11"/>
  <c r="I94" i="11"/>
  <c r="H94" i="11"/>
  <c r="G94" i="11"/>
  <c r="E94" i="11"/>
  <c r="K93" i="11"/>
  <c r="J93" i="11"/>
  <c r="I93" i="11"/>
  <c r="H93" i="11"/>
  <c r="G93" i="11"/>
  <c r="E93" i="11"/>
  <c r="K92" i="11"/>
  <c r="J92" i="11"/>
  <c r="I92" i="11"/>
  <c r="H92" i="11"/>
  <c r="G92" i="11"/>
  <c r="E92" i="11"/>
  <c r="K91" i="11"/>
  <c r="J91" i="11"/>
  <c r="I91" i="11"/>
  <c r="H91" i="11"/>
  <c r="G91" i="11"/>
  <c r="E91" i="11"/>
  <c r="K90" i="11"/>
  <c r="J90" i="11"/>
  <c r="I90" i="11"/>
  <c r="H90" i="11"/>
  <c r="G90" i="11"/>
  <c r="E90" i="11"/>
  <c r="K89" i="11"/>
  <c r="J89" i="11"/>
  <c r="I89" i="11"/>
  <c r="H89" i="11"/>
  <c r="G89" i="11"/>
  <c r="E89" i="11"/>
  <c r="K88" i="11"/>
  <c r="J88" i="11"/>
  <c r="I88" i="11"/>
  <c r="H88" i="11"/>
  <c r="G88" i="11"/>
  <c r="E88" i="11"/>
  <c r="K87" i="11"/>
  <c r="J87" i="11"/>
  <c r="I87" i="11"/>
  <c r="H87" i="11"/>
  <c r="G87" i="11"/>
  <c r="E87" i="11"/>
  <c r="K86" i="11"/>
  <c r="J86" i="11"/>
  <c r="I86" i="11"/>
  <c r="H86" i="11"/>
  <c r="G86" i="11"/>
  <c r="E86" i="11"/>
  <c r="K85" i="11"/>
  <c r="J85" i="11"/>
  <c r="I85" i="11"/>
  <c r="H85" i="11"/>
  <c r="G85" i="11"/>
  <c r="E85" i="11"/>
  <c r="K84" i="11"/>
  <c r="J84" i="11"/>
  <c r="I84" i="11"/>
  <c r="H84" i="11"/>
  <c r="G84" i="11"/>
  <c r="E84" i="11"/>
  <c r="K83" i="11"/>
  <c r="J83" i="11"/>
  <c r="I83" i="11"/>
  <c r="H83" i="11"/>
  <c r="G83" i="11"/>
  <c r="E83" i="11"/>
  <c r="K82" i="11"/>
  <c r="J82" i="11"/>
  <c r="I82" i="11"/>
  <c r="H82" i="11"/>
  <c r="G82" i="11"/>
  <c r="E82" i="11"/>
  <c r="K81" i="11"/>
  <c r="J81" i="11"/>
  <c r="I81" i="11"/>
  <c r="H81" i="11"/>
  <c r="G81" i="11"/>
  <c r="E81" i="11"/>
  <c r="K80" i="11"/>
  <c r="J80" i="11"/>
  <c r="I80" i="11"/>
  <c r="H80" i="11"/>
  <c r="G80" i="11"/>
  <c r="E80" i="11"/>
  <c r="K79" i="11"/>
  <c r="J79" i="11"/>
  <c r="I79" i="11"/>
  <c r="H79" i="11"/>
  <c r="G79" i="11"/>
  <c r="E79" i="11"/>
  <c r="K78" i="11"/>
  <c r="J78" i="11"/>
  <c r="I78" i="11"/>
  <c r="H78" i="11"/>
  <c r="G78" i="11"/>
  <c r="E78" i="11"/>
  <c r="K77" i="11"/>
  <c r="J77" i="11"/>
  <c r="I77" i="11"/>
  <c r="H77" i="11"/>
  <c r="G77" i="11"/>
  <c r="E77" i="11"/>
  <c r="K76" i="11"/>
  <c r="J76" i="11"/>
  <c r="I76" i="11"/>
  <c r="H76" i="11"/>
  <c r="G76" i="11"/>
  <c r="E76" i="11"/>
  <c r="K75" i="11"/>
  <c r="J75" i="11"/>
  <c r="I75" i="11"/>
  <c r="H75" i="11"/>
  <c r="G75" i="11"/>
  <c r="E75" i="11"/>
  <c r="K74" i="11"/>
  <c r="J74" i="11"/>
  <c r="I74" i="11"/>
  <c r="H74" i="11"/>
  <c r="G74" i="11"/>
  <c r="E74" i="11"/>
  <c r="K73" i="11"/>
  <c r="J73" i="11"/>
  <c r="I73" i="11"/>
  <c r="H73" i="11"/>
  <c r="G73" i="11"/>
  <c r="E73" i="11"/>
  <c r="K72" i="11"/>
  <c r="J72" i="11"/>
  <c r="I72" i="11"/>
  <c r="H72" i="11"/>
  <c r="G72" i="11"/>
  <c r="E72" i="11"/>
  <c r="K71" i="11"/>
  <c r="J71" i="11"/>
  <c r="I71" i="11"/>
  <c r="H71" i="11"/>
  <c r="G71" i="11"/>
  <c r="E71" i="11"/>
  <c r="K70" i="11"/>
  <c r="J70" i="11"/>
  <c r="I70" i="11"/>
  <c r="H70" i="11"/>
  <c r="G70" i="11"/>
  <c r="E70" i="11"/>
  <c r="K69" i="11"/>
  <c r="J69" i="11"/>
  <c r="I69" i="11"/>
  <c r="H69" i="11"/>
  <c r="G69" i="11"/>
  <c r="E69" i="11"/>
  <c r="K68" i="11"/>
  <c r="J68" i="11"/>
  <c r="I68" i="11"/>
  <c r="H68" i="11"/>
  <c r="G68" i="11"/>
  <c r="E68" i="11"/>
  <c r="K67" i="11"/>
  <c r="J67" i="11"/>
  <c r="I67" i="11"/>
  <c r="H67" i="11"/>
  <c r="G67" i="11"/>
  <c r="E67" i="11"/>
  <c r="K66" i="11"/>
  <c r="J66" i="11"/>
  <c r="I66" i="11"/>
  <c r="H66" i="11"/>
  <c r="G66" i="11"/>
  <c r="E66" i="11"/>
  <c r="K65" i="11"/>
  <c r="J65" i="11"/>
  <c r="I65" i="11"/>
  <c r="H65" i="11"/>
  <c r="G65" i="11"/>
  <c r="E65" i="11"/>
  <c r="K64" i="11"/>
  <c r="J64" i="11"/>
  <c r="I64" i="11"/>
  <c r="H64" i="11"/>
  <c r="G64" i="11"/>
  <c r="E64" i="11"/>
  <c r="K63" i="11"/>
  <c r="J63" i="11"/>
  <c r="I63" i="11"/>
  <c r="H63" i="11"/>
  <c r="G63" i="11"/>
  <c r="E63" i="11"/>
  <c r="K62" i="11"/>
  <c r="J62" i="11"/>
  <c r="I62" i="11"/>
  <c r="H62" i="11"/>
  <c r="G62" i="11"/>
  <c r="E62" i="11"/>
  <c r="K61" i="11"/>
  <c r="J61" i="11"/>
  <c r="I61" i="11"/>
  <c r="H61" i="11"/>
  <c r="G61" i="11"/>
  <c r="E61" i="11"/>
  <c r="K60" i="11"/>
  <c r="J60" i="11"/>
  <c r="I60" i="11"/>
  <c r="H60" i="11"/>
  <c r="G60" i="11"/>
  <c r="E60" i="11"/>
  <c r="K59" i="11"/>
  <c r="J59" i="11"/>
  <c r="I59" i="11"/>
  <c r="H59" i="11"/>
  <c r="G59" i="11"/>
  <c r="E59" i="11"/>
  <c r="K58" i="11"/>
  <c r="J58" i="11"/>
  <c r="I58" i="11"/>
  <c r="H58" i="11"/>
  <c r="G58" i="11"/>
  <c r="E58" i="11"/>
  <c r="K57" i="11"/>
  <c r="J57" i="11"/>
  <c r="I57" i="11"/>
  <c r="H57" i="11"/>
  <c r="G57" i="11"/>
  <c r="E57" i="11"/>
  <c r="K56" i="11"/>
  <c r="J56" i="11"/>
  <c r="I56" i="11"/>
  <c r="H56" i="11"/>
  <c r="G56" i="11"/>
  <c r="E56" i="11"/>
  <c r="K55" i="11"/>
  <c r="J55" i="11"/>
  <c r="I55" i="11"/>
  <c r="H55" i="11"/>
  <c r="G55" i="11"/>
  <c r="E55" i="11"/>
  <c r="K54" i="11"/>
  <c r="J54" i="11"/>
  <c r="I54" i="11"/>
  <c r="H54" i="11"/>
  <c r="G54" i="11"/>
  <c r="E54" i="11"/>
  <c r="K53" i="11"/>
  <c r="J53" i="11"/>
  <c r="I53" i="11"/>
  <c r="H53" i="11"/>
  <c r="G53" i="11"/>
  <c r="E53" i="11"/>
  <c r="K52" i="11"/>
  <c r="J52" i="11"/>
  <c r="I52" i="11"/>
  <c r="H52" i="11"/>
  <c r="G52" i="11"/>
  <c r="E52" i="11"/>
  <c r="K51" i="11"/>
  <c r="J51" i="11"/>
  <c r="I51" i="11"/>
  <c r="H51" i="11"/>
  <c r="G51" i="11"/>
  <c r="E51" i="11"/>
  <c r="K50" i="11"/>
  <c r="J50" i="11"/>
  <c r="I50" i="11"/>
  <c r="H50" i="11"/>
  <c r="G50" i="11"/>
  <c r="E50" i="11"/>
  <c r="K49" i="11"/>
  <c r="J49" i="11"/>
  <c r="I49" i="11"/>
  <c r="H49" i="11"/>
  <c r="G49" i="11"/>
  <c r="E49" i="11"/>
  <c r="K48" i="11"/>
  <c r="J48" i="11"/>
  <c r="I48" i="11"/>
  <c r="H48" i="11"/>
  <c r="G48" i="11"/>
  <c r="E48" i="11"/>
  <c r="K47" i="11"/>
  <c r="J47" i="11"/>
  <c r="I47" i="11"/>
  <c r="H47" i="11"/>
  <c r="G47" i="11"/>
  <c r="E47" i="11"/>
  <c r="K46" i="11"/>
  <c r="J46" i="11"/>
  <c r="I46" i="11"/>
  <c r="H46" i="11"/>
  <c r="G46" i="11"/>
  <c r="E46" i="11"/>
  <c r="K45" i="11"/>
  <c r="J45" i="11"/>
  <c r="I45" i="11"/>
  <c r="H45" i="11"/>
  <c r="G45" i="11"/>
  <c r="E45" i="11"/>
  <c r="K44" i="11"/>
  <c r="J44" i="11"/>
  <c r="I44" i="11"/>
  <c r="H44" i="11"/>
  <c r="G44" i="11"/>
  <c r="E44" i="11"/>
  <c r="K43" i="11"/>
  <c r="J43" i="11"/>
  <c r="I43" i="11"/>
  <c r="H43" i="11"/>
  <c r="G43" i="11"/>
  <c r="E43" i="11"/>
  <c r="K42" i="11"/>
  <c r="J42" i="11"/>
  <c r="I42" i="11"/>
  <c r="H42" i="11"/>
  <c r="G42" i="11"/>
  <c r="E42" i="11"/>
  <c r="K41" i="11"/>
  <c r="J41" i="11"/>
  <c r="I41" i="11"/>
  <c r="H41" i="11"/>
  <c r="G41" i="11"/>
  <c r="E41" i="11"/>
  <c r="K40" i="11"/>
  <c r="J40" i="11"/>
  <c r="I40" i="11"/>
  <c r="H40" i="11"/>
  <c r="G40" i="11"/>
  <c r="E40" i="11"/>
  <c r="K39" i="11"/>
  <c r="J39" i="11"/>
  <c r="I39" i="11"/>
  <c r="H39" i="11"/>
  <c r="G39" i="11"/>
  <c r="E39" i="11"/>
  <c r="K38" i="11"/>
  <c r="J38" i="11"/>
  <c r="I38" i="11"/>
  <c r="H38" i="11"/>
  <c r="G38" i="11"/>
  <c r="E38" i="11"/>
  <c r="K37" i="11"/>
  <c r="J37" i="11"/>
  <c r="I37" i="11"/>
  <c r="H37" i="11"/>
  <c r="G37" i="11"/>
  <c r="E37" i="11"/>
  <c r="K36" i="11"/>
  <c r="J36" i="11"/>
  <c r="I36" i="11"/>
  <c r="H36" i="11"/>
  <c r="G36" i="11"/>
  <c r="E36" i="11"/>
  <c r="K35" i="11"/>
  <c r="J35" i="11"/>
  <c r="I35" i="11"/>
  <c r="H35" i="11"/>
  <c r="G35" i="11"/>
  <c r="E35" i="11"/>
  <c r="K34" i="11"/>
  <c r="J34" i="11"/>
  <c r="I34" i="11"/>
  <c r="H34" i="11"/>
  <c r="G34" i="11"/>
  <c r="E34" i="11"/>
  <c r="K33" i="11"/>
  <c r="J33" i="11"/>
  <c r="I33" i="11"/>
  <c r="H33" i="11"/>
  <c r="G33" i="11"/>
  <c r="E33" i="11"/>
  <c r="K32" i="11"/>
  <c r="J32" i="11"/>
  <c r="I32" i="11"/>
  <c r="H32" i="11"/>
  <c r="G32" i="11"/>
  <c r="E32" i="11"/>
  <c r="K31" i="11"/>
  <c r="J31" i="11"/>
  <c r="I31" i="11"/>
  <c r="H31" i="11"/>
  <c r="G31" i="11"/>
  <c r="E31" i="11"/>
  <c r="K30" i="11"/>
  <c r="J30" i="11"/>
  <c r="I30" i="11"/>
  <c r="H30" i="11"/>
  <c r="G30" i="11"/>
  <c r="E30" i="11"/>
  <c r="K29" i="11"/>
  <c r="J29" i="11"/>
  <c r="I29" i="11"/>
  <c r="H29" i="11"/>
  <c r="G29" i="11"/>
  <c r="E29" i="11"/>
  <c r="K28" i="11"/>
  <c r="J28" i="11"/>
  <c r="I28" i="11"/>
  <c r="H28" i="11"/>
  <c r="G28" i="11"/>
  <c r="E28" i="11"/>
  <c r="K27" i="11"/>
  <c r="J27" i="11"/>
  <c r="I27" i="11"/>
  <c r="H27" i="11"/>
  <c r="G27" i="11"/>
  <c r="E27" i="11"/>
  <c r="K26" i="11"/>
  <c r="J26" i="11"/>
  <c r="I26" i="11"/>
  <c r="H26" i="11"/>
  <c r="G26" i="11"/>
  <c r="E26" i="11"/>
  <c r="K25" i="11"/>
  <c r="J25" i="11"/>
  <c r="I25" i="11"/>
  <c r="H25" i="11"/>
  <c r="G25" i="11"/>
  <c r="E25" i="11"/>
  <c r="K24" i="11"/>
  <c r="J24" i="11"/>
  <c r="I24" i="11"/>
  <c r="H24" i="11"/>
  <c r="G24" i="11"/>
  <c r="E24" i="11"/>
  <c r="K23" i="11"/>
  <c r="J23" i="11"/>
  <c r="I23" i="11"/>
  <c r="H23" i="11"/>
  <c r="G23" i="11"/>
  <c r="E23" i="11"/>
  <c r="K22" i="11"/>
  <c r="J22" i="11"/>
  <c r="I22" i="11"/>
  <c r="H22" i="11"/>
  <c r="G22" i="11"/>
  <c r="E22" i="11"/>
  <c r="K21" i="11"/>
  <c r="J21" i="11"/>
  <c r="I21" i="11"/>
  <c r="H21" i="11"/>
  <c r="G21" i="11"/>
  <c r="E21" i="11"/>
  <c r="K20" i="11"/>
  <c r="J20" i="11"/>
  <c r="I20" i="11"/>
  <c r="H20" i="11"/>
  <c r="G20" i="11"/>
  <c r="E20" i="11"/>
  <c r="K19" i="11"/>
  <c r="J19" i="11"/>
  <c r="I19" i="11"/>
  <c r="H19" i="11"/>
  <c r="G19" i="11"/>
  <c r="E19" i="11"/>
  <c r="K18" i="11"/>
  <c r="J18" i="11"/>
  <c r="I18" i="11"/>
  <c r="H18" i="11"/>
  <c r="G18" i="11"/>
  <c r="E18" i="11"/>
  <c r="K17" i="11"/>
  <c r="J17" i="11"/>
  <c r="I17" i="11"/>
  <c r="H17" i="11"/>
  <c r="G17" i="11"/>
  <c r="E17" i="11"/>
  <c r="K16" i="11"/>
  <c r="J16" i="11"/>
  <c r="I16" i="11"/>
  <c r="H16" i="11"/>
  <c r="G16" i="11"/>
  <c r="E16" i="11"/>
  <c r="K15" i="11"/>
  <c r="J15" i="11"/>
  <c r="I15" i="11"/>
  <c r="H15" i="11"/>
  <c r="G15" i="11"/>
  <c r="E15" i="11"/>
  <c r="K14" i="11"/>
  <c r="J14" i="11"/>
  <c r="I14" i="11"/>
  <c r="H14" i="11"/>
  <c r="G14" i="11"/>
  <c r="E14" i="11"/>
  <c r="K13" i="11"/>
  <c r="J13" i="11"/>
  <c r="I13" i="11"/>
  <c r="H13" i="11"/>
  <c r="G13" i="11"/>
  <c r="E13" i="11"/>
  <c r="K12" i="11"/>
  <c r="J12" i="11"/>
  <c r="I12" i="11"/>
  <c r="H12" i="11"/>
  <c r="G12" i="11"/>
  <c r="E12" i="11"/>
  <c r="K11" i="11"/>
  <c r="J11" i="11"/>
  <c r="I11" i="11"/>
  <c r="H11" i="11"/>
  <c r="G11" i="11"/>
  <c r="E11" i="11"/>
  <c r="K10" i="11"/>
  <c r="J10" i="11"/>
  <c r="I10" i="11"/>
  <c r="H10" i="11"/>
  <c r="G10" i="11"/>
  <c r="E10" i="11"/>
  <c r="K9" i="11"/>
  <c r="J9" i="11"/>
  <c r="I9" i="11"/>
  <c r="H9" i="11"/>
  <c r="G9" i="11"/>
  <c r="E9" i="11"/>
  <c r="K8" i="11"/>
  <c r="J8" i="11"/>
  <c r="I8" i="11"/>
  <c r="H8" i="11"/>
  <c r="G8" i="11"/>
  <c r="E8" i="11"/>
  <c r="K7" i="11"/>
  <c r="J7" i="11"/>
  <c r="I7" i="11"/>
  <c r="H7" i="11"/>
  <c r="G7" i="11"/>
  <c r="E7" i="11"/>
  <c r="K6" i="11"/>
  <c r="J6" i="11"/>
  <c r="I6" i="11"/>
  <c r="H6" i="11"/>
  <c r="G6" i="11"/>
  <c r="E6" i="11"/>
  <c r="K5" i="11"/>
  <c r="J5" i="11"/>
  <c r="I5" i="11"/>
  <c r="H5" i="11"/>
  <c r="G5" i="11"/>
  <c r="E5" i="11"/>
  <c r="AI2" i="1"/>
  <c r="AI3" i="1"/>
  <c r="AI11" i="1"/>
  <c r="AI12" i="1"/>
  <c r="AI4" i="1"/>
  <c r="AI5" i="1"/>
  <c r="AI6" i="1"/>
  <c r="AI7" i="1"/>
  <c r="AI8" i="1"/>
  <c r="AI9" i="1"/>
  <c r="AI10" i="1"/>
  <c r="AI13" i="1"/>
  <c r="AI14" i="1"/>
  <c r="AI15" i="1"/>
  <c r="AI16" i="1"/>
  <c r="AI17" i="1"/>
  <c r="AI18" i="1"/>
  <c r="AI309" i="1"/>
  <c r="AI19" i="1"/>
  <c r="AI20" i="1"/>
  <c r="AI21" i="1"/>
  <c r="AI24" i="1"/>
  <c r="AI25" i="1"/>
  <c r="AI26" i="1"/>
  <c r="AI27" i="1"/>
  <c r="AI310" i="1"/>
  <c r="AI28" i="1"/>
  <c r="AI29" i="1"/>
  <c r="AI30" i="1"/>
  <c r="AI31" i="1"/>
  <c r="AI32" i="1"/>
  <c r="AI33" i="1"/>
  <c r="AI34" i="1"/>
  <c r="AI35" i="1"/>
  <c r="AI311" i="1"/>
  <c r="AI36" i="1"/>
  <c r="AI312" i="1"/>
  <c r="AI37" i="1"/>
  <c r="AI38" i="1"/>
  <c r="AI39" i="1"/>
  <c r="AI42" i="1"/>
  <c r="AI43" i="1"/>
  <c r="AI44" i="1"/>
  <c r="AI45" i="1"/>
  <c r="AI318" i="1"/>
  <c r="AI46" i="1"/>
  <c r="AI47" i="1"/>
  <c r="AI48" i="1"/>
  <c r="AI49" i="1"/>
  <c r="AI50" i="1"/>
  <c r="AI51" i="1"/>
  <c r="AI52" i="1"/>
  <c r="AI53" i="1"/>
  <c r="AI54" i="1"/>
  <c r="AI324" i="1"/>
  <c r="AI55" i="1"/>
  <c r="AI56" i="1"/>
  <c r="AI57" i="1"/>
  <c r="AI60" i="1"/>
  <c r="AI61" i="1"/>
  <c r="AI62" i="1"/>
  <c r="AI63" i="1"/>
  <c r="AI33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96" i="1"/>
  <c r="AI297" i="1"/>
  <c r="AI298" i="1"/>
  <c r="AI299" i="1"/>
  <c r="AI300" i="1"/>
  <c r="AI301" i="1"/>
  <c r="AI302" i="1"/>
  <c r="AI303" i="1"/>
  <c r="AI329" i="1"/>
  <c r="AI348" i="1"/>
  <c r="AI317" i="1"/>
  <c r="AI323" i="1"/>
  <c r="AI351" i="1"/>
  <c r="AI602" i="1"/>
  <c r="AI304" i="1"/>
  <c r="AI349" i="1"/>
  <c r="AI305" i="1"/>
  <c r="AI285" i="1"/>
  <c r="AI286" i="1"/>
  <c r="AI287" i="1"/>
  <c r="AI282" i="1"/>
  <c r="AI283" i="1"/>
  <c r="AI295" i="1"/>
  <c r="AI293" i="1"/>
  <c r="AI292" i="1"/>
  <c r="AI294" i="1"/>
  <c r="AI596" i="1"/>
  <c r="AI601" i="1"/>
  <c r="AI288" i="1"/>
  <c r="AI289" i="1"/>
  <c r="AI290" i="1"/>
  <c r="AI291" i="1"/>
  <c r="AI356" i="1"/>
  <c r="AI354" i="1"/>
  <c r="AI355" i="1"/>
  <c r="AI599" i="1"/>
  <c r="AI330" i="1"/>
  <c r="AI331" i="1"/>
  <c r="AI603" i="1"/>
  <c r="AI332" i="1"/>
  <c r="AI306" i="1"/>
  <c r="AI307" i="1"/>
  <c r="AI308" i="1"/>
  <c r="AI319" i="1"/>
  <c r="AI320" i="1"/>
  <c r="AI321" i="1"/>
  <c r="AI325" i="1"/>
  <c r="AI326" i="1"/>
  <c r="AI327" i="1"/>
  <c r="AI313" i="1"/>
  <c r="AI314" i="1"/>
  <c r="AI315" i="1"/>
  <c r="AI600" i="1"/>
  <c r="AI270" i="1"/>
  <c r="AI271" i="1"/>
  <c r="AI272" i="1"/>
  <c r="AI273" i="1"/>
  <c r="AI276" i="1"/>
  <c r="AI275" i="1"/>
  <c r="AI274" i="1"/>
  <c r="AI277" i="1"/>
  <c r="AI278" i="1"/>
  <c r="AI279" i="1"/>
  <c r="AI269" i="1"/>
  <c r="AI280" i="1"/>
  <c r="AI328" i="1"/>
  <c r="AI316" i="1"/>
  <c r="AI350" i="1"/>
  <c r="AI334" i="1"/>
  <c r="AI322" i="1"/>
  <c r="AI597" i="1"/>
  <c r="AI598" i="1"/>
  <c r="AI592" i="1"/>
  <c r="AI593" i="1"/>
  <c r="AI352" i="1"/>
  <c r="AI353" i="1"/>
  <c r="AI594" i="1"/>
  <c r="AI595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69" i="1"/>
  <c r="AI470" i="1"/>
  <c r="AI471" i="1"/>
  <c r="AI472" i="1"/>
  <c r="AI473" i="1"/>
  <c r="AI606" i="1"/>
  <c r="AI607" i="1"/>
  <c r="AI449" i="1"/>
  <c r="AI450" i="1"/>
  <c r="AI465" i="1"/>
  <c r="AI466" i="1"/>
  <c r="AI457" i="1"/>
  <c r="AI458" i="1"/>
  <c r="AI461" i="1"/>
  <c r="AI462" i="1"/>
  <c r="AI453" i="1"/>
  <c r="AI454" i="1"/>
  <c r="AI463" i="1"/>
  <c r="AI455" i="1"/>
  <c r="AI464" i="1"/>
  <c r="AI456" i="1"/>
  <c r="AI451" i="1"/>
  <c r="AI452" i="1"/>
  <c r="AI467" i="1"/>
  <c r="AI459" i="1"/>
  <c r="AI468" i="1"/>
  <c r="AI460" i="1"/>
  <c r="AI478" i="1"/>
  <c r="AI477" i="1"/>
  <c r="AI476" i="1"/>
  <c r="AI475" i="1"/>
  <c r="AI474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8" i="1"/>
  <c r="AI587" i="1"/>
  <c r="AI586" i="1"/>
  <c r="AI585" i="1"/>
  <c r="AI610" i="1"/>
  <c r="AI611" i="1"/>
  <c r="AI589" i="1"/>
  <c r="AI590" i="1"/>
  <c r="AI591" i="1"/>
  <c r="AI608" i="1"/>
  <c r="AI609" i="1"/>
  <c r="AI336" i="1"/>
  <c r="AI337" i="1"/>
  <c r="AI346" i="1"/>
  <c r="AI347" i="1"/>
  <c r="AI342" i="1"/>
  <c r="AI343" i="1"/>
  <c r="AI344" i="1"/>
  <c r="AI345" i="1"/>
  <c r="AI340" i="1"/>
  <c r="AI341" i="1"/>
  <c r="AI338" i="1"/>
  <c r="AI339" i="1"/>
  <c r="AI335" i="1"/>
  <c r="AI634" i="1"/>
  <c r="AI633" i="1"/>
  <c r="AI632" i="1"/>
  <c r="AI631" i="1"/>
  <c r="AI620" i="1"/>
  <c r="AI619" i="1"/>
  <c r="AI618" i="1"/>
  <c r="AI617" i="1"/>
  <c r="AI616" i="1"/>
  <c r="AI630" i="1"/>
  <c r="AI629" i="1"/>
  <c r="AI615" i="1"/>
  <c r="AI628" i="1"/>
  <c r="AI627" i="1"/>
  <c r="AI626" i="1"/>
  <c r="AI624" i="1"/>
  <c r="AI623" i="1"/>
  <c r="AI622" i="1"/>
  <c r="AI621" i="1"/>
  <c r="AI614" i="1"/>
  <c r="AI613" i="1"/>
  <c r="AI612" i="1"/>
  <c r="AI625" i="1"/>
  <c r="AI605" i="1"/>
  <c r="AI604" i="1"/>
  <c r="AI23" i="1"/>
  <c r="AI41" i="1"/>
  <c r="AI59" i="1"/>
  <c r="AI22" i="1"/>
  <c r="AI40" i="1"/>
  <c r="AI58" i="1"/>
  <c r="AH348" i="1"/>
  <c r="K2" i="11"/>
  <c r="J2" i="11"/>
  <c r="H2" i="11"/>
  <c r="G2" i="11"/>
  <c r="E2" i="11"/>
  <c r="AL58" i="1"/>
  <c r="B58" i="1" s="1"/>
  <c r="AG58" i="1"/>
  <c r="AF58" i="1"/>
  <c r="AE58" i="1"/>
  <c r="AD58" i="1"/>
  <c r="AC58" i="1"/>
  <c r="AB58" i="1"/>
  <c r="AA58" i="1"/>
  <c r="Z58" i="1"/>
  <c r="Y58" i="1"/>
  <c r="AL40" i="1"/>
  <c r="B40" i="1" s="1"/>
  <c r="AG40" i="1"/>
  <c r="AF40" i="1"/>
  <c r="AE40" i="1"/>
  <c r="AD40" i="1"/>
  <c r="AC40" i="1"/>
  <c r="AB40" i="1"/>
  <c r="AA40" i="1"/>
  <c r="AR40" i="1" s="1"/>
  <c r="AT40" i="1" s="1"/>
  <c r="Z40" i="1"/>
  <c r="Y40" i="1"/>
  <c r="AL22" i="1"/>
  <c r="B22" i="1" s="1"/>
  <c r="AG22" i="1"/>
  <c r="AF22" i="1"/>
  <c r="AE22" i="1"/>
  <c r="AD22" i="1"/>
  <c r="AC22" i="1"/>
  <c r="AB22" i="1"/>
  <c r="AA22" i="1"/>
  <c r="Z22" i="1"/>
  <c r="Y22" i="1"/>
  <c r="AL59" i="1"/>
  <c r="B59" i="1" s="1"/>
  <c r="AL41" i="1"/>
  <c r="B41" i="1" s="1"/>
  <c r="AL23" i="1"/>
  <c r="B23" i="1" s="1"/>
  <c r="Y23" i="1"/>
  <c r="Z23" i="1"/>
  <c r="AA23" i="1"/>
  <c r="AB23" i="1"/>
  <c r="AC23" i="1"/>
  <c r="AD23" i="1"/>
  <c r="AE23" i="1"/>
  <c r="AF23" i="1"/>
  <c r="AG23" i="1"/>
  <c r="Y41" i="1"/>
  <c r="Z41" i="1"/>
  <c r="AA41" i="1"/>
  <c r="AR41" i="1" s="1"/>
  <c r="AT41" i="1" s="1"/>
  <c r="AB41" i="1"/>
  <c r="AC41" i="1"/>
  <c r="AD41" i="1"/>
  <c r="AE41" i="1"/>
  <c r="AF41" i="1"/>
  <c r="AG41" i="1"/>
  <c r="Y59" i="1"/>
  <c r="Z59" i="1"/>
  <c r="AA59" i="1"/>
  <c r="AB59" i="1"/>
  <c r="AC59" i="1"/>
  <c r="AD59" i="1"/>
  <c r="AE59" i="1"/>
  <c r="AF59" i="1"/>
  <c r="AG59" i="1"/>
  <c r="AL274" i="1"/>
  <c r="AL275" i="1"/>
  <c r="Y274" i="1"/>
  <c r="Z274" i="1"/>
  <c r="AA274" i="1"/>
  <c r="AB274" i="1"/>
  <c r="AC274" i="1"/>
  <c r="AD274" i="1"/>
  <c r="AE274" i="1"/>
  <c r="AF274" i="1"/>
  <c r="AG274" i="1"/>
  <c r="Y275" i="1"/>
  <c r="Z275" i="1"/>
  <c r="AA275" i="1"/>
  <c r="AB275" i="1"/>
  <c r="AC275" i="1"/>
  <c r="AD275" i="1"/>
  <c r="AE275" i="1"/>
  <c r="AF275" i="1"/>
  <c r="AG275" i="1"/>
  <c r="Y276" i="1"/>
  <c r="Z276" i="1"/>
  <c r="AA276" i="1"/>
  <c r="AB276" i="1"/>
  <c r="AC276" i="1"/>
  <c r="AD276" i="1"/>
  <c r="AE276" i="1"/>
  <c r="AF276" i="1"/>
  <c r="AG276" i="1"/>
  <c r="AL276" i="1"/>
  <c r="Q11" i="3"/>
  <c r="R362" i="1" s="1"/>
  <c r="AL12" i="1"/>
  <c r="B12" i="1" s="1"/>
  <c r="AG12" i="1"/>
  <c r="AF12" i="1"/>
  <c r="AE12" i="1"/>
  <c r="AD12" i="1"/>
  <c r="AC12" i="1"/>
  <c r="AB12" i="1"/>
  <c r="AA12" i="1"/>
  <c r="Z12" i="1"/>
  <c r="Y12" i="1"/>
  <c r="AL11" i="1"/>
  <c r="B11" i="1" s="1"/>
  <c r="AG11" i="1"/>
  <c r="AF11" i="1"/>
  <c r="AE11" i="1"/>
  <c r="AD11" i="1"/>
  <c r="AC11" i="1"/>
  <c r="AB11" i="1"/>
  <c r="AA11" i="1"/>
  <c r="Z11" i="1"/>
  <c r="Y11" i="1"/>
  <c r="Q7" i="3"/>
  <c r="R358" i="1" s="1"/>
  <c r="Q9" i="3"/>
  <c r="R360" i="1" s="1"/>
  <c r="Q10" i="3"/>
  <c r="R522" i="1" s="1"/>
  <c r="Q12" i="3"/>
  <c r="R550" i="1" s="1"/>
  <c r="Q16" i="3"/>
  <c r="R393" i="1" s="1"/>
  <c r="Q17" i="3"/>
  <c r="R516" i="1" s="1"/>
  <c r="AL604" i="1"/>
  <c r="AL605" i="1"/>
  <c r="AL625" i="1"/>
  <c r="B625" i="1" s="1"/>
  <c r="AL612" i="1"/>
  <c r="AL613" i="1"/>
  <c r="B613" i="1" s="1"/>
  <c r="AL614" i="1"/>
  <c r="B614" i="1" s="1"/>
  <c r="AL621" i="1"/>
  <c r="B621" i="1" s="1"/>
  <c r="AL622" i="1"/>
  <c r="B622" i="1" s="1"/>
  <c r="AL623" i="1"/>
  <c r="B623" i="1" s="1"/>
  <c r="AL624" i="1"/>
  <c r="AL626" i="1"/>
  <c r="B626" i="1" s="1"/>
  <c r="AL627" i="1"/>
  <c r="B627" i="1" s="1"/>
  <c r="AL628" i="1"/>
  <c r="B628" i="1" s="1"/>
  <c r="AL615" i="1"/>
  <c r="AL629" i="1"/>
  <c r="AL630" i="1"/>
  <c r="AL616" i="1"/>
  <c r="AL617" i="1"/>
  <c r="AL618" i="1"/>
  <c r="AL619" i="1"/>
  <c r="AL620" i="1"/>
  <c r="AL631" i="1"/>
  <c r="AL632" i="1"/>
  <c r="AL633" i="1"/>
  <c r="AL634" i="1"/>
  <c r="AL335" i="1"/>
  <c r="B335" i="1" s="1"/>
  <c r="AL339" i="1"/>
  <c r="B339" i="1" s="1"/>
  <c r="AL338" i="1"/>
  <c r="B338" i="1" s="1"/>
  <c r="AL341" i="1"/>
  <c r="AL340" i="1"/>
  <c r="AL345" i="1"/>
  <c r="AL344" i="1"/>
  <c r="AL343" i="1"/>
  <c r="AL342" i="1"/>
  <c r="AL347" i="1"/>
  <c r="AL346" i="1"/>
  <c r="AL337" i="1"/>
  <c r="AL336" i="1"/>
  <c r="AL609" i="1"/>
  <c r="B609" i="1" s="1"/>
  <c r="AL608" i="1"/>
  <c r="AL591" i="1"/>
  <c r="B591" i="1" s="1"/>
  <c r="AL590" i="1"/>
  <c r="B590" i="1" s="1"/>
  <c r="AL589" i="1"/>
  <c r="B589" i="1" s="1"/>
  <c r="AL611" i="1"/>
  <c r="C611" i="1" s="1"/>
  <c r="AL610" i="1"/>
  <c r="AL585" i="1"/>
  <c r="AL586" i="1"/>
  <c r="AL587" i="1"/>
  <c r="AL588" i="1"/>
  <c r="AL572" i="1"/>
  <c r="AL582" i="1"/>
  <c r="B582" i="1" s="1"/>
  <c r="AL581" i="1"/>
  <c r="B581" i="1" s="1"/>
  <c r="AL580" i="1"/>
  <c r="B580" i="1" s="1"/>
  <c r="AL579" i="1"/>
  <c r="B579" i="1" s="1"/>
  <c r="AL578" i="1"/>
  <c r="B578" i="1" s="1"/>
  <c r="AL577" i="1"/>
  <c r="AL576" i="1"/>
  <c r="AL575" i="1"/>
  <c r="AL574" i="1"/>
  <c r="AL573" i="1"/>
  <c r="AL571" i="1"/>
  <c r="B571" i="1" s="1"/>
  <c r="AL570" i="1"/>
  <c r="B570" i="1" s="1"/>
  <c r="AL559" i="1"/>
  <c r="AL569" i="1"/>
  <c r="B569" i="1" s="1"/>
  <c r="AL568" i="1"/>
  <c r="B568" i="1" s="1"/>
  <c r="AL567" i="1"/>
  <c r="B567" i="1" s="1"/>
  <c r="AL566" i="1"/>
  <c r="B566" i="1" s="1"/>
  <c r="AL565" i="1"/>
  <c r="B565" i="1" s="1"/>
  <c r="AL564" i="1"/>
  <c r="B564" i="1" s="1"/>
  <c r="AL563" i="1"/>
  <c r="B563" i="1" s="1"/>
  <c r="AL562" i="1"/>
  <c r="B562" i="1" s="1"/>
  <c r="AL561" i="1"/>
  <c r="AL560" i="1"/>
  <c r="AL558" i="1"/>
  <c r="AL557" i="1"/>
  <c r="AL520" i="1"/>
  <c r="B520" i="1" s="1"/>
  <c r="AL530" i="1"/>
  <c r="B530" i="1" s="1"/>
  <c r="AL529" i="1"/>
  <c r="AL528" i="1"/>
  <c r="AL527" i="1"/>
  <c r="AL526" i="1"/>
  <c r="AL525" i="1"/>
  <c r="AL524" i="1"/>
  <c r="AL523" i="1"/>
  <c r="B523" i="1" s="1"/>
  <c r="AL522" i="1"/>
  <c r="B522" i="1" s="1"/>
  <c r="AL521" i="1"/>
  <c r="B521" i="1" s="1"/>
  <c r="AL519" i="1"/>
  <c r="B519" i="1" s="1"/>
  <c r="AL518" i="1"/>
  <c r="B518" i="1" s="1"/>
  <c r="AL507" i="1"/>
  <c r="B507" i="1" s="1"/>
  <c r="AL517" i="1"/>
  <c r="B517" i="1" s="1"/>
  <c r="AL516" i="1"/>
  <c r="B516" i="1" s="1"/>
  <c r="AL515" i="1"/>
  <c r="B515" i="1" s="1"/>
  <c r="AL514" i="1"/>
  <c r="B514" i="1" s="1"/>
  <c r="AL513" i="1"/>
  <c r="AL512" i="1"/>
  <c r="AL511" i="1"/>
  <c r="AL510" i="1"/>
  <c r="AL509" i="1"/>
  <c r="AL508" i="1"/>
  <c r="AL506" i="1"/>
  <c r="B506" i="1" s="1"/>
  <c r="AL505" i="1"/>
  <c r="B505" i="1" s="1"/>
  <c r="AL546" i="1"/>
  <c r="B546" i="1" s="1"/>
  <c r="AL556" i="1"/>
  <c r="AL555" i="1"/>
  <c r="B555" i="1" s="1"/>
  <c r="AL554" i="1"/>
  <c r="B554" i="1" s="1"/>
  <c r="AL553" i="1"/>
  <c r="B553" i="1" s="1"/>
  <c r="AL552" i="1"/>
  <c r="B552" i="1" s="1"/>
  <c r="AL551" i="1"/>
  <c r="B551" i="1" s="1"/>
  <c r="AL550" i="1"/>
  <c r="B550" i="1" s="1"/>
  <c r="AL549" i="1"/>
  <c r="B549" i="1" s="1"/>
  <c r="AL548" i="1"/>
  <c r="B548" i="1" s="1"/>
  <c r="AL547" i="1"/>
  <c r="B547" i="1" s="1"/>
  <c r="AL545" i="1"/>
  <c r="AL544" i="1"/>
  <c r="AL533" i="1"/>
  <c r="B533" i="1" s="1"/>
  <c r="AL543" i="1"/>
  <c r="AL542" i="1"/>
  <c r="AL541" i="1"/>
  <c r="AL540" i="1"/>
  <c r="AL539" i="1"/>
  <c r="B539" i="1" s="1"/>
  <c r="AL538" i="1"/>
  <c r="B538" i="1" s="1"/>
  <c r="AL537" i="1"/>
  <c r="B537" i="1" s="1"/>
  <c r="AL536" i="1"/>
  <c r="B536" i="1" s="1"/>
  <c r="AL535" i="1"/>
  <c r="B535" i="1" s="1"/>
  <c r="AL534" i="1"/>
  <c r="B534" i="1" s="1"/>
  <c r="AL532" i="1"/>
  <c r="B532" i="1" s="1"/>
  <c r="AL531" i="1"/>
  <c r="B531" i="1" s="1"/>
  <c r="AL494" i="1"/>
  <c r="AL504" i="1"/>
  <c r="B504" i="1" s="1"/>
  <c r="AL503" i="1"/>
  <c r="B503" i="1" s="1"/>
  <c r="AL502" i="1"/>
  <c r="B502" i="1" s="1"/>
  <c r="AL501" i="1"/>
  <c r="B501" i="1" s="1"/>
  <c r="AL500" i="1"/>
  <c r="B500" i="1" s="1"/>
  <c r="AL499" i="1"/>
  <c r="B499" i="1" s="1"/>
  <c r="AL498" i="1"/>
  <c r="B498" i="1" s="1"/>
  <c r="AL497" i="1"/>
  <c r="AL496" i="1"/>
  <c r="AL495" i="1"/>
  <c r="AL493" i="1"/>
  <c r="AL492" i="1"/>
  <c r="AL481" i="1"/>
  <c r="AL491" i="1"/>
  <c r="B491" i="1" s="1"/>
  <c r="AL490" i="1"/>
  <c r="B490" i="1" s="1"/>
  <c r="AL489" i="1"/>
  <c r="B489" i="1" s="1"/>
  <c r="AL488" i="1"/>
  <c r="B488" i="1" s="1"/>
  <c r="AL487" i="1"/>
  <c r="B487" i="1" s="1"/>
  <c r="AL486" i="1"/>
  <c r="B486" i="1" s="1"/>
  <c r="AL485" i="1"/>
  <c r="B485" i="1" s="1"/>
  <c r="AL484" i="1"/>
  <c r="B484" i="1" s="1"/>
  <c r="AL483" i="1"/>
  <c r="B483" i="1" s="1"/>
  <c r="AL482" i="1"/>
  <c r="B482" i="1" s="1"/>
  <c r="AL480" i="1"/>
  <c r="AL479" i="1"/>
  <c r="AL474" i="1"/>
  <c r="AL475" i="1"/>
  <c r="AL476" i="1"/>
  <c r="AL477" i="1"/>
  <c r="AL478" i="1"/>
  <c r="AL460" i="1"/>
  <c r="AL468" i="1"/>
  <c r="AL459" i="1"/>
  <c r="AL467" i="1"/>
  <c r="AL452" i="1"/>
  <c r="AL451" i="1"/>
  <c r="AL456" i="1"/>
  <c r="AL464" i="1"/>
  <c r="AL455" i="1"/>
  <c r="AL463" i="1"/>
  <c r="AL454" i="1"/>
  <c r="AL453" i="1"/>
  <c r="AL462" i="1"/>
  <c r="AL461" i="1"/>
  <c r="AL458" i="1"/>
  <c r="AL457" i="1"/>
  <c r="AL466" i="1"/>
  <c r="AL465" i="1"/>
  <c r="AL450" i="1"/>
  <c r="AL449" i="1"/>
  <c r="AL607" i="1"/>
  <c r="B607" i="1" s="1"/>
  <c r="AL606" i="1"/>
  <c r="B606" i="1" s="1"/>
  <c r="AL473" i="1"/>
  <c r="B473" i="1" s="1"/>
  <c r="AL472" i="1"/>
  <c r="B472" i="1" s="1"/>
  <c r="AL471" i="1"/>
  <c r="B471" i="1" s="1"/>
  <c r="AL470" i="1"/>
  <c r="B470" i="1" s="1"/>
  <c r="AL469" i="1"/>
  <c r="AL448" i="1"/>
  <c r="AL437" i="1"/>
  <c r="AL447" i="1"/>
  <c r="B447" i="1" s="1"/>
  <c r="AL446" i="1"/>
  <c r="B446" i="1" s="1"/>
  <c r="AL445" i="1"/>
  <c r="B445" i="1" s="1"/>
  <c r="AL444" i="1"/>
  <c r="B444" i="1" s="1"/>
  <c r="AL443" i="1"/>
  <c r="B443" i="1" s="1"/>
  <c r="AL442" i="1"/>
  <c r="B442" i="1" s="1"/>
  <c r="AL441" i="1"/>
  <c r="B441" i="1" s="1"/>
  <c r="AL440" i="1"/>
  <c r="B440" i="1" s="1"/>
  <c r="AL439" i="1"/>
  <c r="B439" i="1" s="1"/>
  <c r="AL438" i="1"/>
  <c r="AL436" i="1"/>
  <c r="AL435" i="1"/>
  <c r="AL424" i="1"/>
  <c r="B424" i="1" s="1"/>
  <c r="AL434" i="1"/>
  <c r="AL433" i="1"/>
  <c r="AL432" i="1"/>
  <c r="B432" i="1" s="1"/>
  <c r="AL431" i="1"/>
  <c r="B431" i="1" s="1"/>
  <c r="AL430" i="1"/>
  <c r="B430" i="1" s="1"/>
  <c r="AL429" i="1"/>
  <c r="B429" i="1" s="1"/>
  <c r="AL428" i="1"/>
  <c r="B428" i="1" s="1"/>
  <c r="AL427" i="1"/>
  <c r="B427" i="1" s="1"/>
  <c r="AL426" i="1"/>
  <c r="B426" i="1" s="1"/>
  <c r="AL425" i="1"/>
  <c r="B425" i="1" s="1"/>
  <c r="AL423" i="1"/>
  <c r="B423" i="1" s="1"/>
  <c r="AL422" i="1"/>
  <c r="AL411" i="1"/>
  <c r="B411" i="1" s="1"/>
  <c r="AL421" i="1"/>
  <c r="AL420" i="1"/>
  <c r="AL419" i="1"/>
  <c r="AL418" i="1"/>
  <c r="AL417" i="1"/>
  <c r="AL416" i="1"/>
  <c r="B416" i="1" s="1"/>
  <c r="AL415" i="1"/>
  <c r="B415" i="1" s="1"/>
  <c r="AL414" i="1"/>
  <c r="B414" i="1" s="1"/>
  <c r="AL413" i="1"/>
  <c r="B413" i="1" s="1"/>
  <c r="AL412" i="1"/>
  <c r="B412" i="1" s="1"/>
  <c r="AL410" i="1"/>
  <c r="B410" i="1" s="1"/>
  <c r="AL409" i="1"/>
  <c r="B409" i="1" s="1"/>
  <c r="AL398" i="1"/>
  <c r="B398" i="1" s="1"/>
  <c r="AL408" i="1"/>
  <c r="B408" i="1" s="1"/>
  <c r="AL407" i="1"/>
  <c r="B407" i="1" s="1"/>
  <c r="AL406" i="1"/>
  <c r="AL405" i="1"/>
  <c r="AL404" i="1"/>
  <c r="AL403" i="1"/>
  <c r="AL402" i="1"/>
  <c r="AL401" i="1"/>
  <c r="AL400" i="1"/>
  <c r="B400" i="1" s="1"/>
  <c r="AL399" i="1"/>
  <c r="B399" i="1" s="1"/>
  <c r="AL397" i="1"/>
  <c r="B397" i="1" s="1"/>
  <c r="AL396" i="1"/>
  <c r="B396" i="1" s="1"/>
  <c r="AL385" i="1"/>
  <c r="AL395" i="1"/>
  <c r="B395" i="1" s="1"/>
  <c r="AL394" i="1"/>
  <c r="B394" i="1" s="1"/>
  <c r="AL393" i="1"/>
  <c r="B393" i="1" s="1"/>
  <c r="AL392" i="1"/>
  <c r="B392" i="1" s="1"/>
  <c r="AL391" i="1"/>
  <c r="B391" i="1" s="1"/>
  <c r="AL390" i="1"/>
  <c r="AL389" i="1"/>
  <c r="AL388" i="1"/>
  <c r="AL387" i="1"/>
  <c r="AL386" i="1"/>
  <c r="AL384" i="1"/>
  <c r="B384" i="1" s="1"/>
  <c r="AL383" i="1"/>
  <c r="B383" i="1" s="1"/>
  <c r="AL372" i="1"/>
  <c r="AL382" i="1"/>
  <c r="B382" i="1" s="1"/>
  <c r="AL381" i="1"/>
  <c r="B381" i="1" s="1"/>
  <c r="AL380" i="1"/>
  <c r="B380" i="1" s="1"/>
  <c r="AL379" i="1"/>
  <c r="B379" i="1" s="1"/>
  <c r="AL378" i="1"/>
  <c r="B378" i="1" s="1"/>
  <c r="AL377" i="1"/>
  <c r="B377" i="1" s="1"/>
  <c r="AL376" i="1"/>
  <c r="B376" i="1" s="1"/>
  <c r="AL375" i="1"/>
  <c r="B375" i="1" s="1"/>
  <c r="AL374" i="1"/>
  <c r="AL373" i="1"/>
  <c r="AL371" i="1"/>
  <c r="AL370" i="1"/>
  <c r="AL359" i="1"/>
  <c r="B359" i="1" s="1"/>
  <c r="AL369" i="1"/>
  <c r="AL368" i="1"/>
  <c r="B368" i="1" s="1"/>
  <c r="AL367" i="1"/>
  <c r="B367" i="1" s="1"/>
  <c r="AL366" i="1"/>
  <c r="B366" i="1" s="1"/>
  <c r="AL365" i="1"/>
  <c r="B365" i="1" s="1"/>
  <c r="AL364" i="1"/>
  <c r="B364" i="1" s="1"/>
  <c r="AL363" i="1"/>
  <c r="B363" i="1" s="1"/>
  <c r="AL362" i="1"/>
  <c r="B362" i="1" s="1"/>
  <c r="AL361" i="1"/>
  <c r="B361" i="1" s="1"/>
  <c r="AL360" i="1"/>
  <c r="B360" i="1" s="1"/>
  <c r="AL358" i="1"/>
  <c r="AL357" i="1"/>
  <c r="AL595" i="1"/>
  <c r="AL594" i="1"/>
  <c r="AL353" i="1"/>
  <c r="AL352" i="1"/>
  <c r="AL593" i="1"/>
  <c r="AL592" i="1"/>
  <c r="AL598" i="1"/>
  <c r="AL597" i="1"/>
  <c r="AL322" i="1"/>
  <c r="AL334" i="1"/>
  <c r="AL350" i="1"/>
  <c r="AL316" i="1"/>
  <c r="AL328" i="1"/>
  <c r="AL280" i="1"/>
  <c r="AL269" i="1"/>
  <c r="AL279" i="1"/>
  <c r="AL278" i="1"/>
  <c r="AL277" i="1"/>
  <c r="AL273" i="1"/>
  <c r="AL272" i="1"/>
  <c r="AL271" i="1"/>
  <c r="AL270" i="1"/>
  <c r="AL600" i="1"/>
  <c r="AL599" i="1"/>
  <c r="AL315" i="1"/>
  <c r="AL314" i="1"/>
  <c r="AL313" i="1"/>
  <c r="AL327" i="1"/>
  <c r="AL326" i="1"/>
  <c r="AL325" i="1"/>
  <c r="AL321" i="1"/>
  <c r="AL320" i="1"/>
  <c r="AL319" i="1"/>
  <c r="AL308" i="1"/>
  <c r="AL307" i="1"/>
  <c r="AL306" i="1"/>
  <c r="AL332" i="1"/>
  <c r="AL603" i="1"/>
  <c r="B603" i="1" s="1"/>
  <c r="AL331" i="1"/>
  <c r="AL330" i="1"/>
  <c r="AL356" i="1"/>
  <c r="AL355" i="1"/>
  <c r="AL354" i="1"/>
  <c r="AL291" i="1"/>
  <c r="AL290" i="1"/>
  <c r="AL289" i="1"/>
  <c r="AL288" i="1"/>
  <c r="AL601" i="1"/>
  <c r="AL349" i="1"/>
  <c r="B349" i="1" s="1"/>
  <c r="AL304" i="1"/>
  <c r="AL596" i="1"/>
  <c r="C596" i="1" s="1"/>
  <c r="AL294" i="1"/>
  <c r="AL292" i="1"/>
  <c r="AL293" i="1"/>
  <c r="AL295" i="1"/>
  <c r="AL283" i="1"/>
  <c r="AL282" i="1"/>
  <c r="AL287" i="1"/>
  <c r="AL286" i="1"/>
  <c r="AL285" i="1"/>
  <c r="AL602" i="1"/>
  <c r="AL351" i="1"/>
  <c r="AL311" i="1"/>
  <c r="AL323" i="1"/>
  <c r="B323" i="1" s="1"/>
  <c r="AL317" i="1"/>
  <c r="B317" i="1" s="1"/>
  <c r="AL348" i="1"/>
  <c r="B348" i="1" s="1"/>
  <c r="AL329" i="1"/>
  <c r="B329" i="1" s="1"/>
  <c r="AL303" i="1"/>
  <c r="AL302" i="1"/>
  <c r="AL301" i="1"/>
  <c r="AL300" i="1"/>
  <c r="AL299" i="1"/>
  <c r="B299" i="1" s="1"/>
  <c r="AL298" i="1"/>
  <c r="B298" i="1" s="1"/>
  <c r="AL297" i="1"/>
  <c r="B297" i="1" s="1"/>
  <c r="AL296" i="1"/>
  <c r="B296" i="1" s="1"/>
  <c r="AL265" i="1"/>
  <c r="AL264" i="1"/>
  <c r="B264" i="1" s="1"/>
  <c r="AL263" i="1"/>
  <c r="B263" i="1" s="1"/>
  <c r="AL262" i="1"/>
  <c r="B262" i="1" s="1"/>
  <c r="AL261" i="1"/>
  <c r="B261" i="1" s="1"/>
  <c r="AL260" i="1"/>
  <c r="B260" i="1" s="1"/>
  <c r="AL259" i="1"/>
  <c r="B259" i="1" s="1"/>
  <c r="AL258" i="1"/>
  <c r="B258" i="1" s="1"/>
  <c r="AL257" i="1"/>
  <c r="B257" i="1" s="1"/>
  <c r="AL256" i="1"/>
  <c r="AL255" i="1"/>
  <c r="AL254" i="1"/>
  <c r="AL253" i="1"/>
  <c r="AL252" i="1"/>
  <c r="B252" i="1" s="1"/>
  <c r="AL251" i="1"/>
  <c r="B251" i="1" s="1"/>
  <c r="AL250" i="1"/>
  <c r="AL249" i="1"/>
  <c r="AL248" i="1"/>
  <c r="B248" i="1" s="1"/>
  <c r="AL247" i="1"/>
  <c r="B247" i="1" s="1"/>
  <c r="AL246" i="1"/>
  <c r="B246" i="1" s="1"/>
  <c r="AL245" i="1"/>
  <c r="B245" i="1" s="1"/>
  <c r="AL244" i="1"/>
  <c r="B244" i="1" s="1"/>
  <c r="AL243" i="1"/>
  <c r="B243" i="1" s="1"/>
  <c r="AL242" i="1"/>
  <c r="B242" i="1" s="1"/>
  <c r="AL241" i="1"/>
  <c r="B241" i="1" s="1"/>
  <c r="AL240" i="1"/>
  <c r="AL239" i="1"/>
  <c r="AL238" i="1"/>
  <c r="AL237" i="1"/>
  <c r="AL236" i="1"/>
  <c r="B236" i="1" s="1"/>
  <c r="AL235" i="1"/>
  <c r="B235" i="1" s="1"/>
  <c r="AL234" i="1"/>
  <c r="AL233" i="1"/>
  <c r="AL232" i="1"/>
  <c r="B232" i="1" s="1"/>
  <c r="AL231" i="1"/>
  <c r="B231" i="1" s="1"/>
  <c r="AL230" i="1"/>
  <c r="B230" i="1" s="1"/>
  <c r="AL229" i="1"/>
  <c r="B229" i="1" s="1"/>
  <c r="AL228" i="1"/>
  <c r="B228" i="1" s="1"/>
  <c r="AL227" i="1"/>
  <c r="B227" i="1" s="1"/>
  <c r="AL226" i="1"/>
  <c r="B226" i="1" s="1"/>
  <c r="AL225" i="1"/>
  <c r="B225" i="1" s="1"/>
  <c r="AL224" i="1"/>
  <c r="AL223" i="1"/>
  <c r="AL222" i="1"/>
  <c r="AL221" i="1"/>
  <c r="AL220" i="1"/>
  <c r="B220" i="1" s="1"/>
  <c r="AL219" i="1"/>
  <c r="B219" i="1" s="1"/>
  <c r="AL218" i="1"/>
  <c r="AL217" i="1"/>
  <c r="AL216" i="1"/>
  <c r="B216" i="1" s="1"/>
  <c r="AL215" i="1"/>
  <c r="B215" i="1" s="1"/>
  <c r="AL214" i="1"/>
  <c r="B214" i="1" s="1"/>
  <c r="AL213" i="1"/>
  <c r="B213" i="1" s="1"/>
  <c r="AL212" i="1"/>
  <c r="B212" i="1" s="1"/>
  <c r="AL211" i="1"/>
  <c r="B211" i="1" s="1"/>
  <c r="AL210" i="1"/>
  <c r="B210" i="1" s="1"/>
  <c r="AL209" i="1"/>
  <c r="B209" i="1" s="1"/>
  <c r="AL208" i="1"/>
  <c r="AL207" i="1"/>
  <c r="AL206" i="1"/>
  <c r="AL205" i="1"/>
  <c r="AL204" i="1"/>
  <c r="B204" i="1" s="1"/>
  <c r="AL203" i="1"/>
  <c r="B203" i="1" s="1"/>
  <c r="AL202" i="1"/>
  <c r="AL201" i="1"/>
  <c r="AL200" i="1"/>
  <c r="AL199" i="1"/>
  <c r="AL198" i="1"/>
  <c r="AL197" i="1"/>
  <c r="AL196" i="1"/>
  <c r="AL195" i="1"/>
  <c r="AL194" i="1"/>
  <c r="B194" i="1" s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B178" i="1" s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B162" i="1" s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B146" i="1" s="1"/>
  <c r="AL145" i="1"/>
  <c r="AL144" i="1"/>
  <c r="AL143" i="1"/>
  <c r="AL142" i="1"/>
  <c r="AL141" i="1"/>
  <c r="AL140" i="1"/>
  <c r="AL139" i="1"/>
  <c r="AL138" i="1"/>
  <c r="AL137" i="1"/>
  <c r="AL136" i="1"/>
  <c r="B136" i="1" s="1"/>
  <c r="AL135" i="1"/>
  <c r="B135" i="1" s="1"/>
  <c r="AL134" i="1"/>
  <c r="B134" i="1" s="1"/>
  <c r="AL133" i="1"/>
  <c r="B133" i="1" s="1"/>
  <c r="AL132" i="1"/>
  <c r="B132" i="1" s="1"/>
  <c r="AL131" i="1"/>
  <c r="B131" i="1" s="1"/>
  <c r="AL130" i="1"/>
  <c r="B130" i="1" s="1"/>
  <c r="AL129" i="1"/>
  <c r="B129" i="1" s="1"/>
  <c r="AL128" i="1"/>
  <c r="AL127" i="1"/>
  <c r="AL126" i="1"/>
  <c r="AL125" i="1"/>
  <c r="AL124" i="1"/>
  <c r="B124" i="1" s="1"/>
  <c r="AL123" i="1"/>
  <c r="B123" i="1" s="1"/>
  <c r="AL122" i="1"/>
  <c r="AL121" i="1"/>
  <c r="AL120" i="1"/>
  <c r="B120" i="1" s="1"/>
  <c r="AL119" i="1"/>
  <c r="B119" i="1" s="1"/>
  <c r="AL118" i="1"/>
  <c r="B118" i="1" s="1"/>
  <c r="AL117" i="1"/>
  <c r="B117" i="1" s="1"/>
  <c r="AL116" i="1"/>
  <c r="B116" i="1" s="1"/>
  <c r="AL115" i="1"/>
  <c r="B115" i="1" s="1"/>
  <c r="AL114" i="1"/>
  <c r="B114" i="1" s="1"/>
  <c r="AL113" i="1"/>
  <c r="B113" i="1" s="1"/>
  <c r="AL112" i="1"/>
  <c r="AL111" i="1"/>
  <c r="AL110" i="1"/>
  <c r="AL109" i="1"/>
  <c r="AL108" i="1"/>
  <c r="B108" i="1" s="1"/>
  <c r="AL107" i="1"/>
  <c r="B107" i="1" s="1"/>
  <c r="AL106" i="1"/>
  <c r="AL105" i="1"/>
  <c r="AL104" i="1"/>
  <c r="B104" i="1" s="1"/>
  <c r="AL103" i="1"/>
  <c r="B103" i="1" s="1"/>
  <c r="AL102" i="1"/>
  <c r="B102" i="1" s="1"/>
  <c r="AL101" i="1"/>
  <c r="B101" i="1" s="1"/>
  <c r="AL100" i="1"/>
  <c r="B100" i="1" s="1"/>
  <c r="AL99" i="1"/>
  <c r="B99" i="1" s="1"/>
  <c r="AL98" i="1"/>
  <c r="B98" i="1" s="1"/>
  <c r="AL97" i="1"/>
  <c r="B97" i="1" s="1"/>
  <c r="AL96" i="1"/>
  <c r="AL95" i="1"/>
  <c r="AL94" i="1"/>
  <c r="AL93" i="1"/>
  <c r="AL92" i="1"/>
  <c r="B92" i="1" s="1"/>
  <c r="AL91" i="1"/>
  <c r="B91" i="1" s="1"/>
  <c r="AL90" i="1"/>
  <c r="AL89" i="1"/>
  <c r="AL88" i="1"/>
  <c r="B88" i="1" s="1"/>
  <c r="AL87" i="1"/>
  <c r="B87" i="1" s="1"/>
  <c r="AL86" i="1"/>
  <c r="B86" i="1" s="1"/>
  <c r="AL85" i="1"/>
  <c r="B85" i="1" s="1"/>
  <c r="AL84" i="1"/>
  <c r="B84" i="1" s="1"/>
  <c r="AL83" i="1"/>
  <c r="B83" i="1" s="1"/>
  <c r="AL82" i="1"/>
  <c r="B82" i="1" s="1"/>
  <c r="AL81" i="1"/>
  <c r="B81" i="1" s="1"/>
  <c r="AL80" i="1"/>
  <c r="AL79" i="1"/>
  <c r="AL78" i="1"/>
  <c r="AL77" i="1"/>
  <c r="AL76" i="1"/>
  <c r="B76" i="1" s="1"/>
  <c r="AL75" i="1"/>
  <c r="B75" i="1" s="1"/>
  <c r="AL74" i="1"/>
  <c r="AL73" i="1"/>
  <c r="B73" i="1" s="1"/>
  <c r="AL72" i="1"/>
  <c r="B72" i="1" s="1"/>
  <c r="AL71" i="1"/>
  <c r="B71" i="1" s="1"/>
  <c r="AL70" i="1"/>
  <c r="B70" i="1" s="1"/>
  <c r="AL69" i="1"/>
  <c r="B69" i="1" s="1"/>
  <c r="AL68" i="1"/>
  <c r="B68" i="1" s="1"/>
  <c r="AL67" i="1"/>
  <c r="B67" i="1" s="1"/>
  <c r="AL66" i="1"/>
  <c r="B66" i="1" s="1"/>
  <c r="AL65" i="1"/>
  <c r="AL64" i="1"/>
  <c r="AL333" i="1"/>
  <c r="AL63" i="1"/>
  <c r="AL62" i="1"/>
  <c r="AL61" i="1"/>
  <c r="AL60" i="1"/>
  <c r="AL57" i="1"/>
  <c r="B57" i="1" s="1"/>
  <c r="AL56" i="1"/>
  <c r="B56" i="1" s="1"/>
  <c r="AL55" i="1"/>
  <c r="B55" i="1" s="1"/>
  <c r="AL324" i="1"/>
  <c r="AL54" i="1"/>
  <c r="B54" i="1" s="1"/>
  <c r="AL53" i="1"/>
  <c r="B53" i="1" s="1"/>
  <c r="AL52" i="1"/>
  <c r="B52" i="1" s="1"/>
  <c r="AL51" i="1"/>
  <c r="B51" i="1" s="1"/>
  <c r="AL50" i="1"/>
  <c r="AL49" i="1"/>
  <c r="AL48" i="1"/>
  <c r="B48" i="1" s="1"/>
  <c r="AL47" i="1"/>
  <c r="AL46" i="1"/>
  <c r="AL318" i="1"/>
  <c r="AL45" i="1"/>
  <c r="AL44" i="1"/>
  <c r="B44" i="1" s="1"/>
  <c r="AL43" i="1"/>
  <c r="AL42" i="1"/>
  <c r="B42" i="1" s="1"/>
  <c r="AL39" i="1"/>
  <c r="AL38" i="1"/>
  <c r="B38" i="1" s="1"/>
  <c r="AL37" i="1"/>
  <c r="B37" i="1" s="1"/>
  <c r="AL312" i="1"/>
  <c r="AL36" i="1"/>
  <c r="B36" i="1" s="1"/>
  <c r="AL35" i="1"/>
  <c r="B35" i="1" s="1"/>
  <c r="AL34" i="1"/>
  <c r="B34" i="1" s="1"/>
  <c r="AL33" i="1"/>
  <c r="AL32" i="1"/>
  <c r="AL31" i="1"/>
  <c r="AL30" i="1"/>
  <c r="B30" i="1" s="1"/>
  <c r="AL29" i="1"/>
  <c r="AL28" i="1"/>
  <c r="AL310" i="1"/>
  <c r="AL27" i="1"/>
  <c r="B27" i="1" s="1"/>
  <c r="AL26" i="1"/>
  <c r="B26" i="1" s="1"/>
  <c r="AL25" i="1"/>
  <c r="B25" i="1" s="1"/>
  <c r="AL24" i="1"/>
  <c r="B24" i="1" s="1"/>
  <c r="AL21" i="1"/>
  <c r="AL20" i="1"/>
  <c r="B20" i="1" s="1"/>
  <c r="AL19" i="1"/>
  <c r="B19" i="1" s="1"/>
  <c r="AL309" i="1"/>
  <c r="AL18" i="1"/>
  <c r="B18" i="1" s="1"/>
  <c r="AL17" i="1"/>
  <c r="AL16" i="1"/>
  <c r="AL15" i="1"/>
  <c r="AL14" i="1"/>
  <c r="AL13" i="1"/>
  <c r="AL10" i="1"/>
  <c r="B10" i="1" s="1"/>
  <c r="AL9" i="1"/>
  <c r="B9" i="1" s="1"/>
  <c r="AL8" i="1"/>
  <c r="B8" i="1" s="1"/>
  <c r="AL305" i="1"/>
  <c r="AL7" i="1"/>
  <c r="B7" i="1" s="1"/>
  <c r="AL6" i="1"/>
  <c r="B6" i="1" s="1"/>
  <c r="AL5" i="1"/>
  <c r="B5" i="1" s="1"/>
  <c r="AL4" i="1"/>
  <c r="B4" i="1" s="1"/>
  <c r="AL3" i="1"/>
  <c r="B3" i="1" s="1"/>
  <c r="AG604" i="1"/>
  <c r="AF604" i="1"/>
  <c r="AE604" i="1"/>
  <c r="AD604" i="1"/>
  <c r="AC604" i="1"/>
  <c r="AB604" i="1"/>
  <c r="AA604" i="1"/>
  <c r="Z604" i="1"/>
  <c r="Y604" i="1"/>
  <c r="AG605" i="1"/>
  <c r="AF605" i="1"/>
  <c r="AE605" i="1"/>
  <c r="AD605" i="1"/>
  <c r="AC605" i="1"/>
  <c r="AB605" i="1"/>
  <c r="AA605" i="1"/>
  <c r="Z605" i="1"/>
  <c r="Y605" i="1"/>
  <c r="AG625" i="1"/>
  <c r="AF625" i="1"/>
  <c r="AE625" i="1"/>
  <c r="AD625" i="1"/>
  <c r="AC625" i="1"/>
  <c r="AB625" i="1"/>
  <c r="AA625" i="1"/>
  <c r="Z625" i="1"/>
  <c r="Y625" i="1"/>
  <c r="AG612" i="1"/>
  <c r="AF612" i="1"/>
  <c r="AE612" i="1"/>
  <c r="AD612" i="1"/>
  <c r="AC612" i="1"/>
  <c r="AB612" i="1"/>
  <c r="AA612" i="1"/>
  <c r="Z612" i="1"/>
  <c r="Y612" i="1"/>
  <c r="AG613" i="1"/>
  <c r="AF613" i="1"/>
  <c r="AE613" i="1"/>
  <c r="AD613" i="1"/>
  <c r="AC613" i="1"/>
  <c r="AB613" i="1"/>
  <c r="AA613" i="1"/>
  <c r="Z613" i="1"/>
  <c r="Y613" i="1"/>
  <c r="AG614" i="1"/>
  <c r="AF614" i="1"/>
  <c r="AE614" i="1"/>
  <c r="AD614" i="1"/>
  <c r="AC614" i="1"/>
  <c r="AB614" i="1"/>
  <c r="AA614" i="1"/>
  <c r="Z614" i="1"/>
  <c r="Y614" i="1"/>
  <c r="AG621" i="1"/>
  <c r="AF621" i="1"/>
  <c r="AE621" i="1"/>
  <c r="AD621" i="1"/>
  <c r="AC621" i="1"/>
  <c r="AB621" i="1"/>
  <c r="AA621" i="1"/>
  <c r="Z621" i="1"/>
  <c r="Y621" i="1"/>
  <c r="AG622" i="1"/>
  <c r="AF622" i="1"/>
  <c r="AE622" i="1"/>
  <c r="AD622" i="1"/>
  <c r="AC622" i="1"/>
  <c r="AB622" i="1"/>
  <c r="AA622" i="1"/>
  <c r="Z622" i="1"/>
  <c r="Y622" i="1"/>
  <c r="AG623" i="1"/>
  <c r="AF623" i="1"/>
  <c r="AE623" i="1"/>
  <c r="AD623" i="1"/>
  <c r="AC623" i="1"/>
  <c r="AB623" i="1"/>
  <c r="AA623" i="1"/>
  <c r="Z623" i="1"/>
  <c r="Y623" i="1"/>
  <c r="AG624" i="1"/>
  <c r="AF624" i="1"/>
  <c r="AE624" i="1"/>
  <c r="AD624" i="1"/>
  <c r="AC624" i="1"/>
  <c r="AB624" i="1"/>
  <c r="AA624" i="1"/>
  <c r="Z624" i="1"/>
  <c r="Y624" i="1"/>
  <c r="AG626" i="1"/>
  <c r="AF626" i="1"/>
  <c r="AE626" i="1"/>
  <c r="AD626" i="1"/>
  <c r="AC626" i="1"/>
  <c r="AB626" i="1"/>
  <c r="AA626" i="1"/>
  <c r="Z626" i="1"/>
  <c r="Y626" i="1"/>
  <c r="AG627" i="1"/>
  <c r="AF627" i="1"/>
  <c r="AE627" i="1"/>
  <c r="AD627" i="1"/>
  <c r="AC627" i="1"/>
  <c r="AB627" i="1"/>
  <c r="AA627" i="1"/>
  <c r="Z627" i="1"/>
  <c r="Y627" i="1"/>
  <c r="AG628" i="1"/>
  <c r="AF628" i="1"/>
  <c r="AE628" i="1"/>
  <c r="AD628" i="1"/>
  <c r="AC628" i="1"/>
  <c r="AB628" i="1"/>
  <c r="AA628" i="1"/>
  <c r="Z628" i="1"/>
  <c r="Y628" i="1"/>
  <c r="AG615" i="1"/>
  <c r="AF615" i="1"/>
  <c r="AE615" i="1"/>
  <c r="AD615" i="1"/>
  <c r="AC615" i="1"/>
  <c r="AB615" i="1"/>
  <c r="AA615" i="1"/>
  <c r="Z615" i="1"/>
  <c r="Y615" i="1"/>
  <c r="AG629" i="1"/>
  <c r="AF629" i="1"/>
  <c r="AE629" i="1"/>
  <c r="AD629" i="1"/>
  <c r="AC629" i="1"/>
  <c r="AB629" i="1"/>
  <c r="AA629" i="1"/>
  <c r="Z629" i="1"/>
  <c r="Y629" i="1"/>
  <c r="AG630" i="1"/>
  <c r="AF630" i="1"/>
  <c r="AE630" i="1"/>
  <c r="AD630" i="1"/>
  <c r="AC630" i="1"/>
  <c r="AB630" i="1"/>
  <c r="AA630" i="1"/>
  <c r="Z630" i="1"/>
  <c r="Y630" i="1"/>
  <c r="AG616" i="1"/>
  <c r="AF616" i="1"/>
  <c r="AE616" i="1"/>
  <c r="AD616" i="1"/>
  <c r="AC616" i="1"/>
  <c r="AB616" i="1"/>
  <c r="AA616" i="1"/>
  <c r="Z616" i="1"/>
  <c r="Y616" i="1"/>
  <c r="AG617" i="1"/>
  <c r="AF617" i="1"/>
  <c r="AE617" i="1"/>
  <c r="AD617" i="1"/>
  <c r="AC617" i="1"/>
  <c r="AB617" i="1"/>
  <c r="AA617" i="1"/>
  <c r="Z617" i="1"/>
  <c r="Y617" i="1"/>
  <c r="AG618" i="1"/>
  <c r="AF618" i="1"/>
  <c r="AE618" i="1"/>
  <c r="AD618" i="1"/>
  <c r="AC618" i="1"/>
  <c r="AB618" i="1"/>
  <c r="AA618" i="1"/>
  <c r="Z618" i="1"/>
  <c r="Y618" i="1"/>
  <c r="AG619" i="1"/>
  <c r="AF619" i="1"/>
  <c r="AE619" i="1"/>
  <c r="AD619" i="1"/>
  <c r="AC619" i="1"/>
  <c r="AB619" i="1"/>
  <c r="AA619" i="1"/>
  <c r="Z619" i="1"/>
  <c r="Y619" i="1"/>
  <c r="AG620" i="1"/>
  <c r="AF620" i="1"/>
  <c r="AE620" i="1"/>
  <c r="AD620" i="1"/>
  <c r="AC620" i="1"/>
  <c r="AB620" i="1"/>
  <c r="AA620" i="1"/>
  <c r="Z620" i="1"/>
  <c r="Y620" i="1"/>
  <c r="AG631" i="1"/>
  <c r="AF631" i="1"/>
  <c r="AE631" i="1"/>
  <c r="AD631" i="1"/>
  <c r="AC631" i="1"/>
  <c r="AB631" i="1"/>
  <c r="AA631" i="1"/>
  <c r="Z631" i="1"/>
  <c r="Y631" i="1"/>
  <c r="AG632" i="1"/>
  <c r="AF632" i="1"/>
  <c r="AE632" i="1"/>
  <c r="AD632" i="1"/>
  <c r="AC632" i="1"/>
  <c r="AB632" i="1"/>
  <c r="AA632" i="1"/>
  <c r="Z632" i="1"/>
  <c r="Y632" i="1"/>
  <c r="AG633" i="1"/>
  <c r="AF633" i="1"/>
  <c r="AE633" i="1"/>
  <c r="AD633" i="1"/>
  <c r="AC633" i="1"/>
  <c r="AB633" i="1"/>
  <c r="AA633" i="1"/>
  <c r="Z633" i="1"/>
  <c r="Y633" i="1"/>
  <c r="AG634" i="1"/>
  <c r="AF634" i="1"/>
  <c r="AE634" i="1"/>
  <c r="AD634" i="1"/>
  <c r="AC634" i="1"/>
  <c r="AB634" i="1"/>
  <c r="AA634" i="1"/>
  <c r="Z634" i="1"/>
  <c r="Y634" i="1"/>
  <c r="AG335" i="1"/>
  <c r="AF335" i="1"/>
  <c r="AE335" i="1"/>
  <c r="AD335" i="1"/>
  <c r="AC335" i="1"/>
  <c r="AB335" i="1"/>
  <c r="AA335" i="1"/>
  <c r="Z335" i="1"/>
  <c r="Y335" i="1"/>
  <c r="AG339" i="1"/>
  <c r="AF339" i="1"/>
  <c r="AE339" i="1"/>
  <c r="AD339" i="1"/>
  <c r="AC339" i="1"/>
  <c r="AB339" i="1"/>
  <c r="AA339" i="1"/>
  <c r="Z339" i="1"/>
  <c r="Y339" i="1"/>
  <c r="AG338" i="1"/>
  <c r="AF338" i="1"/>
  <c r="AE338" i="1"/>
  <c r="AD338" i="1"/>
  <c r="AC338" i="1"/>
  <c r="AB338" i="1"/>
  <c r="AA338" i="1"/>
  <c r="Z338" i="1"/>
  <c r="Y338" i="1"/>
  <c r="AG341" i="1"/>
  <c r="AF341" i="1"/>
  <c r="AE341" i="1"/>
  <c r="AD341" i="1"/>
  <c r="AC341" i="1"/>
  <c r="AB341" i="1"/>
  <c r="AA341" i="1"/>
  <c r="AR341" i="1" s="1"/>
  <c r="AT341" i="1" s="1"/>
  <c r="Z341" i="1"/>
  <c r="Y341" i="1"/>
  <c r="AG340" i="1"/>
  <c r="AF340" i="1"/>
  <c r="AE340" i="1"/>
  <c r="AD340" i="1"/>
  <c r="AC340" i="1"/>
  <c r="AB340" i="1"/>
  <c r="AA340" i="1"/>
  <c r="Z340" i="1"/>
  <c r="Y340" i="1"/>
  <c r="AG345" i="1"/>
  <c r="AF345" i="1"/>
  <c r="AE345" i="1"/>
  <c r="AD345" i="1"/>
  <c r="AC345" i="1"/>
  <c r="AB345" i="1"/>
  <c r="AA345" i="1"/>
  <c r="Z345" i="1"/>
  <c r="Y345" i="1"/>
  <c r="AG344" i="1"/>
  <c r="AF344" i="1"/>
  <c r="AE344" i="1"/>
  <c r="AD344" i="1"/>
  <c r="AC344" i="1"/>
  <c r="AB344" i="1"/>
  <c r="AA344" i="1"/>
  <c r="Z344" i="1"/>
  <c r="Y344" i="1"/>
  <c r="AG343" i="1"/>
  <c r="AF343" i="1"/>
  <c r="AE343" i="1"/>
  <c r="AD343" i="1"/>
  <c r="AC343" i="1"/>
  <c r="AB343" i="1"/>
  <c r="AA343" i="1"/>
  <c r="Z343" i="1"/>
  <c r="Y343" i="1"/>
  <c r="AG342" i="1"/>
  <c r="AF342" i="1"/>
  <c r="AE342" i="1"/>
  <c r="AD342" i="1"/>
  <c r="AC342" i="1"/>
  <c r="AB342" i="1"/>
  <c r="AA342" i="1"/>
  <c r="Z342" i="1"/>
  <c r="Y342" i="1"/>
  <c r="AG347" i="1"/>
  <c r="AF347" i="1"/>
  <c r="AE347" i="1"/>
  <c r="AD347" i="1"/>
  <c r="AC347" i="1"/>
  <c r="AB347" i="1"/>
  <c r="AA347" i="1"/>
  <c r="Z347" i="1"/>
  <c r="Y347" i="1"/>
  <c r="AG346" i="1"/>
  <c r="AF346" i="1"/>
  <c r="AE346" i="1"/>
  <c r="AD346" i="1"/>
  <c r="AC346" i="1"/>
  <c r="AB346" i="1"/>
  <c r="AA346" i="1"/>
  <c r="Z346" i="1"/>
  <c r="Y346" i="1"/>
  <c r="AG337" i="1"/>
  <c r="AF337" i="1"/>
  <c r="AE337" i="1"/>
  <c r="AD337" i="1"/>
  <c r="AC337" i="1"/>
  <c r="AB337" i="1"/>
  <c r="AA337" i="1"/>
  <c r="Z337" i="1"/>
  <c r="Y337" i="1"/>
  <c r="AG336" i="1"/>
  <c r="AF336" i="1"/>
  <c r="AE336" i="1"/>
  <c r="AD336" i="1"/>
  <c r="AC336" i="1"/>
  <c r="AB336" i="1"/>
  <c r="AA336" i="1"/>
  <c r="Z336" i="1"/>
  <c r="Y336" i="1"/>
  <c r="AG609" i="1"/>
  <c r="AF609" i="1"/>
  <c r="AE609" i="1"/>
  <c r="AD609" i="1"/>
  <c r="AC609" i="1"/>
  <c r="AB609" i="1"/>
  <c r="AA609" i="1"/>
  <c r="Z609" i="1"/>
  <c r="Y609" i="1"/>
  <c r="AG608" i="1"/>
  <c r="AF608" i="1"/>
  <c r="AE608" i="1"/>
  <c r="AD608" i="1"/>
  <c r="AC608" i="1"/>
  <c r="AB608" i="1"/>
  <c r="AA608" i="1"/>
  <c r="Z608" i="1"/>
  <c r="Y608" i="1"/>
  <c r="AG591" i="1"/>
  <c r="AF591" i="1"/>
  <c r="AE591" i="1"/>
  <c r="AD591" i="1"/>
  <c r="AC591" i="1"/>
  <c r="AB591" i="1"/>
  <c r="AA591" i="1"/>
  <c r="Z591" i="1"/>
  <c r="Y591" i="1"/>
  <c r="AG590" i="1"/>
  <c r="AF590" i="1"/>
  <c r="AE590" i="1"/>
  <c r="AD590" i="1"/>
  <c r="AC590" i="1"/>
  <c r="AB590" i="1"/>
  <c r="AA590" i="1"/>
  <c r="Z590" i="1"/>
  <c r="Y590" i="1"/>
  <c r="AG589" i="1"/>
  <c r="AF589" i="1"/>
  <c r="AE589" i="1"/>
  <c r="AD589" i="1"/>
  <c r="AC589" i="1"/>
  <c r="AB589" i="1"/>
  <c r="AA589" i="1"/>
  <c r="Z589" i="1"/>
  <c r="Y589" i="1"/>
  <c r="AG611" i="1"/>
  <c r="AF611" i="1"/>
  <c r="AE611" i="1"/>
  <c r="AD611" i="1"/>
  <c r="AC611" i="1"/>
  <c r="AB611" i="1"/>
  <c r="AA611" i="1"/>
  <c r="Z611" i="1"/>
  <c r="Y611" i="1"/>
  <c r="AG610" i="1"/>
  <c r="AF610" i="1"/>
  <c r="AE610" i="1"/>
  <c r="AD610" i="1"/>
  <c r="AC610" i="1"/>
  <c r="AB610" i="1"/>
  <c r="AA610" i="1"/>
  <c r="Z610" i="1"/>
  <c r="Y610" i="1"/>
  <c r="AG585" i="1"/>
  <c r="AF585" i="1"/>
  <c r="AE585" i="1"/>
  <c r="AD585" i="1"/>
  <c r="AC585" i="1"/>
  <c r="AB585" i="1"/>
  <c r="AA585" i="1"/>
  <c r="Z585" i="1"/>
  <c r="Y585" i="1"/>
  <c r="AG586" i="1"/>
  <c r="AF586" i="1"/>
  <c r="AE586" i="1"/>
  <c r="AD586" i="1"/>
  <c r="AC586" i="1"/>
  <c r="AB586" i="1"/>
  <c r="AA586" i="1"/>
  <c r="Z586" i="1"/>
  <c r="Y586" i="1"/>
  <c r="AG587" i="1"/>
  <c r="AF587" i="1"/>
  <c r="AE587" i="1"/>
  <c r="AD587" i="1"/>
  <c r="AC587" i="1"/>
  <c r="AB587" i="1"/>
  <c r="AA587" i="1"/>
  <c r="Z587" i="1"/>
  <c r="Y587" i="1"/>
  <c r="AG588" i="1"/>
  <c r="AF588" i="1"/>
  <c r="AE588" i="1"/>
  <c r="AD588" i="1"/>
  <c r="AC588" i="1"/>
  <c r="AB588" i="1"/>
  <c r="AA588" i="1"/>
  <c r="Z588" i="1"/>
  <c r="Y588" i="1"/>
  <c r="AG572" i="1"/>
  <c r="AF572" i="1"/>
  <c r="AE572" i="1"/>
  <c r="AD572" i="1"/>
  <c r="AC572" i="1"/>
  <c r="AB572" i="1"/>
  <c r="AA572" i="1"/>
  <c r="AR572" i="1" s="1"/>
  <c r="AT572" i="1" s="1"/>
  <c r="Z572" i="1"/>
  <c r="Y572" i="1"/>
  <c r="AG582" i="1"/>
  <c r="AF582" i="1"/>
  <c r="AE582" i="1"/>
  <c r="AD582" i="1"/>
  <c r="AC582" i="1"/>
  <c r="AB582" i="1"/>
  <c r="AA582" i="1"/>
  <c r="AR582" i="1" s="1"/>
  <c r="AT582" i="1" s="1"/>
  <c r="Z582" i="1"/>
  <c r="Y582" i="1"/>
  <c r="AG581" i="1"/>
  <c r="AF581" i="1"/>
  <c r="AE581" i="1"/>
  <c r="AD581" i="1"/>
  <c r="AC581" i="1"/>
  <c r="AB581" i="1"/>
  <c r="AA581" i="1"/>
  <c r="AR581" i="1" s="1"/>
  <c r="AT581" i="1" s="1"/>
  <c r="Z581" i="1"/>
  <c r="Y581" i="1"/>
  <c r="AG580" i="1"/>
  <c r="AF580" i="1"/>
  <c r="AE580" i="1"/>
  <c r="AD580" i="1"/>
  <c r="AC580" i="1"/>
  <c r="AB580" i="1"/>
  <c r="AA580" i="1"/>
  <c r="AR580" i="1" s="1"/>
  <c r="AT580" i="1" s="1"/>
  <c r="Z580" i="1"/>
  <c r="Y580" i="1"/>
  <c r="AG579" i="1"/>
  <c r="AF579" i="1"/>
  <c r="AE579" i="1"/>
  <c r="AD579" i="1"/>
  <c r="AC579" i="1"/>
  <c r="AB579" i="1"/>
  <c r="AA579" i="1"/>
  <c r="AR579" i="1" s="1"/>
  <c r="AT579" i="1" s="1"/>
  <c r="Z579" i="1"/>
  <c r="Y579" i="1"/>
  <c r="AG578" i="1"/>
  <c r="AF578" i="1"/>
  <c r="AE578" i="1"/>
  <c r="AD578" i="1"/>
  <c r="AC578" i="1"/>
  <c r="AB578" i="1"/>
  <c r="AA578" i="1"/>
  <c r="AR578" i="1" s="1"/>
  <c r="AT578" i="1" s="1"/>
  <c r="Z578" i="1"/>
  <c r="Y578" i="1"/>
  <c r="AG577" i="1"/>
  <c r="AF577" i="1"/>
  <c r="AE577" i="1"/>
  <c r="AD577" i="1"/>
  <c r="AC577" i="1"/>
  <c r="AB577" i="1"/>
  <c r="AA577" i="1"/>
  <c r="AR577" i="1" s="1"/>
  <c r="AT577" i="1" s="1"/>
  <c r="Z577" i="1"/>
  <c r="Y577" i="1"/>
  <c r="AG576" i="1"/>
  <c r="AF576" i="1"/>
  <c r="AE576" i="1"/>
  <c r="AD576" i="1"/>
  <c r="AC576" i="1"/>
  <c r="AB576" i="1"/>
  <c r="AA576" i="1"/>
  <c r="AR576" i="1" s="1"/>
  <c r="AT576" i="1" s="1"/>
  <c r="Z576" i="1"/>
  <c r="Y576" i="1"/>
  <c r="AG575" i="1"/>
  <c r="AF575" i="1"/>
  <c r="AE575" i="1"/>
  <c r="AD575" i="1"/>
  <c r="AC575" i="1"/>
  <c r="AB575" i="1"/>
  <c r="AA575" i="1"/>
  <c r="AR575" i="1" s="1"/>
  <c r="AT575" i="1" s="1"/>
  <c r="Z575" i="1"/>
  <c r="Y575" i="1"/>
  <c r="AG574" i="1"/>
  <c r="AF574" i="1"/>
  <c r="AE574" i="1"/>
  <c r="AD574" i="1"/>
  <c r="AC574" i="1"/>
  <c r="AB574" i="1"/>
  <c r="AA574" i="1"/>
  <c r="AR574" i="1" s="1"/>
  <c r="AT574" i="1" s="1"/>
  <c r="Z574" i="1"/>
  <c r="Y574" i="1"/>
  <c r="AG573" i="1"/>
  <c r="AF573" i="1"/>
  <c r="AE573" i="1"/>
  <c r="AD573" i="1"/>
  <c r="AC573" i="1"/>
  <c r="AB573" i="1"/>
  <c r="AA573" i="1"/>
  <c r="AR573" i="1" s="1"/>
  <c r="AT573" i="1" s="1"/>
  <c r="Z573" i="1"/>
  <c r="Y573" i="1"/>
  <c r="AG571" i="1"/>
  <c r="AF571" i="1"/>
  <c r="AE571" i="1"/>
  <c r="AD571" i="1"/>
  <c r="AC571" i="1"/>
  <c r="AB571" i="1"/>
  <c r="AA571" i="1"/>
  <c r="AR571" i="1" s="1"/>
  <c r="AT571" i="1" s="1"/>
  <c r="Z571" i="1"/>
  <c r="Y571" i="1"/>
  <c r="AG570" i="1"/>
  <c r="AF570" i="1"/>
  <c r="AE570" i="1"/>
  <c r="AD570" i="1"/>
  <c r="AC570" i="1"/>
  <c r="AB570" i="1"/>
  <c r="AA570" i="1"/>
  <c r="AR570" i="1" s="1"/>
  <c r="AT570" i="1" s="1"/>
  <c r="Z570" i="1"/>
  <c r="Y570" i="1"/>
  <c r="AG559" i="1"/>
  <c r="AF559" i="1"/>
  <c r="AE559" i="1"/>
  <c r="AD559" i="1"/>
  <c r="AC559" i="1"/>
  <c r="AB559" i="1"/>
  <c r="AA559" i="1"/>
  <c r="AR559" i="1" s="1"/>
  <c r="AT559" i="1" s="1"/>
  <c r="Z559" i="1"/>
  <c r="Y559" i="1"/>
  <c r="AG569" i="1"/>
  <c r="AF569" i="1"/>
  <c r="AE569" i="1"/>
  <c r="AD569" i="1"/>
  <c r="AC569" i="1"/>
  <c r="AB569" i="1"/>
  <c r="AA569" i="1"/>
  <c r="AR569" i="1" s="1"/>
  <c r="AT569" i="1" s="1"/>
  <c r="Z569" i="1"/>
  <c r="Y569" i="1"/>
  <c r="AG568" i="1"/>
  <c r="AF568" i="1"/>
  <c r="AE568" i="1"/>
  <c r="AD568" i="1"/>
  <c r="AC568" i="1"/>
  <c r="AB568" i="1"/>
  <c r="AA568" i="1"/>
  <c r="AR568" i="1" s="1"/>
  <c r="AT568" i="1" s="1"/>
  <c r="Z568" i="1"/>
  <c r="Y568" i="1"/>
  <c r="AG567" i="1"/>
  <c r="AF567" i="1"/>
  <c r="AE567" i="1"/>
  <c r="AD567" i="1"/>
  <c r="AC567" i="1"/>
  <c r="AB567" i="1"/>
  <c r="AA567" i="1"/>
  <c r="AR567" i="1" s="1"/>
  <c r="AT567" i="1" s="1"/>
  <c r="Z567" i="1"/>
  <c r="Y567" i="1"/>
  <c r="AG566" i="1"/>
  <c r="AF566" i="1"/>
  <c r="AE566" i="1"/>
  <c r="AD566" i="1"/>
  <c r="AC566" i="1"/>
  <c r="AB566" i="1"/>
  <c r="AA566" i="1"/>
  <c r="AR566" i="1" s="1"/>
  <c r="AT566" i="1" s="1"/>
  <c r="Z566" i="1"/>
  <c r="Y566" i="1"/>
  <c r="AG565" i="1"/>
  <c r="AF565" i="1"/>
  <c r="AE565" i="1"/>
  <c r="AD565" i="1"/>
  <c r="AC565" i="1"/>
  <c r="AB565" i="1"/>
  <c r="AA565" i="1"/>
  <c r="AR565" i="1" s="1"/>
  <c r="AT565" i="1" s="1"/>
  <c r="Z565" i="1"/>
  <c r="Y565" i="1"/>
  <c r="AG564" i="1"/>
  <c r="AF564" i="1"/>
  <c r="AE564" i="1"/>
  <c r="AD564" i="1"/>
  <c r="AC564" i="1"/>
  <c r="AB564" i="1"/>
  <c r="AA564" i="1"/>
  <c r="AR564" i="1" s="1"/>
  <c r="AT564" i="1" s="1"/>
  <c r="Z564" i="1"/>
  <c r="Y564" i="1"/>
  <c r="AG563" i="1"/>
  <c r="AF563" i="1"/>
  <c r="AE563" i="1"/>
  <c r="AD563" i="1"/>
  <c r="AC563" i="1"/>
  <c r="AB563" i="1"/>
  <c r="AA563" i="1"/>
  <c r="AR563" i="1" s="1"/>
  <c r="AT563" i="1" s="1"/>
  <c r="Z563" i="1"/>
  <c r="Y563" i="1"/>
  <c r="AG562" i="1"/>
  <c r="AF562" i="1"/>
  <c r="AE562" i="1"/>
  <c r="AD562" i="1"/>
  <c r="AC562" i="1"/>
  <c r="AB562" i="1"/>
  <c r="AA562" i="1"/>
  <c r="AR562" i="1" s="1"/>
  <c r="AT562" i="1" s="1"/>
  <c r="Z562" i="1"/>
  <c r="Y562" i="1"/>
  <c r="AG561" i="1"/>
  <c r="AF561" i="1"/>
  <c r="AE561" i="1"/>
  <c r="AD561" i="1"/>
  <c r="AC561" i="1"/>
  <c r="AB561" i="1"/>
  <c r="AA561" i="1"/>
  <c r="AR561" i="1" s="1"/>
  <c r="AT561" i="1" s="1"/>
  <c r="Z561" i="1"/>
  <c r="Y561" i="1"/>
  <c r="AG560" i="1"/>
  <c r="AF560" i="1"/>
  <c r="AE560" i="1"/>
  <c r="AD560" i="1"/>
  <c r="AC560" i="1"/>
  <c r="AB560" i="1"/>
  <c r="AA560" i="1"/>
  <c r="AR560" i="1" s="1"/>
  <c r="AT560" i="1" s="1"/>
  <c r="Z560" i="1"/>
  <c r="Y560" i="1"/>
  <c r="AG558" i="1"/>
  <c r="AF558" i="1"/>
  <c r="AE558" i="1"/>
  <c r="AD558" i="1"/>
  <c r="AC558" i="1"/>
  <c r="AB558" i="1"/>
  <c r="AA558" i="1"/>
  <c r="AR558" i="1" s="1"/>
  <c r="AT558" i="1" s="1"/>
  <c r="Z558" i="1"/>
  <c r="Y558" i="1"/>
  <c r="AG557" i="1"/>
  <c r="AF557" i="1"/>
  <c r="AE557" i="1"/>
  <c r="AD557" i="1"/>
  <c r="AC557" i="1"/>
  <c r="AB557" i="1"/>
  <c r="AA557" i="1"/>
  <c r="AR557" i="1" s="1"/>
  <c r="AT557" i="1" s="1"/>
  <c r="Z557" i="1"/>
  <c r="Y557" i="1"/>
  <c r="AG520" i="1"/>
  <c r="AF520" i="1"/>
  <c r="AE520" i="1"/>
  <c r="AD520" i="1"/>
  <c r="AC520" i="1"/>
  <c r="AB520" i="1"/>
  <c r="AA520" i="1"/>
  <c r="AR520" i="1" s="1"/>
  <c r="AT520" i="1" s="1"/>
  <c r="Z520" i="1"/>
  <c r="Y520" i="1"/>
  <c r="AG530" i="1"/>
  <c r="AF530" i="1"/>
  <c r="AE530" i="1"/>
  <c r="AD530" i="1"/>
  <c r="AC530" i="1"/>
  <c r="AB530" i="1"/>
  <c r="AA530" i="1"/>
  <c r="AR530" i="1" s="1"/>
  <c r="AT530" i="1" s="1"/>
  <c r="Z530" i="1"/>
  <c r="Y530" i="1"/>
  <c r="AG529" i="1"/>
  <c r="AF529" i="1"/>
  <c r="AE529" i="1"/>
  <c r="AD529" i="1"/>
  <c r="AC529" i="1"/>
  <c r="AB529" i="1"/>
  <c r="AA529" i="1"/>
  <c r="AR529" i="1" s="1"/>
  <c r="AT529" i="1" s="1"/>
  <c r="Z529" i="1"/>
  <c r="Y529" i="1"/>
  <c r="AG528" i="1"/>
  <c r="AF528" i="1"/>
  <c r="AE528" i="1"/>
  <c r="AD528" i="1"/>
  <c r="AC528" i="1"/>
  <c r="AB528" i="1"/>
  <c r="AA528" i="1"/>
  <c r="AR528" i="1" s="1"/>
  <c r="AT528" i="1" s="1"/>
  <c r="Z528" i="1"/>
  <c r="Y528" i="1"/>
  <c r="AG527" i="1"/>
  <c r="AF527" i="1"/>
  <c r="AE527" i="1"/>
  <c r="AD527" i="1"/>
  <c r="AC527" i="1"/>
  <c r="AB527" i="1"/>
  <c r="AA527" i="1"/>
  <c r="AR527" i="1" s="1"/>
  <c r="AT527" i="1" s="1"/>
  <c r="Z527" i="1"/>
  <c r="Y527" i="1"/>
  <c r="AG526" i="1"/>
  <c r="AF526" i="1"/>
  <c r="AE526" i="1"/>
  <c r="AD526" i="1"/>
  <c r="AC526" i="1"/>
  <c r="AB526" i="1"/>
  <c r="AA526" i="1"/>
  <c r="AR526" i="1" s="1"/>
  <c r="AT526" i="1" s="1"/>
  <c r="Z526" i="1"/>
  <c r="Y526" i="1"/>
  <c r="AG525" i="1"/>
  <c r="AF525" i="1"/>
  <c r="AE525" i="1"/>
  <c r="AD525" i="1"/>
  <c r="AC525" i="1"/>
  <c r="AB525" i="1"/>
  <c r="AA525" i="1"/>
  <c r="AR525" i="1" s="1"/>
  <c r="AT525" i="1" s="1"/>
  <c r="Z525" i="1"/>
  <c r="Y525" i="1"/>
  <c r="AG524" i="1"/>
  <c r="AF524" i="1"/>
  <c r="AE524" i="1"/>
  <c r="AD524" i="1"/>
  <c r="AC524" i="1"/>
  <c r="AB524" i="1"/>
  <c r="AA524" i="1"/>
  <c r="AR524" i="1" s="1"/>
  <c r="AT524" i="1" s="1"/>
  <c r="Z524" i="1"/>
  <c r="Y524" i="1"/>
  <c r="AG523" i="1"/>
  <c r="AF523" i="1"/>
  <c r="AE523" i="1"/>
  <c r="AD523" i="1"/>
  <c r="AC523" i="1"/>
  <c r="AB523" i="1"/>
  <c r="AA523" i="1"/>
  <c r="AR523" i="1" s="1"/>
  <c r="AT523" i="1" s="1"/>
  <c r="Z523" i="1"/>
  <c r="Y523" i="1"/>
  <c r="AG522" i="1"/>
  <c r="AF522" i="1"/>
  <c r="AE522" i="1"/>
  <c r="AD522" i="1"/>
  <c r="AC522" i="1"/>
  <c r="AB522" i="1"/>
  <c r="AA522" i="1"/>
  <c r="AR522" i="1" s="1"/>
  <c r="AT522" i="1" s="1"/>
  <c r="Z522" i="1"/>
  <c r="Y522" i="1"/>
  <c r="AG521" i="1"/>
  <c r="AF521" i="1"/>
  <c r="AE521" i="1"/>
  <c r="AD521" i="1"/>
  <c r="AC521" i="1"/>
  <c r="AB521" i="1"/>
  <c r="AA521" i="1"/>
  <c r="AR521" i="1" s="1"/>
  <c r="AT521" i="1" s="1"/>
  <c r="Z521" i="1"/>
  <c r="Y521" i="1"/>
  <c r="AG519" i="1"/>
  <c r="AF519" i="1"/>
  <c r="AE519" i="1"/>
  <c r="AD519" i="1"/>
  <c r="AC519" i="1"/>
  <c r="AB519" i="1"/>
  <c r="AA519" i="1"/>
  <c r="AR519" i="1" s="1"/>
  <c r="AT519" i="1" s="1"/>
  <c r="Z519" i="1"/>
  <c r="Y519" i="1"/>
  <c r="AG518" i="1"/>
  <c r="AF518" i="1"/>
  <c r="AE518" i="1"/>
  <c r="AD518" i="1"/>
  <c r="AC518" i="1"/>
  <c r="AB518" i="1"/>
  <c r="AA518" i="1"/>
  <c r="AR518" i="1" s="1"/>
  <c r="AT518" i="1" s="1"/>
  <c r="Z518" i="1"/>
  <c r="Y518" i="1"/>
  <c r="AG507" i="1"/>
  <c r="AF507" i="1"/>
  <c r="AE507" i="1"/>
  <c r="AD507" i="1"/>
  <c r="AC507" i="1"/>
  <c r="AB507" i="1"/>
  <c r="AA507" i="1"/>
  <c r="AR507" i="1" s="1"/>
  <c r="AT507" i="1" s="1"/>
  <c r="Z507" i="1"/>
  <c r="Y507" i="1"/>
  <c r="AG517" i="1"/>
  <c r="AF517" i="1"/>
  <c r="AE517" i="1"/>
  <c r="AD517" i="1"/>
  <c r="AC517" i="1"/>
  <c r="AB517" i="1"/>
  <c r="AA517" i="1"/>
  <c r="AR517" i="1" s="1"/>
  <c r="AT517" i="1" s="1"/>
  <c r="Z517" i="1"/>
  <c r="Y517" i="1"/>
  <c r="AG516" i="1"/>
  <c r="AF516" i="1"/>
  <c r="AE516" i="1"/>
  <c r="AD516" i="1"/>
  <c r="AC516" i="1"/>
  <c r="AB516" i="1"/>
  <c r="AA516" i="1"/>
  <c r="AR516" i="1" s="1"/>
  <c r="AT516" i="1" s="1"/>
  <c r="Z516" i="1"/>
  <c r="Y516" i="1"/>
  <c r="AG515" i="1"/>
  <c r="AF515" i="1"/>
  <c r="AE515" i="1"/>
  <c r="AD515" i="1"/>
  <c r="AC515" i="1"/>
  <c r="AB515" i="1"/>
  <c r="AA515" i="1"/>
  <c r="AR515" i="1" s="1"/>
  <c r="AT515" i="1" s="1"/>
  <c r="Z515" i="1"/>
  <c r="Y515" i="1"/>
  <c r="AG514" i="1"/>
  <c r="AF514" i="1"/>
  <c r="AE514" i="1"/>
  <c r="AD514" i="1"/>
  <c r="AC514" i="1"/>
  <c r="AB514" i="1"/>
  <c r="AA514" i="1"/>
  <c r="AR514" i="1" s="1"/>
  <c r="AT514" i="1" s="1"/>
  <c r="Z514" i="1"/>
  <c r="Y514" i="1"/>
  <c r="AG513" i="1"/>
  <c r="AF513" i="1"/>
  <c r="AE513" i="1"/>
  <c r="AD513" i="1"/>
  <c r="AC513" i="1"/>
  <c r="AB513" i="1"/>
  <c r="AA513" i="1"/>
  <c r="AR513" i="1" s="1"/>
  <c r="AT513" i="1" s="1"/>
  <c r="Z513" i="1"/>
  <c r="Y513" i="1"/>
  <c r="AG512" i="1"/>
  <c r="AF512" i="1"/>
  <c r="AE512" i="1"/>
  <c r="AD512" i="1"/>
  <c r="AC512" i="1"/>
  <c r="AB512" i="1"/>
  <c r="AA512" i="1"/>
  <c r="AR512" i="1" s="1"/>
  <c r="AT512" i="1" s="1"/>
  <c r="Z512" i="1"/>
  <c r="Y512" i="1"/>
  <c r="AG511" i="1"/>
  <c r="AF511" i="1"/>
  <c r="AE511" i="1"/>
  <c r="AD511" i="1"/>
  <c r="AC511" i="1"/>
  <c r="AB511" i="1"/>
  <c r="AA511" i="1"/>
  <c r="AR511" i="1" s="1"/>
  <c r="AT511" i="1" s="1"/>
  <c r="Z511" i="1"/>
  <c r="Y511" i="1"/>
  <c r="AG510" i="1"/>
  <c r="AF510" i="1"/>
  <c r="AE510" i="1"/>
  <c r="AD510" i="1"/>
  <c r="AC510" i="1"/>
  <c r="AB510" i="1"/>
  <c r="AA510" i="1"/>
  <c r="AR510" i="1" s="1"/>
  <c r="AT510" i="1" s="1"/>
  <c r="Z510" i="1"/>
  <c r="Y510" i="1"/>
  <c r="AG509" i="1"/>
  <c r="AF509" i="1"/>
  <c r="AE509" i="1"/>
  <c r="AD509" i="1"/>
  <c r="AC509" i="1"/>
  <c r="AB509" i="1"/>
  <c r="AA509" i="1"/>
  <c r="AR509" i="1" s="1"/>
  <c r="AT509" i="1" s="1"/>
  <c r="Z509" i="1"/>
  <c r="Y509" i="1"/>
  <c r="AG508" i="1"/>
  <c r="AF508" i="1"/>
  <c r="AE508" i="1"/>
  <c r="AD508" i="1"/>
  <c r="AC508" i="1"/>
  <c r="AB508" i="1"/>
  <c r="AA508" i="1"/>
  <c r="AR508" i="1" s="1"/>
  <c r="AT508" i="1" s="1"/>
  <c r="Z508" i="1"/>
  <c r="Y508" i="1"/>
  <c r="AG506" i="1"/>
  <c r="AF506" i="1"/>
  <c r="AE506" i="1"/>
  <c r="AD506" i="1"/>
  <c r="AC506" i="1"/>
  <c r="AB506" i="1"/>
  <c r="AA506" i="1"/>
  <c r="AR506" i="1" s="1"/>
  <c r="AT506" i="1" s="1"/>
  <c r="Z506" i="1"/>
  <c r="Y506" i="1"/>
  <c r="AG505" i="1"/>
  <c r="AF505" i="1"/>
  <c r="AE505" i="1"/>
  <c r="AD505" i="1"/>
  <c r="AC505" i="1"/>
  <c r="AB505" i="1"/>
  <c r="AA505" i="1"/>
  <c r="AR505" i="1" s="1"/>
  <c r="AT505" i="1" s="1"/>
  <c r="Z505" i="1"/>
  <c r="Y505" i="1"/>
  <c r="AG546" i="1"/>
  <c r="AF546" i="1"/>
  <c r="AE546" i="1"/>
  <c r="AD546" i="1"/>
  <c r="AC546" i="1"/>
  <c r="AB546" i="1"/>
  <c r="AA546" i="1"/>
  <c r="Z546" i="1"/>
  <c r="Y546" i="1"/>
  <c r="AG556" i="1"/>
  <c r="AF556" i="1"/>
  <c r="AE556" i="1"/>
  <c r="AD556" i="1"/>
  <c r="AC556" i="1"/>
  <c r="AB556" i="1"/>
  <c r="AA556" i="1"/>
  <c r="Z556" i="1"/>
  <c r="Y556" i="1"/>
  <c r="AG555" i="1"/>
  <c r="AF555" i="1"/>
  <c r="AE555" i="1"/>
  <c r="AD555" i="1"/>
  <c r="AC555" i="1"/>
  <c r="AB555" i="1"/>
  <c r="AA555" i="1"/>
  <c r="Z555" i="1"/>
  <c r="Y555" i="1"/>
  <c r="AG554" i="1"/>
  <c r="AF554" i="1"/>
  <c r="AE554" i="1"/>
  <c r="AD554" i="1"/>
  <c r="AC554" i="1"/>
  <c r="AB554" i="1"/>
  <c r="AA554" i="1"/>
  <c r="Z554" i="1"/>
  <c r="Y554" i="1"/>
  <c r="AG553" i="1"/>
  <c r="AF553" i="1"/>
  <c r="AE553" i="1"/>
  <c r="AD553" i="1"/>
  <c r="AC553" i="1"/>
  <c r="AB553" i="1"/>
  <c r="AA553" i="1"/>
  <c r="Z553" i="1"/>
  <c r="Y553" i="1"/>
  <c r="AG552" i="1"/>
  <c r="AF552" i="1"/>
  <c r="AE552" i="1"/>
  <c r="AD552" i="1"/>
  <c r="AC552" i="1"/>
  <c r="AB552" i="1"/>
  <c r="AA552" i="1"/>
  <c r="Z552" i="1"/>
  <c r="Y552" i="1"/>
  <c r="AG551" i="1"/>
  <c r="AF551" i="1"/>
  <c r="AE551" i="1"/>
  <c r="AD551" i="1"/>
  <c r="AC551" i="1"/>
  <c r="AB551" i="1"/>
  <c r="AA551" i="1"/>
  <c r="Z551" i="1"/>
  <c r="Y551" i="1"/>
  <c r="AG550" i="1"/>
  <c r="AF550" i="1"/>
  <c r="AE550" i="1"/>
  <c r="AD550" i="1"/>
  <c r="AC550" i="1"/>
  <c r="AB550" i="1"/>
  <c r="AA550" i="1"/>
  <c r="Z550" i="1"/>
  <c r="Y550" i="1"/>
  <c r="AG549" i="1"/>
  <c r="AF549" i="1"/>
  <c r="AE549" i="1"/>
  <c r="AD549" i="1"/>
  <c r="AC549" i="1"/>
  <c r="AB549" i="1"/>
  <c r="AA549" i="1"/>
  <c r="Z549" i="1"/>
  <c r="Y549" i="1"/>
  <c r="AG548" i="1"/>
  <c r="AF548" i="1"/>
  <c r="AE548" i="1"/>
  <c r="AD548" i="1"/>
  <c r="AC548" i="1"/>
  <c r="AB548" i="1"/>
  <c r="AA548" i="1"/>
  <c r="Z548" i="1"/>
  <c r="Y548" i="1"/>
  <c r="AG547" i="1"/>
  <c r="AF547" i="1"/>
  <c r="AE547" i="1"/>
  <c r="AD547" i="1"/>
  <c r="AC547" i="1"/>
  <c r="AB547" i="1"/>
  <c r="AA547" i="1"/>
  <c r="Z547" i="1"/>
  <c r="Y547" i="1"/>
  <c r="AG545" i="1"/>
  <c r="AF545" i="1"/>
  <c r="AE545" i="1"/>
  <c r="AD545" i="1"/>
  <c r="AC545" i="1"/>
  <c r="AB545" i="1"/>
  <c r="AA545" i="1"/>
  <c r="Z545" i="1"/>
  <c r="Y545" i="1"/>
  <c r="AG544" i="1"/>
  <c r="AF544" i="1"/>
  <c r="AE544" i="1"/>
  <c r="AD544" i="1"/>
  <c r="AC544" i="1"/>
  <c r="AB544" i="1"/>
  <c r="AA544" i="1"/>
  <c r="Z544" i="1"/>
  <c r="Y544" i="1"/>
  <c r="AG533" i="1"/>
  <c r="AF533" i="1"/>
  <c r="AE533" i="1"/>
  <c r="AD533" i="1"/>
  <c r="AC533" i="1"/>
  <c r="AB533" i="1"/>
  <c r="AA533" i="1"/>
  <c r="Z533" i="1"/>
  <c r="Y533" i="1"/>
  <c r="AG543" i="1"/>
  <c r="AF543" i="1"/>
  <c r="AE543" i="1"/>
  <c r="AD543" i="1"/>
  <c r="AC543" i="1"/>
  <c r="AB543" i="1"/>
  <c r="AA543" i="1"/>
  <c r="Z543" i="1"/>
  <c r="Y543" i="1"/>
  <c r="AG542" i="1"/>
  <c r="AF542" i="1"/>
  <c r="AE542" i="1"/>
  <c r="AD542" i="1"/>
  <c r="AC542" i="1"/>
  <c r="AB542" i="1"/>
  <c r="AA542" i="1"/>
  <c r="Z542" i="1"/>
  <c r="Y542" i="1"/>
  <c r="AG541" i="1"/>
  <c r="AF541" i="1"/>
  <c r="AE541" i="1"/>
  <c r="AD541" i="1"/>
  <c r="AC541" i="1"/>
  <c r="AB541" i="1"/>
  <c r="AA541" i="1"/>
  <c r="Z541" i="1"/>
  <c r="Y541" i="1"/>
  <c r="AG540" i="1"/>
  <c r="AF540" i="1"/>
  <c r="AE540" i="1"/>
  <c r="AD540" i="1"/>
  <c r="AC540" i="1"/>
  <c r="AB540" i="1"/>
  <c r="AA540" i="1"/>
  <c r="Z540" i="1"/>
  <c r="Y540" i="1"/>
  <c r="AG539" i="1"/>
  <c r="AF539" i="1"/>
  <c r="AE539" i="1"/>
  <c r="AD539" i="1"/>
  <c r="AC539" i="1"/>
  <c r="AB539" i="1"/>
  <c r="AA539" i="1"/>
  <c r="Z539" i="1"/>
  <c r="Y539" i="1"/>
  <c r="AG538" i="1"/>
  <c r="AF538" i="1"/>
  <c r="AE538" i="1"/>
  <c r="AD538" i="1"/>
  <c r="AC538" i="1"/>
  <c r="AB538" i="1"/>
  <c r="AA538" i="1"/>
  <c r="Z538" i="1"/>
  <c r="Y538" i="1"/>
  <c r="AG537" i="1"/>
  <c r="AF537" i="1"/>
  <c r="AE537" i="1"/>
  <c r="AD537" i="1"/>
  <c r="AC537" i="1"/>
  <c r="AB537" i="1"/>
  <c r="AA537" i="1"/>
  <c r="Z537" i="1"/>
  <c r="Y537" i="1"/>
  <c r="AG536" i="1"/>
  <c r="AF536" i="1"/>
  <c r="AE536" i="1"/>
  <c r="AD536" i="1"/>
  <c r="AC536" i="1"/>
  <c r="AB536" i="1"/>
  <c r="AA536" i="1"/>
  <c r="Z536" i="1"/>
  <c r="Y536" i="1"/>
  <c r="AG535" i="1"/>
  <c r="AF535" i="1"/>
  <c r="AE535" i="1"/>
  <c r="AD535" i="1"/>
  <c r="AC535" i="1"/>
  <c r="AB535" i="1"/>
  <c r="AA535" i="1"/>
  <c r="Z535" i="1"/>
  <c r="Y535" i="1"/>
  <c r="AG534" i="1"/>
  <c r="AF534" i="1"/>
  <c r="AE534" i="1"/>
  <c r="AD534" i="1"/>
  <c r="AC534" i="1"/>
  <c r="AB534" i="1"/>
  <c r="AA534" i="1"/>
  <c r="Z534" i="1"/>
  <c r="Y534" i="1"/>
  <c r="AG532" i="1"/>
  <c r="AF532" i="1"/>
  <c r="AE532" i="1"/>
  <c r="AD532" i="1"/>
  <c r="AC532" i="1"/>
  <c r="AB532" i="1"/>
  <c r="AA532" i="1"/>
  <c r="Z532" i="1"/>
  <c r="Y532" i="1"/>
  <c r="AG531" i="1"/>
  <c r="AF531" i="1"/>
  <c r="AE531" i="1"/>
  <c r="AD531" i="1"/>
  <c r="AC531" i="1"/>
  <c r="AB531" i="1"/>
  <c r="AA531" i="1"/>
  <c r="Z531" i="1"/>
  <c r="Y531" i="1"/>
  <c r="AG494" i="1"/>
  <c r="AF494" i="1"/>
  <c r="AE494" i="1"/>
  <c r="AD494" i="1"/>
  <c r="AC494" i="1"/>
  <c r="AB494" i="1"/>
  <c r="AA494" i="1"/>
  <c r="Z494" i="1"/>
  <c r="Y494" i="1"/>
  <c r="AG504" i="1"/>
  <c r="AF504" i="1"/>
  <c r="AE504" i="1"/>
  <c r="AD504" i="1"/>
  <c r="AC504" i="1"/>
  <c r="AB504" i="1"/>
  <c r="AA504" i="1"/>
  <c r="Z504" i="1"/>
  <c r="Y504" i="1"/>
  <c r="AG503" i="1"/>
  <c r="AF503" i="1"/>
  <c r="AE503" i="1"/>
  <c r="AD503" i="1"/>
  <c r="AC503" i="1"/>
  <c r="AB503" i="1"/>
  <c r="AA503" i="1"/>
  <c r="Z503" i="1"/>
  <c r="Y503" i="1"/>
  <c r="AG502" i="1"/>
  <c r="AF502" i="1"/>
  <c r="AE502" i="1"/>
  <c r="AD502" i="1"/>
  <c r="AC502" i="1"/>
  <c r="AB502" i="1"/>
  <c r="AA502" i="1"/>
  <c r="Z502" i="1"/>
  <c r="Y502" i="1"/>
  <c r="AG501" i="1"/>
  <c r="AF501" i="1"/>
  <c r="AE501" i="1"/>
  <c r="AD501" i="1"/>
  <c r="AC501" i="1"/>
  <c r="AB501" i="1"/>
  <c r="AA501" i="1"/>
  <c r="Z501" i="1"/>
  <c r="Y501" i="1"/>
  <c r="AG500" i="1"/>
  <c r="AF500" i="1"/>
  <c r="AE500" i="1"/>
  <c r="AD500" i="1"/>
  <c r="AC500" i="1"/>
  <c r="AB500" i="1"/>
  <c r="AA500" i="1"/>
  <c r="Z500" i="1"/>
  <c r="Y500" i="1"/>
  <c r="AG499" i="1"/>
  <c r="AF499" i="1"/>
  <c r="AE499" i="1"/>
  <c r="AD499" i="1"/>
  <c r="AC499" i="1"/>
  <c r="AB499" i="1"/>
  <c r="AA499" i="1"/>
  <c r="Z499" i="1"/>
  <c r="Y499" i="1"/>
  <c r="AG498" i="1"/>
  <c r="AF498" i="1"/>
  <c r="AE498" i="1"/>
  <c r="AD498" i="1"/>
  <c r="AC498" i="1"/>
  <c r="AB498" i="1"/>
  <c r="AA498" i="1"/>
  <c r="Z498" i="1"/>
  <c r="Y498" i="1"/>
  <c r="AG497" i="1"/>
  <c r="AF497" i="1"/>
  <c r="AE497" i="1"/>
  <c r="AD497" i="1"/>
  <c r="AC497" i="1"/>
  <c r="AB497" i="1"/>
  <c r="AA497" i="1"/>
  <c r="Z497" i="1"/>
  <c r="Y497" i="1"/>
  <c r="AG496" i="1"/>
  <c r="AF496" i="1"/>
  <c r="AE496" i="1"/>
  <c r="AD496" i="1"/>
  <c r="AC496" i="1"/>
  <c r="AB496" i="1"/>
  <c r="AA496" i="1"/>
  <c r="Z496" i="1"/>
  <c r="Y496" i="1"/>
  <c r="AG495" i="1"/>
  <c r="AF495" i="1"/>
  <c r="AE495" i="1"/>
  <c r="AD495" i="1"/>
  <c r="AC495" i="1"/>
  <c r="AB495" i="1"/>
  <c r="AA495" i="1"/>
  <c r="Z495" i="1"/>
  <c r="Y495" i="1"/>
  <c r="AG493" i="1"/>
  <c r="AF493" i="1"/>
  <c r="AE493" i="1"/>
  <c r="AD493" i="1"/>
  <c r="AC493" i="1"/>
  <c r="AB493" i="1"/>
  <c r="AA493" i="1"/>
  <c r="Z493" i="1"/>
  <c r="Y493" i="1"/>
  <c r="AG492" i="1"/>
  <c r="AF492" i="1"/>
  <c r="AE492" i="1"/>
  <c r="AD492" i="1"/>
  <c r="AC492" i="1"/>
  <c r="AB492" i="1"/>
  <c r="AA492" i="1"/>
  <c r="Z492" i="1"/>
  <c r="Y492" i="1"/>
  <c r="AG481" i="1"/>
  <c r="AF481" i="1"/>
  <c r="AE481" i="1"/>
  <c r="AD481" i="1"/>
  <c r="AC481" i="1"/>
  <c r="AB481" i="1"/>
  <c r="AA481" i="1"/>
  <c r="Z481" i="1"/>
  <c r="Y481" i="1"/>
  <c r="AG491" i="1"/>
  <c r="AF491" i="1"/>
  <c r="AE491" i="1"/>
  <c r="AD491" i="1"/>
  <c r="AC491" i="1"/>
  <c r="AB491" i="1"/>
  <c r="AA491" i="1"/>
  <c r="Z491" i="1"/>
  <c r="Y491" i="1"/>
  <c r="AG490" i="1"/>
  <c r="AF490" i="1"/>
  <c r="AE490" i="1"/>
  <c r="AD490" i="1"/>
  <c r="AC490" i="1"/>
  <c r="AB490" i="1"/>
  <c r="AA490" i="1"/>
  <c r="Z490" i="1"/>
  <c r="Y490" i="1"/>
  <c r="AG489" i="1"/>
  <c r="AF489" i="1"/>
  <c r="AE489" i="1"/>
  <c r="AD489" i="1"/>
  <c r="AC489" i="1"/>
  <c r="AB489" i="1"/>
  <c r="AA489" i="1"/>
  <c r="Z489" i="1"/>
  <c r="Y489" i="1"/>
  <c r="AG488" i="1"/>
  <c r="AF488" i="1"/>
  <c r="AE488" i="1"/>
  <c r="AD488" i="1"/>
  <c r="AC488" i="1"/>
  <c r="AB488" i="1"/>
  <c r="AA488" i="1"/>
  <c r="Z488" i="1"/>
  <c r="Y488" i="1"/>
  <c r="AG487" i="1"/>
  <c r="AF487" i="1"/>
  <c r="AE487" i="1"/>
  <c r="AD487" i="1"/>
  <c r="AC487" i="1"/>
  <c r="AB487" i="1"/>
  <c r="AA487" i="1"/>
  <c r="Z487" i="1"/>
  <c r="Y487" i="1"/>
  <c r="AG486" i="1"/>
  <c r="AF486" i="1"/>
  <c r="AE486" i="1"/>
  <c r="AD486" i="1"/>
  <c r="AC486" i="1"/>
  <c r="AB486" i="1"/>
  <c r="AA486" i="1"/>
  <c r="Z486" i="1"/>
  <c r="Y486" i="1"/>
  <c r="AG485" i="1"/>
  <c r="AF485" i="1"/>
  <c r="AE485" i="1"/>
  <c r="AD485" i="1"/>
  <c r="AC485" i="1"/>
  <c r="AB485" i="1"/>
  <c r="AA485" i="1"/>
  <c r="Z485" i="1"/>
  <c r="Y485" i="1"/>
  <c r="AG484" i="1"/>
  <c r="AF484" i="1"/>
  <c r="AE484" i="1"/>
  <c r="AD484" i="1"/>
  <c r="AC484" i="1"/>
  <c r="AB484" i="1"/>
  <c r="AA484" i="1"/>
  <c r="Z484" i="1"/>
  <c r="Y484" i="1"/>
  <c r="AG483" i="1"/>
  <c r="AF483" i="1"/>
  <c r="AE483" i="1"/>
  <c r="AD483" i="1"/>
  <c r="AC483" i="1"/>
  <c r="AB483" i="1"/>
  <c r="AA483" i="1"/>
  <c r="Z483" i="1"/>
  <c r="Y483" i="1"/>
  <c r="AG482" i="1"/>
  <c r="AF482" i="1"/>
  <c r="AE482" i="1"/>
  <c r="AD482" i="1"/>
  <c r="AC482" i="1"/>
  <c r="AB482" i="1"/>
  <c r="AA482" i="1"/>
  <c r="Z482" i="1"/>
  <c r="Y482" i="1"/>
  <c r="AG480" i="1"/>
  <c r="AF480" i="1"/>
  <c r="AE480" i="1"/>
  <c r="AD480" i="1"/>
  <c r="AC480" i="1"/>
  <c r="AB480" i="1"/>
  <c r="AA480" i="1"/>
  <c r="Z480" i="1"/>
  <c r="Y480" i="1"/>
  <c r="AG479" i="1"/>
  <c r="AF479" i="1"/>
  <c r="AE479" i="1"/>
  <c r="AD479" i="1"/>
  <c r="AC479" i="1"/>
  <c r="AB479" i="1"/>
  <c r="AA479" i="1"/>
  <c r="Z479" i="1"/>
  <c r="Y479" i="1"/>
  <c r="AG474" i="1"/>
  <c r="AF474" i="1"/>
  <c r="AE474" i="1"/>
  <c r="AD474" i="1"/>
  <c r="AC474" i="1"/>
  <c r="AB474" i="1"/>
  <c r="AA474" i="1"/>
  <c r="Z474" i="1"/>
  <c r="Y474" i="1"/>
  <c r="AG475" i="1"/>
  <c r="AF475" i="1"/>
  <c r="AE475" i="1"/>
  <c r="AD475" i="1"/>
  <c r="AC475" i="1"/>
  <c r="AB475" i="1"/>
  <c r="AA475" i="1"/>
  <c r="Z475" i="1"/>
  <c r="Y475" i="1"/>
  <c r="AG476" i="1"/>
  <c r="AF476" i="1"/>
  <c r="AE476" i="1"/>
  <c r="AD476" i="1"/>
  <c r="AC476" i="1"/>
  <c r="AB476" i="1"/>
  <c r="AA476" i="1"/>
  <c r="Z476" i="1"/>
  <c r="Y476" i="1"/>
  <c r="AG477" i="1"/>
  <c r="AF477" i="1"/>
  <c r="AE477" i="1"/>
  <c r="AD477" i="1"/>
  <c r="AC477" i="1"/>
  <c r="AB477" i="1"/>
  <c r="AA477" i="1"/>
  <c r="Z477" i="1"/>
  <c r="Y477" i="1"/>
  <c r="AG478" i="1"/>
  <c r="AF478" i="1"/>
  <c r="AE478" i="1"/>
  <c r="AD478" i="1"/>
  <c r="AC478" i="1"/>
  <c r="AB478" i="1"/>
  <c r="AA478" i="1"/>
  <c r="Z478" i="1"/>
  <c r="Y478" i="1"/>
  <c r="AG460" i="1"/>
  <c r="AF460" i="1"/>
  <c r="AE460" i="1"/>
  <c r="AD460" i="1"/>
  <c r="AC460" i="1"/>
  <c r="AB460" i="1"/>
  <c r="AA460" i="1"/>
  <c r="AR460" i="1" s="1"/>
  <c r="AT460" i="1" s="1"/>
  <c r="Z460" i="1"/>
  <c r="Y460" i="1"/>
  <c r="AG468" i="1"/>
  <c r="AF468" i="1"/>
  <c r="AE468" i="1"/>
  <c r="AD468" i="1"/>
  <c r="AC468" i="1"/>
  <c r="AB468" i="1"/>
  <c r="AA468" i="1"/>
  <c r="Z468" i="1"/>
  <c r="Y468" i="1"/>
  <c r="AG459" i="1"/>
  <c r="AF459" i="1"/>
  <c r="AE459" i="1"/>
  <c r="AD459" i="1"/>
  <c r="AC459" i="1"/>
  <c r="AB459" i="1"/>
  <c r="AA459" i="1"/>
  <c r="Z459" i="1"/>
  <c r="Y459" i="1"/>
  <c r="AG467" i="1"/>
  <c r="AF467" i="1"/>
  <c r="AE467" i="1"/>
  <c r="AD467" i="1"/>
  <c r="AC467" i="1"/>
  <c r="AB467" i="1"/>
  <c r="AA467" i="1"/>
  <c r="Z467" i="1"/>
  <c r="Y467" i="1"/>
  <c r="AG452" i="1"/>
  <c r="AF452" i="1"/>
  <c r="AE452" i="1"/>
  <c r="AD452" i="1"/>
  <c r="AC452" i="1"/>
  <c r="AB452" i="1"/>
  <c r="AA452" i="1"/>
  <c r="Z452" i="1"/>
  <c r="Y452" i="1"/>
  <c r="AG451" i="1"/>
  <c r="AF451" i="1"/>
  <c r="AE451" i="1"/>
  <c r="AD451" i="1"/>
  <c r="AC451" i="1"/>
  <c r="AB451" i="1"/>
  <c r="AA451" i="1"/>
  <c r="Z451" i="1"/>
  <c r="Y451" i="1"/>
  <c r="AG456" i="1"/>
  <c r="AF456" i="1"/>
  <c r="AE456" i="1"/>
  <c r="AD456" i="1"/>
  <c r="AC456" i="1"/>
  <c r="AB456" i="1"/>
  <c r="AA456" i="1"/>
  <c r="Z456" i="1"/>
  <c r="Y456" i="1"/>
  <c r="AG464" i="1"/>
  <c r="AF464" i="1"/>
  <c r="AE464" i="1"/>
  <c r="AD464" i="1"/>
  <c r="AC464" i="1"/>
  <c r="AB464" i="1"/>
  <c r="AA464" i="1"/>
  <c r="Z464" i="1"/>
  <c r="Y464" i="1"/>
  <c r="AG455" i="1"/>
  <c r="AF455" i="1"/>
  <c r="AE455" i="1"/>
  <c r="AD455" i="1"/>
  <c r="AC455" i="1"/>
  <c r="AB455" i="1"/>
  <c r="AA455" i="1"/>
  <c r="Z455" i="1"/>
  <c r="Y455" i="1"/>
  <c r="AG463" i="1"/>
  <c r="AF463" i="1"/>
  <c r="AE463" i="1"/>
  <c r="AD463" i="1"/>
  <c r="AC463" i="1"/>
  <c r="AB463" i="1"/>
  <c r="AA463" i="1"/>
  <c r="Z463" i="1"/>
  <c r="Y463" i="1"/>
  <c r="AG454" i="1"/>
  <c r="AF454" i="1"/>
  <c r="AE454" i="1"/>
  <c r="AD454" i="1"/>
  <c r="AC454" i="1"/>
  <c r="AB454" i="1"/>
  <c r="AA454" i="1"/>
  <c r="Z454" i="1"/>
  <c r="Y454" i="1"/>
  <c r="AG453" i="1"/>
  <c r="AF453" i="1"/>
  <c r="AE453" i="1"/>
  <c r="AD453" i="1"/>
  <c r="AC453" i="1"/>
  <c r="AB453" i="1"/>
  <c r="AA453" i="1"/>
  <c r="Z453" i="1"/>
  <c r="Y453" i="1"/>
  <c r="AG462" i="1"/>
  <c r="AF462" i="1"/>
  <c r="AE462" i="1"/>
  <c r="AD462" i="1"/>
  <c r="AC462" i="1"/>
  <c r="AB462" i="1"/>
  <c r="AA462" i="1"/>
  <c r="Z462" i="1"/>
  <c r="Y462" i="1"/>
  <c r="AG461" i="1"/>
  <c r="AF461" i="1"/>
  <c r="AE461" i="1"/>
  <c r="AD461" i="1"/>
  <c r="AC461" i="1"/>
  <c r="AB461" i="1"/>
  <c r="AA461" i="1"/>
  <c r="Z461" i="1"/>
  <c r="Y461" i="1"/>
  <c r="AG458" i="1"/>
  <c r="AF458" i="1"/>
  <c r="AE458" i="1"/>
  <c r="AD458" i="1"/>
  <c r="AC458" i="1"/>
  <c r="AB458" i="1"/>
  <c r="AA458" i="1"/>
  <c r="Z458" i="1"/>
  <c r="Y458" i="1"/>
  <c r="AG457" i="1"/>
  <c r="AF457" i="1"/>
  <c r="AE457" i="1"/>
  <c r="AD457" i="1"/>
  <c r="AC457" i="1"/>
  <c r="AB457" i="1"/>
  <c r="AA457" i="1"/>
  <c r="AR457" i="1" s="1"/>
  <c r="AT457" i="1" s="1"/>
  <c r="Z457" i="1"/>
  <c r="Y457" i="1"/>
  <c r="AG466" i="1"/>
  <c r="AF466" i="1"/>
  <c r="AE466" i="1"/>
  <c r="AD466" i="1"/>
  <c r="AC466" i="1"/>
  <c r="AB466" i="1"/>
  <c r="AA466" i="1"/>
  <c r="Z466" i="1"/>
  <c r="Y466" i="1"/>
  <c r="AG465" i="1"/>
  <c r="AF465" i="1"/>
  <c r="AE465" i="1"/>
  <c r="AD465" i="1"/>
  <c r="AC465" i="1"/>
  <c r="AB465" i="1"/>
  <c r="AA465" i="1"/>
  <c r="Z465" i="1"/>
  <c r="Y465" i="1"/>
  <c r="AG450" i="1"/>
  <c r="AF450" i="1"/>
  <c r="AE450" i="1"/>
  <c r="AD450" i="1"/>
  <c r="AC450" i="1"/>
  <c r="AB450" i="1"/>
  <c r="AA450" i="1"/>
  <c r="Z450" i="1"/>
  <c r="Y450" i="1"/>
  <c r="AG449" i="1"/>
  <c r="AF449" i="1"/>
  <c r="AE449" i="1"/>
  <c r="AD449" i="1"/>
  <c r="AC449" i="1"/>
  <c r="AB449" i="1"/>
  <c r="AA449" i="1"/>
  <c r="Z449" i="1"/>
  <c r="Y449" i="1"/>
  <c r="AG607" i="1"/>
  <c r="AF607" i="1"/>
  <c r="AE607" i="1"/>
  <c r="AD607" i="1"/>
  <c r="AC607" i="1"/>
  <c r="AB607" i="1"/>
  <c r="AA607" i="1"/>
  <c r="Z607" i="1"/>
  <c r="Y607" i="1"/>
  <c r="AG606" i="1"/>
  <c r="AF606" i="1"/>
  <c r="AE606" i="1"/>
  <c r="AD606" i="1"/>
  <c r="AC606" i="1"/>
  <c r="AB606" i="1"/>
  <c r="AA606" i="1"/>
  <c r="Z606" i="1"/>
  <c r="Y606" i="1"/>
  <c r="AG473" i="1"/>
  <c r="AF473" i="1"/>
  <c r="AE473" i="1"/>
  <c r="AD473" i="1"/>
  <c r="AC473" i="1"/>
  <c r="AB473" i="1"/>
  <c r="AA473" i="1"/>
  <c r="Z473" i="1"/>
  <c r="Y473" i="1"/>
  <c r="AG472" i="1"/>
  <c r="AF472" i="1"/>
  <c r="AE472" i="1"/>
  <c r="AD472" i="1"/>
  <c r="AC472" i="1"/>
  <c r="AB472" i="1"/>
  <c r="AA472" i="1"/>
  <c r="Z472" i="1"/>
  <c r="Y472" i="1"/>
  <c r="AG471" i="1"/>
  <c r="AF471" i="1"/>
  <c r="AE471" i="1"/>
  <c r="AD471" i="1"/>
  <c r="AC471" i="1"/>
  <c r="AB471" i="1"/>
  <c r="AA471" i="1"/>
  <c r="Z471" i="1"/>
  <c r="Y471" i="1"/>
  <c r="AG470" i="1"/>
  <c r="AF470" i="1"/>
  <c r="AE470" i="1"/>
  <c r="AD470" i="1"/>
  <c r="AC470" i="1"/>
  <c r="AB470" i="1"/>
  <c r="AA470" i="1"/>
  <c r="Z470" i="1"/>
  <c r="Y470" i="1"/>
  <c r="AG469" i="1"/>
  <c r="AF469" i="1"/>
  <c r="AE469" i="1"/>
  <c r="AD469" i="1"/>
  <c r="AC469" i="1"/>
  <c r="AB469" i="1"/>
  <c r="AA469" i="1"/>
  <c r="Z469" i="1"/>
  <c r="Y469" i="1"/>
  <c r="AG448" i="1"/>
  <c r="AF448" i="1"/>
  <c r="AE448" i="1"/>
  <c r="AD448" i="1"/>
  <c r="AC448" i="1"/>
  <c r="AB448" i="1"/>
  <c r="AA448" i="1"/>
  <c r="Z448" i="1"/>
  <c r="Y448" i="1"/>
  <c r="AG437" i="1"/>
  <c r="AF437" i="1"/>
  <c r="AE437" i="1"/>
  <c r="AD437" i="1"/>
  <c r="AC437" i="1"/>
  <c r="AB437" i="1"/>
  <c r="AA437" i="1"/>
  <c r="Z437" i="1"/>
  <c r="Y437" i="1"/>
  <c r="AG447" i="1"/>
  <c r="AF447" i="1"/>
  <c r="AE447" i="1"/>
  <c r="AD447" i="1"/>
  <c r="AC447" i="1"/>
  <c r="AB447" i="1"/>
  <c r="AA447" i="1"/>
  <c r="Z447" i="1"/>
  <c r="Y447" i="1"/>
  <c r="AG446" i="1"/>
  <c r="AF446" i="1"/>
  <c r="AE446" i="1"/>
  <c r="AD446" i="1"/>
  <c r="AC446" i="1"/>
  <c r="AB446" i="1"/>
  <c r="AA446" i="1"/>
  <c r="Z446" i="1"/>
  <c r="Y446" i="1"/>
  <c r="AG445" i="1"/>
  <c r="AF445" i="1"/>
  <c r="AE445" i="1"/>
  <c r="AD445" i="1"/>
  <c r="AC445" i="1"/>
  <c r="AB445" i="1"/>
  <c r="AA445" i="1"/>
  <c r="Z445" i="1"/>
  <c r="Y445" i="1"/>
  <c r="AG444" i="1"/>
  <c r="AF444" i="1"/>
  <c r="AE444" i="1"/>
  <c r="AD444" i="1"/>
  <c r="AC444" i="1"/>
  <c r="AB444" i="1"/>
  <c r="AA444" i="1"/>
  <c r="Z444" i="1"/>
  <c r="Y444" i="1"/>
  <c r="AG443" i="1"/>
  <c r="AF443" i="1"/>
  <c r="AE443" i="1"/>
  <c r="AD443" i="1"/>
  <c r="AC443" i="1"/>
  <c r="AB443" i="1"/>
  <c r="AA443" i="1"/>
  <c r="Z443" i="1"/>
  <c r="Y443" i="1"/>
  <c r="AG442" i="1"/>
  <c r="AF442" i="1"/>
  <c r="AE442" i="1"/>
  <c r="AD442" i="1"/>
  <c r="AC442" i="1"/>
  <c r="AB442" i="1"/>
  <c r="AA442" i="1"/>
  <c r="Z442" i="1"/>
  <c r="Y442" i="1"/>
  <c r="AG441" i="1"/>
  <c r="AF441" i="1"/>
  <c r="AE441" i="1"/>
  <c r="AD441" i="1"/>
  <c r="AC441" i="1"/>
  <c r="AB441" i="1"/>
  <c r="AA441" i="1"/>
  <c r="Z441" i="1"/>
  <c r="Y441" i="1"/>
  <c r="AG440" i="1"/>
  <c r="AF440" i="1"/>
  <c r="AE440" i="1"/>
  <c r="AD440" i="1"/>
  <c r="AC440" i="1"/>
  <c r="AB440" i="1"/>
  <c r="AA440" i="1"/>
  <c r="Z440" i="1"/>
  <c r="Y440" i="1"/>
  <c r="AG439" i="1"/>
  <c r="AF439" i="1"/>
  <c r="AE439" i="1"/>
  <c r="AD439" i="1"/>
  <c r="AC439" i="1"/>
  <c r="AB439" i="1"/>
  <c r="AA439" i="1"/>
  <c r="Z439" i="1"/>
  <c r="Y439" i="1"/>
  <c r="AG438" i="1"/>
  <c r="AF438" i="1"/>
  <c r="AE438" i="1"/>
  <c r="AD438" i="1"/>
  <c r="AC438" i="1"/>
  <c r="AB438" i="1"/>
  <c r="AA438" i="1"/>
  <c r="Z438" i="1"/>
  <c r="Y438" i="1"/>
  <c r="AG436" i="1"/>
  <c r="AF436" i="1"/>
  <c r="AE436" i="1"/>
  <c r="AD436" i="1"/>
  <c r="AC436" i="1"/>
  <c r="AB436" i="1"/>
  <c r="AA436" i="1"/>
  <c r="Z436" i="1"/>
  <c r="Y436" i="1"/>
  <c r="AG435" i="1"/>
  <c r="AF435" i="1"/>
  <c r="AE435" i="1"/>
  <c r="AD435" i="1"/>
  <c r="AC435" i="1"/>
  <c r="AB435" i="1"/>
  <c r="AA435" i="1"/>
  <c r="Z435" i="1"/>
  <c r="Y435" i="1"/>
  <c r="AG424" i="1"/>
  <c r="AF424" i="1"/>
  <c r="AE424" i="1"/>
  <c r="AD424" i="1"/>
  <c r="AC424" i="1"/>
  <c r="AB424" i="1"/>
  <c r="AA424" i="1"/>
  <c r="Z424" i="1"/>
  <c r="Y424" i="1"/>
  <c r="AG434" i="1"/>
  <c r="AF434" i="1"/>
  <c r="AE434" i="1"/>
  <c r="AD434" i="1"/>
  <c r="AC434" i="1"/>
  <c r="AB434" i="1"/>
  <c r="AA434" i="1"/>
  <c r="Z434" i="1"/>
  <c r="Y434" i="1"/>
  <c r="AG433" i="1"/>
  <c r="AF433" i="1"/>
  <c r="AE433" i="1"/>
  <c r="AD433" i="1"/>
  <c r="AC433" i="1"/>
  <c r="AB433" i="1"/>
  <c r="AA433" i="1"/>
  <c r="Z433" i="1"/>
  <c r="Y433" i="1"/>
  <c r="AG432" i="1"/>
  <c r="AF432" i="1"/>
  <c r="AE432" i="1"/>
  <c r="AD432" i="1"/>
  <c r="AC432" i="1"/>
  <c r="AB432" i="1"/>
  <c r="AA432" i="1"/>
  <c r="Z432" i="1"/>
  <c r="Y432" i="1"/>
  <c r="AG431" i="1"/>
  <c r="AF431" i="1"/>
  <c r="AE431" i="1"/>
  <c r="AD431" i="1"/>
  <c r="AC431" i="1"/>
  <c r="AB431" i="1"/>
  <c r="AA431" i="1"/>
  <c r="Z431" i="1"/>
  <c r="Y431" i="1"/>
  <c r="AG430" i="1"/>
  <c r="AF430" i="1"/>
  <c r="AE430" i="1"/>
  <c r="AD430" i="1"/>
  <c r="AC430" i="1"/>
  <c r="AB430" i="1"/>
  <c r="AA430" i="1"/>
  <c r="Z430" i="1"/>
  <c r="Y430" i="1"/>
  <c r="AG429" i="1"/>
  <c r="AF429" i="1"/>
  <c r="AE429" i="1"/>
  <c r="AD429" i="1"/>
  <c r="AC429" i="1"/>
  <c r="AB429" i="1"/>
  <c r="AA429" i="1"/>
  <c r="Z429" i="1"/>
  <c r="Y429" i="1"/>
  <c r="AG428" i="1"/>
  <c r="AF428" i="1"/>
  <c r="AE428" i="1"/>
  <c r="AD428" i="1"/>
  <c r="AC428" i="1"/>
  <c r="AB428" i="1"/>
  <c r="AA428" i="1"/>
  <c r="Z428" i="1"/>
  <c r="Y428" i="1"/>
  <c r="AG427" i="1"/>
  <c r="AF427" i="1"/>
  <c r="AE427" i="1"/>
  <c r="AD427" i="1"/>
  <c r="AC427" i="1"/>
  <c r="AB427" i="1"/>
  <c r="AA427" i="1"/>
  <c r="Z427" i="1"/>
  <c r="Y427" i="1"/>
  <c r="AG426" i="1"/>
  <c r="AF426" i="1"/>
  <c r="AE426" i="1"/>
  <c r="AD426" i="1"/>
  <c r="AC426" i="1"/>
  <c r="AB426" i="1"/>
  <c r="AA426" i="1"/>
  <c r="Z426" i="1"/>
  <c r="Y426" i="1"/>
  <c r="AG425" i="1"/>
  <c r="AF425" i="1"/>
  <c r="AE425" i="1"/>
  <c r="AD425" i="1"/>
  <c r="AC425" i="1"/>
  <c r="AB425" i="1"/>
  <c r="AA425" i="1"/>
  <c r="Z425" i="1"/>
  <c r="Y425" i="1"/>
  <c r="AG423" i="1"/>
  <c r="AF423" i="1"/>
  <c r="AE423" i="1"/>
  <c r="AD423" i="1"/>
  <c r="AC423" i="1"/>
  <c r="AB423" i="1"/>
  <c r="AA423" i="1"/>
  <c r="Z423" i="1"/>
  <c r="Y423" i="1"/>
  <c r="AG422" i="1"/>
  <c r="AF422" i="1"/>
  <c r="AE422" i="1"/>
  <c r="AD422" i="1"/>
  <c r="AC422" i="1"/>
  <c r="AB422" i="1"/>
  <c r="AA422" i="1"/>
  <c r="Z422" i="1"/>
  <c r="Y422" i="1"/>
  <c r="AG411" i="1"/>
  <c r="AF411" i="1"/>
  <c r="AE411" i="1"/>
  <c r="AD411" i="1"/>
  <c r="AC411" i="1"/>
  <c r="AB411" i="1"/>
  <c r="AA411" i="1"/>
  <c r="AR411" i="1" s="1"/>
  <c r="AT411" i="1" s="1"/>
  <c r="Z411" i="1"/>
  <c r="Y411" i="1"/>
  <c r="AG421" i="1"/>
  <c r="AF421" i="1"/>
  <c r="AE421" i="1"/>
  <c r="AD421" i="1"/>
  <c r="AC421" i="1"/>
  <c r="AB421" i="1"/>
  <c r="AA421" i="1"/>
  <c r="AR421" i="1" s="1"/>
  <c r="AT421" i="1" s="1"/>
  <c r="Z421" i="1"/>
  <c r="Y421" i="1"/>
  <c r="AG420" i="1"/>
  <c r="AF420" i="1"/>
  <c r="AE420" i="1"/>
  <c r="AD420" i="1"/>
  <c r="AC420" i="1"/>
  <c r="AB420" i="1"/>
  <c r="AA420" i="1"/>
  <c r="AR420" i="1" s="1"/>
  <c r="AT420" i="1" s="1"/>
  <c r="Z420" i="1"/>
  <c r="Y420" i="1"/>
  <c r="AG419" i="1"/>
  <c r="AF419" i="1"/>
  <c r="AE419" i="1"/>
  <c r="AD419" i="1"/>
  <c r="AC419" i="1"/>
  <c r="AB419" i="1"/>
  <c r="AA419" i="1"/>
  <c r="AR419" i="1" s="1"/>
  <c r="AT419" i="1" s="1"/>
  <c r="Z419" i="1"/>
  <c r="Y419" i="1"/>
  <c r="AG418" i="1"/>
  <c r="AF418" i="1"/>
  <c r="AE418" i="1"/>
  <c r="AD418" i="1"/>
  <c r="AC418" i="1"/>
  <c r="AB418" i="1"/>
  <c r="AA418" i="1"/>
  <c r="AR418" i="1" s="1"/>
  <c r="AT418" i="1" s="1"/>
  <c r="Z418" i="1"/>
  <c r="Y418" i="1"/>
  <c r="AG417" i="1"/>
  <c r="AF417" i="1"/>
  <c r="AE417" i="1"/>
  <c r="AD417" i="1"/>
  <c r="AC417" i="1"/>
  <c r="AB417" i="1"/>
  <c r="AA417" i="1"/>
  <c r="AR417" i="1" s="1"/>
  <c r="AT417" i="1" s="1"/>
  <c r="Z417" i="1"/>
  <c r="Y417" i="1"/>
  <c r="AG416" i="1"/>
  <c r="AF416" i="1"/>
  <c r="AE416" i="1"/>
  <c r="AD416" i="1"/>
  <c r="AC416" i="1"/>
  <c r="AB416" i="1"/>
  <c r="AA416" i="1"/>
  <c r="AR416" i="1" s="1"/>
  <c r="AT416" i="1" s="1"/>
  <c r="Z416" i="1"/>
  <c r="Y416" i="1"/>
  <c r="AG415" i="1"/>
  <c r="AF415" i="1"/>
  <c r="AE415" i="1"/>
  <c r="AD415" i="1"/>
  <c r="AC415" i="1"/>
  <c r="AB415" i="1"/>
  <c r="AA415" i="1"/>
  <c r="AR415" i="1" s="1"/>
  <c r="AT415" i="1" s="1"/>
  <c r="Z415" i="1"/>
  <c r="Y415" i="1"/>
  <c r="AG414" i="1"/>
  <c r="AF414" i="1"/>
  <c r="AE414" i="1"/>
  <c r="AD414" i="1"/>
  <c r="AC414" i="1"/>
  <c r="AB414" i="1"/>
  <c r="AA414" i="1"/>
  <c r="AR414" i="1" s="1"/>
  <c r="AT414" i="1" s="1"/>
  <c r="Z414" i="1"/>
  <c r="Y414" i="1"/>
  <c r="AG413" i="1"/>
  <c r="AF413" i="1"/>
  <c r="AE413" i="1"/>
  <c r="AD413" i="1"/>
  <c r="AC413" i="1"/>
  <c r="AB413" i="1"/>
  <c r="AA413" i="1"/>
  <c r="AR413" i="1" s="1"/>
  <c r="AT413" i="1" s="1"/>
  <c r="Z413" i="1"/>
  <c r="Y413" i="1"/>
  <c r="AG412" i="1"/>
  <c r="AF412" i="1"/>
  <c r="AE412" i="1"/>
  <c r="AD412" i="1"/>
  <c r="AC412" i="1"/>
  <c r="AB412" i="1"/>
  <c r="AA412" i="1"/>
  <c r="AR412" i="1" s="1"/>
  <c r="AT412" i="1" s="1"/>
  <c r="Z412" i="1"/>
  <c r="Y412" i="1"/>
  <c r="AG410" i="1"/>
  <c r="AF410" i="1"/>
  <c r="AE410" i="1"/>
  <c r="AD410" i="1"/>
  <c r="AC410" i="1"/>
  <c r="AB410" i="1"/>
  <c r="AA410" i="1"/>
  <c r="AR410" i="1" s="1"/>
  <c r="AT410" i="1" s="1"/>
  <c r="Z410" i="1"/>
  <c r="Y410" i="1"/>
  <c r="AG409" i="1"/>
  <c r="AF409" i="1"/>
  <c r="AE409" i="1"/>
  <c r="AD409" i="1"/>
  <c r="AC409" i="1"/>
  <c r="AB409" i="1"/>
  <c r="AA409" i="1"/>
  <c r="AR409" i="1" s="1"/>
  <c r="AT409" i="1" s="1"/>
  <c r="Z409" i="1"/>
  <c r="Y409" i="1"/>
  <c r="AG398" i="1"/>
  <c r="AF398" i="1"/>
  <c r="AE398" i="1"/>
  <c r="AD398" i="1"/>
  <c r="AC398" i="1"/>
  <c r="AB398" i="1"/>
  <c r="AA398" i="1"/>
  <c r="AR398" i="1" s="1"/>
  <c r="AT398" i="1" s="1"/>
  <c r="Z398" i="1"/>
  <c r="Y398" i="1"/>
  <c r="AG408" i="1"/>
  <c r="AF408" i="1"/>
  <c r="AE408" i="1"/>
  <c r="AD408" i="1"/>
  <c r="AC408" i="1"/>
  <c r="AB408" i="1"/>
  <c r="AA408" i="1"/>
  <c r="AR408" i="1" s="1"/>
  <c r="AT408" i="1" s="1"/>
  <c r="Z408" i="1"/>
  <c r="Y408" i="1"/>
  <c r="AG407" i="1"/>
  <c r="AF407" i="1"/>
  <c r="AE407" i="1"/>
  <c r="AD407" i="1"/>
  <c r="AC407" i="1"/>
  <c r="AB407" i="1"/>
  <c r="AA407" i="1"/>
  <c r="AR407" i="1" s="1"/>
  <c r="AT407" i="1" s="1"/>
  <c r="Z407" i="1"/>
  <c r="Y407" i="1"/>
  <c r="AG406" i="1"/>
  <c r="AF406" i="1"/>
  <c r="AE406" i="1"/>
  <c r="AD406" i="1"/>
  <c r="AC406" i="1"/>
  <c r="AB406" i="1"/>
  <c r="AA406" i="1"/>
  <c r="AR406" i="1" s="1"/>
  <c r="AT406" i="1" s="1"/>
  <c r="Z406" i="1"/>
  <c r="Y406" i="1"/>
  <c r="AG405" i="1"/>
  <c r="AF405" i="1"/>
  <c r="AE405" i="1"/>
  <c r="AD405" i="1"/>
  <c r="AC405" i="1"/>
  <c r="AB405" i="1"/>
  <c r="AA405" i="1"/>
  <c r="AR405" i="1" s="1"/>
  <c r="AT405" i="1" s="1"/>
  <c r="Z405" i="1"/>
  <c r="Y405" i="1"/>
  <c r="AG404" i="1"/>
  <c r="AF404" i="1"/>
  <c r="AE404" i="1"/>
  <c r="AD404" i="1"/>
  <c r="AC404" i="1"/>
  <c r="AB404" i="1"/>
  <c r="AA404" i="1"/>
  <c r="AR404" i="1" s="1"/>
  <c r="AT404" i="1" s="1"/>
  <c r="Z404" i="1"/>
  <c r="Y404" i="1"/>
  <c r="AG403" i="1"/>
  <c r="AF403" i="1"/>
  <c r="AE403" i="1"/>
  <c r="AD403" i="1"/>
  <c r="AC403" i="1"/>
  <c r="AB403" i="1"/>
  <c r="AA403" i="1"/>
  <c r="AR403" i="1" s="1"/>
  <c r="AT403" i="1" s="1"/>
  <c r="Z403" i="1"/>
  <c r="Y403" i="1"/>
  <c r="AG402" i="1"/>
  <c r="AF402" i="1"/>
  <c r="AE402" i="1"/>
  <c r="AD402" i="1"/>
  <c r="AC402" i="1"/>
  <c r="AB402" i="1"/>
  <c r="AA402" i="1"/>
  <c r="AR402" i="1" s="1"/>
  <c r="AT402" i="1" s="1"/>
  <c r="Z402" i="1"/>
  <c r="Y402" i="1"/>
  <c r="AG401" i="1"/>
  <c r="AF401" i="1"/>
  <c r="AE401" i="1"/>
  <c r="AD401" i="1"/>
  <c r="AC401" i="1"/>
  <c r="AB401" i="1"/>
  <c r="AA401" i="1"/>
  <c r="AR401" i="1" s="1"/>
  <c r="AT401" i="1" s="1"/>
  <c r="Z401" i="1"/>
  <c r="Y401" i="1"/>
  <c r="AG400" i="1"/>
  <c r="AF400" i="1"/>
  <c r="AE400" i="1"/>
  <c r="AD400" i="1"/>
  <c r="AC400" i="1"/>
  <c r="AB400" i="1"/>
  <c r="AA400" i="1"/>
  <c r="AR400" i="1" s="1"/>
  <c r="AT400" i="1" s="1"/>
  <c r="Z400" i="1"/>
  <c r="Y400" i="1"/>
  <c r="AG399" i="1"/>
  <c r="AF399" i="1"/>
  <c r="AE399" i="1"/>
  <c r="AD399" i="1"/>
  <c r="AC399" i="1"/>
  <c r="AB399" i="1"/>
  <c r="AA399" i="1"/>
  <c r="AR399" i="1" s="1"/>
  <c r="AT399" i="1" s="1"/>
  <c r="Z399" i="1"/>
  <c r="Y399" i="1"/>
  <c r="AG397" i="1"/>
  <c r="AF397" i="1"/>
  <c r="AE397" i="1"/>
  <c r="AD397" i="1"/>
  <c r="AC397" i="1"/>
  <c r="AB397" i="1"/>
  <c r="AA397" i="1"/>
  <c r="AR397" i="1" s="1"/>
  <c r="AT397" i="1" s="1"/>
  <c r="Z397" i="1"/>
  <c r="Y397" i="1"/>
  <c r="AG396" i="1"/>
  <c r="AF396" i="1"/>
  <c r="AE396" i="1"/>
  <c r="AD396" i="1"/>
  <c r="AC396" i="1"/>
  <c r="AB396" i="1"/>
  <c r="AA396" i="1"/>
  <c r="AR396" i="1" s="1"/>
  <c r="AT396" i="1" s="1"/>
  <c r="Z396" i="1"/>
  <c r="Y396" i="1"/>
  <c r="AG385" i="1"/>
  <c r="AF385" i="1"/>
  <c r="AE385" i="1"/>
  <c r="AD385" i="1"/>
  <c r="AC385" i="1"/>
  <c r="AB385" i="1"/>
  <c r="AA385" i="1"/>
  <c r="Z385" i="1"/>
  <c r="Y385" i="1"/>
  <c r="AG395" i="1"/>
  <c r="AF395" i="1"/>
  <c r="AE395" i="1"/>
  <c r="AD395" i="1"/>
  <c r="AC395" i="1"/>
  <c r="AB395" i="1"/>
  <c r="AA395" i="1"/>
  <c r="Z395" i="1"/>
  <c r="Y395" i="1"/>
  <c r="AG394" i="1"/>
  <c r="AF394" i="1"/>
  <c r="AE394" i="1"/>
  <c r="AD394" i="1"/>
  <c r="AC394" i="1"/>
  <c r="AB394" i="1"/>
  <c r="AA394" i="1"/>
  <c r="Z394" i="1"/>
  <c r="Y394" i="1"/>
  <c r="AG393" i="1"/>
  <c r="AF393" i="1"/>
  <c r="AE393" i="1"/>
  <c r="AD393" i="1"/>
  <c r="AC393" i="1"/>
  <c r="AB393" i="1"/>
  <c r="AA393" i="1"/>
  <c r="Z393" i="1"/>
  <c r="Y393" i="1"/>
  <c r="AG392" i="1"/>
  <c r="AF392" i="1"/>
  <c r="AE392" i="1"/>
  <c r="AD392" i="1"/>
  <c r="AC392" i="1"/>
  <c r="AB392" i="1"/>
  <c r="AA392" i="1"/>
  <c r="Z392" i="1"/>
  <c r="Y392" i="1"/>
  <c r="AG391" i="1"/>
  <c r="AF391" i="1"/>
  <c r="AE391" i="1"/>
  <c r="AD391" i="1"/>
  <c r="AC391" i="1"/>
  <c r="AB391" i="1"/>
  <c r="AA391" i="1"/>
  <c r="Z391" i="1"/>
  <c r="Y391" i="1"/>
  <c r="AG390" i="1"/>
  <c r="AF390" i="1"/>
  <c r="AE390" i="1"/>
  <c r="AD390" i="1"/>
  <c r="AC390" i="1"/>
  <c r="AB390" i="1"/>
  <c r="AA390" i="1"/>
  <c r="Z390" i="1"/>
  <c r="Y390" i="1"/>
  <c r="AG389" i="1"/>
  <c r="AF389" i="1"/>
  <c r="AE389" i="1"/>
  <c r="AD389" i="1"/>
  <c r="AC389" i="1"/>
  <c r="AB389" i="1"/>
  <c r="AA389" i="1"/>
  <c r="Z389" i="1"/>
  <c r="Y389" i="1"/>
  <c r="AG388" i="1"/>
  <c r="AF388" i="1"/>
  <c r="AE388" i="1"/>
  <c r="AD388" i="1"/>
  <c r="AC388" i="1"/>
  <c r="AB388" i="1"/>
  <c r="AA388" i="1"/>
  <c r="Z388" i="1"/>
  <c r="Y388" i="1"/>
  <c r="AG387" i="1"/>
  <c r="AF387" i="1"/>
  <c r="AE387" i="1"/>
  <c r="AD387" i="1"/>
  <c r="AC387" i="1"/>
  <c r="AB387" i="1"/>
  <c r="AA387" i="1"/>
  <c r="Z387" i="1"/>
  <c r="Y387" i="1"/>
  <c r="AG386" i="1"/>
  <c r="AF386" i="1"/>
  <c r="AE386" i="1"/>
  <c r="AD386" i="1"/>
  <c r="AC386" i="1"/>
  <c r="AB386" i="1"/>
  <c r="AA386" i="1"/>
  <c r="Z386" i="1"/>
  <c r="Y386" i="1"/>
  <c r="AG384" i="1"/>
  <c r="AF384" i="1"/>
  <c r="AE384" i="1"/>
  <c r="AD384" i="1"/>
  <c r="AC384" i="1"/>
  <c r="AB384" i="1"/>
  <c r="AA384" i="1"/>
  <c r="Z384" i="1"/>
  <c r="Y384" i="1"/>
  <c r="AG383" i="1"/>
  <c r="AF383" i="1"/>
  <c r="AE383" i="1"/>
  <c r="AD383" i="1"/>
  <c r="AC383" i="1"/>
  <c r="AB383" i="1"/>
  <c r="AA383" i="1"/>
  <c r="Z383" i="1"/>
  <c r="Y383" i="1"/>
  <c r="AG372" i="1"/>
  <c r="AF372" i="1"/>
  <c r="AE372" i="1"/>
  <c r="AD372" i="1"/>
  <c r="AC372" i="1"/>
  <c r="AB372" i="1"/>
  <c r="AA372" i="1"/>
  <c r="Z372" i="1"/>
  <c r="Y372" i="1"/>
  <c r="AG382" i="1"/>
  <c r="AF382" i="1"/>
  <c r="AE382" i="1"/>
  <c r="AD382" i="1"/>
  <c r="AC382" i="1"/>
  <c r="AB382" i="1"/>
  <c r="AA382" i="1"/>
  <c r="Z382" i="1"/>
  <c r="Y382" i="1"/>
  <c r="AG381" i="1"/>
  <c r="AF381" i="1"/>
  <c r="AE381" i="1"/>
  <c r="AD381" i="1"/>
  <c r="AC381" i="1"/>
  <c r="AB381" i="1"/>
  <c r="AA381" i="1"/>
  <c r="Z381" i="1"/>
  <c r="Y381" i="1"/>
  <c r="AG380" i="1"/>
  <c r="AF380" i="1"/>
  <c r="AE380" i="1"/>
  <c r="AD380" i="1"/>
  <c r="AC380" i="1"/>
  <c r="AB380" i="1"/>
  <c r="AA380" i="1"/>
  <c r="Z380" i="1"/>
  <c r="Y380" i="1"/>
  <c r="AG379" i="1"/>
  <c r="AF379" i="1"/>
  <c r="AE379" i="1"/>
  <c r="AD379" i="1"/>
  <c r="AC379" i="1"/>
  <c r="AB379" i="1"/>
  <c r="AA379" i="1"/>
  <c r="Z379" i="1"/>
  <c r="Y379" i="1"/>
  <c r="AG378" i="1"/>
  <c r="AF378" i="1"/>
  <c r="AE378" i="1"/>
  <c r="AD378" i="1"/>
  <c r="AC378" i="1"/>
  <c r="AB378" i="1"/>
  <c r="AA378" i="1"/>
  <c r="Z378" i="1"/>
  <c r="Y378" i="1"/>
  <c r="AG377" i="1"/>
  <c r="AF377" i="1"/>
  <c r="AE377" i="1"/>
  <c r="AD377" i="1"/>
  <c r="AC377" i="1"/>
  <c r="AB377" i="1"/>
  <c r="AA377" i="1"/>
  <c r="Z377" i="1"/>
  <c r="Y377" i="1"/>
  <c r="AG376" i="1"/>
  <c r="AF376" i="1"/>
  <c r="AE376" i="1"/>
  <c r="AD376" i="1"/>
  <c r="AC376" i="1"/>
  <c r="AB376" i="1"/>
  <c r="AA376" i="1"/>
  <c r="Z376" i="1"/>
  <c r="Y376" i="1"/>
  <c r="AG375" i="1"/>
  <c r="AF375" i="1"/>
  <c r="AE375" i="1"/>
  <c r="AD375" i="1"/>
  <c r="AC375" i="1"/>
  <c r="AB375" i="1"/>
  <c r="AA375" i="1"/>
  <c r="Z375" i="1"/>
  <c r="Y375" i="1"/>
  <c r="AG374" i="1"/>
  <c r="AF374" i="1"/>
  <c r="AE374" i="1"/>
  <c r="AD374" i="1"/>
  <c r="AC374" i="1"/>
  <c r="AB374" i="1"/>
  <c r="AA374" i="1"/>
  <c r="Z374" i="1"/>
  <c r="Y374" i="1"/>
  <c r="AG373" i="1"/>
  <c r="AF373" i="1"/>
  <c r="AE373" i="1"/>
  <c r="AD373" i="1"/>
  <c r="AC373" i="1"/>
  <c r="AB373" i="1"/>
  <c r="AA373" i="1"/>
  <c r="Z373" i="1"/>
  <c r="Y373" i="1"/>
  <c r="AG371" i="1"/>
  <c r="AF371" i="1"/>
  <c r="AE371" i="1"/>
  <c r="AD371" i="1"/>
  <c r="AC371" i="1"/>
  <c r="AB371" i="1"/>
  <c r="AA371" i="1"/>
  <c r="Z371" i="1"/>
  <c r="Y371" i="1"/>
  <c r="AG370" i="1"/>
  <c r="AF370" i="1"/>
  <c r="AE370" i="1"/>
  <c r="AD370" i="1"/>
  <c r="AC370" i="1"/>
  <c r="AB370" i="1"/>
  <c r="AA370" i="1"/>
  <c r="Z370" i="1"/>
  <c r="Y370" i="1"/>
  <c r="AG359" i="1"/>
  <c r="AF359" i="1"/>
  <c r="AE359" i="1"/>
  <c r="AD359" i="1"/>
  <c r="AC359" i="1"/>
  <c r="AB359" i="1"/>
  <c r="AA359" i="1"/>
  <c r="Z359" i="1"/>
  <c r="Y359" i="1"/>
  <c r="AG369" i="1"/>
  <c r="AF369" i="1"/>
  <c r="AE369" i="1"/>
  <c r="AD369" i="1"/>
  <c r="AC369" i="1"/>
  <c r="AB369" i="1"/>
  <c r="AA369" i="1"/>
  <c r="Z369" i="1"/>
  <c r="Y369" i="1"/>
  <c r="AG368" i="1"/>
  <c r="AF368" i="1"/>
  <c r="AE368" i="1"/>
  <c r="AD368" i="1"/>
  <c r="AC368" i="1"/>
  <c r="AB368" i="1"/>
  <c r="AA368" i="1"/>
  <c r="Z368" i="1"/>
  <c r="Y368" i="1"/>
  <c r="AG367" i="1"/>
  <c r="AF367" i="1"/>
  <c r="AE367" i="1"/>
  <c r="AD367" i="1"/>
  <c r="AC367" i="1"/>
  <c r="AB367" i="1"/>
  <c r="AA367" i="1"/>
  <c r="Z367" i="1"/>
  <c r="Y367" i="1"/>
  <c r="AG366" i="1"/>
  <c r="AF366" i="1"/>
  <c r="AE366" i="1"/>
  <c r="AD366" i="1"/>
  <c r="AC366" i="1"/>
  <c r="AB366" i="1"/>
  <c r="AA366" i="1"/>
  <c r="Z366" i="1"/>
  <c r="Y366" i="1"/>
  <c r="AG365" i="1"/>
  <c r="AF365" i="1"/>
  <c r="AE365" i="1"/>
  <c r="AD365" i="1"/>
  <c r="AC365" i="1"/>
  <c r="AB365" i="1"/>
  <c r="AA365" i="1"/>
  <c r="Z365" i="1"/>
  <c r="Y365" i="1"/>
  <c r="AG364" i="1"/>
  <c r="AF364" i="1"/>
  <c r="AE364" i="1"/>
  <c r="AD364" i="1"/>
  <c r="AC364" i="1"/>
  <c r="AB364" i="1"/>
  <c r="AA364" i="1"/>
  <c r="Z364" i="1"/>
  <c r="Y364" i="1"/>
  <c r="AG363" i="1"/>
  <c r="AF363" i="1"/>
  <c r="AE363" i="1"/>
  <c r="AD363" i="1"/>
  <c r="AC363" i="1"/>
  <c r="AB363" i="1"/>
  <c r="AA363" i="1"/>
  <c r="Z363" i="1"/>
  <c r="Y363" i="1"/>
  <c r="AG362" i="1"/>
  <c r="AF362" i="1"/>
  <c r="AE362" i="1"/>
  <c r="AD362" i="1"/>
  <c r="AC362" i="1"/>
  <c r="AB362" i="1"/>
  <c r="AA362" i="1"/>
  <c r="Z362" i="1"/>
  <c r="Y362" i="1"/>
  <c r="AG361" i="1"/>
  <c r="AF361" i="1"/>
  <c r="AE361" i="1"/>
  <c r="AD361" i="1"/>
  <c r="AC361" i="1"/>
  <c r="AB361" i="1"/>
  <c r="AA361" i="1"/>
  <c r="Z361" i="1"/>
  <c r="Y361" i="1"/>
  <c r="AG360" i="1"/>
  <c r="AF360" i="1"/>
  <c r="AE360" i="1"/>
  <c r="AD360" i="1"/>
  <c r="AC360" i="1"/>
  <c r="AB360" i="1"/>
  <c r="AA360" i="1"/>
  <c r="Z360" i="1"/>
  <c r="Y360" i="1"/>
  <c r="AG358" i="1"/>
  <c r="AF358" i="1"/>
  <c r="AE358" i="1"/>
  <c r="AD358" i="1"/>
  <c r="AC358" i="1"/>
  <c r="AB358" i="1"/>
  <c r="AA358" i="1"/>
  <c r="Z358" i="1"/>
  <c r="Y358" i="1"/>
  <c r="AG357" i="1"/>
  <c r="AF357" i="1"/>
  <c r="AE357" i="1"/>
  <c r="AD357" i="1"/>
  <c r="AC357" i="1"/>
  <c r="AB357" i="1"/>
  <c r="AA357" i="1"/>
  <c r="Z357" i="1"/>
  <c r="Y357" i="1"/>
  <c r="AG595" i="1"/>
  <c r="AF595" i="1"/>
  <c r="AE595" i="1"/>
  <c r="AD595" i="1"/>
  <c r="AC595" i="1"/>
  <c r="AB595" i="1"/>
  <c r="AA595" i="1"/>
  <c r="Z595" i="1"/>
  <c r="Y595" i="1"/>
  <c r="AG594" i="1"/>
  <c r="AF594" i="1"/>
  <c r="AE594" i="1"/>
  <c r="AD594" i="1"/>
  <c r="AC594" i="1"/>
  <c r="AB594" i="1"/>
  <c r="AA594" i="1"/>
  <c r="Z594" i="1"/>
  <c r="Y594" i="1"/>
  <c r="AG353" i="1"/>
  <c r="AF353" i="1"/>
  <c r="AE353" i="1"/>
  <c r="AD353" i="1"/>
  <c r="AC353" i="1"/>
  <c r="AB353" i="1"/>
  <c r="AA353" i="1"/>
  <c r="Z353" i="1"/>
  <c r="Y353" i="1"/>
  <c r="AG352" i="1"/>
  <c r="AF352" i="1"/>
  <c r="AE352" i="1"/>
  <c r="AD352" i="1"/>
  <c r="AC352" i="1"/>
  <c r="AB352" i="1"/>
  <c r="AA352" i="1"/>
  <c r="Z352" i="1"/>
  <c r="Y352" i="1"/>
  <c r="AG593" i="1"/>
  <c r="AF593" i="1"/>
  <c r="AE593" i="1"/>
  <c r="AD593" i="1"/>
  <c r="AC593" i="1"/>
  <c r="AB593" i="1"/>
  <c r="AA593" i="1"/>
  <c r="Z593" i="1"/>
  <c r="Y593" i="1"/>
  <c r="AG592" i="1"/>
  <c r="AF592" i="1"/>
  <c r="AE592" i="1"/>
  <c r="AD592" i="1"/>
  <c r="AC592" i="1"/>
  <c r="AB592" i="1"/>
  <c r="AA592" i="1"/>
  <c r="Z592" i="1"/>
  <c r="Y592" i="1"/>
  <c r="AG598" i="1"/>
  <c r="AF598" i="1"/>
  <c r="AE598" i="1"/>
  <c r="AD598" i="1"/>
  <c r="AC598" i="1"/>
  <c r="AB598" i="1"/>
  <c r="AA598" i="1"/>
  <c r="Z598" i="1"/>
  <c r="Y598" i="1"/>
  <c r="AG597" i="1"/>
  <c r="AF597" i="1"/>
  <c r="AE597" i="1"/>
  <c r="AD597" i="1"/>
  <c r="AC597" i="1"/>
  <c r="AB597" i="1"/>
  <c r="AA597" i="1"/>
  <c r="Z597" i="1"/>
  <c r="Y597" i="1"/>
  <c r="AG322" i="1"/>
  <c r="AF322" i="1"/>
  <c r="AE322" i="1"/>
  <c r="AD322" i="1"/>
  <c r="AC322" i="1"/>
  <c r="AB322" i="1"/>
  <c r="AA322" i="1"/>
  <c r="AR322" i="1" s="1"/>
  <c r="AT322" i="1" s="1"/>
  <c r="Z322" i="1"/>
  <c r="Y322" i="1"/>
  <c r="AG334" i="1"/>
  <c r="AF334" i="1"/>
  <c r="AE334" i="1"/>
  <c r="AD334" i="1"/>
  <c r="AC334" i="1"/>
  <c r="AB334" i="1"/>
  <c r="AA334" i="1"/>
  <c r="Z334" i="1"/>
  <c r="Y334" i="1"/>
  <c r="AG350" i="1"/>
  <c r="AF350" i="1"/>
  <c r="AE350" i="1"/>
  <c r="AD350" i="1"/>
  <c r="AC350" i="1"/>
  <c r="AB350" i="1"/>
  <c r="AA350" i="1"/>
  <c r="Z350" i="1"/>
  <c r="Y350" i="1"/>
  <c r="AG316" i="1"/>
  <c r="AF316" i="1"/>
  <c r="AE316" i="1"/>
  <c r="AD316" i="1"/>
  <c r="AC316" i="1"/>
  <c r="AB316" i="1"/>
  <c r="AA316" i="1"/>
  <c r="Z316" i="1"/>
  <c r="Y316" i="1"/>
  <c r="AG328" i="1"/>
  <c r="AF328" i="1"/>
  <c r="AE328" i="1"/>
  <c r="AD328" i="1"/>
  <c r="AC328" i="1"/>
  <c r="AB328" i="1"/>
  <c r="AA328" i="1"/>
  <c r="Z328" i="1"/>
  <c r="Y328" i="1"/>
  <c r="AG280" i="1"/>
  <c r="AF280" i="1"/>
  <c r="AE280" i="1"/>
  <c r="AD280" i="1"/>
  <c r="AC280" i="1"/>
  <c r="AB280" i="1"/>
  <c r="AA280" i="1"/>
  <c r="Z280" i="1"/>
  <c r="Y280" i="1"/>
  <c r="AG269" i="1"/>
  <c r="AF269" i="1"/>
  <c r="AE269" i="1"/>
  <c r="AD269" i="1"/>
  <c r="AC269" i="1"/>
  <c r="AB269" i="1"/>
  <c r="AA269" i="1"/>
  <c r="Z269" i="1"/>
  <c r="Y269" i="1"/>
  <c r="AG279" i="1"/>
  <c r="AF279" i="1"/>
  <c r="AE279" i="1"/>
  <c r="AD279" i="1"/>
  <c r="AC279" i="1"/>
  <c r="AB279" i="1"/>
  <c r="AA279" i="1"/>
  <c r="Z279" i="1"/>
  <c r="Y279" i="1"/>
  <c r="AG278" i="1"/>
  <c r="AF278" i="1"/>
  <c r="AE278" i="1"/>
  <c r="AD278" i="1"/>
  <c r="AC278" i="1"/>
  <c r="AB278" i="1"/>
  <c r="AA278" i="1"/>
  <c r="Z278" i="1"/>
  <c r="Y278" i="1"/>
  <c r="AG277" i="1"/>
  <c r="AF277" i="1"/>
  <c r="AE277" i="1"/>
  <c r="AD277" i="1"/>
  <c r="AC277" i="1"/>
  <c r="AB277" i="1"/>
  <c r="AA277" i="1"/>
  <c r="Z277" i="1"/>
  <c r="Y277" i="1"/>
  <c r="AG273" i="1"/>
  <c r="AF273" i="1"/>
  <c r="AE273" i="1"/>
  <c r="AD273" i="1"/>
  <c r="AC273" i="1"/>
  <c r="AB273" i="1"/>
  <c r="AA273" i="1"/>
  <c r="Z273" i="1"/>
  <c r="Y273" i="1"/>
  <c r="AG272" i="1"/>
  <c r="AF272" i="1"/>
  <c r="AE272" i="1"/>
  <c r="AD272" i="1"/>
  <c r="AC272" i="1"/>
  <c r="AB272" i="1"/>
  <c r="AA272" i="1"/>
  <c r="Z272" i="1"/>
  <c r="Y272" i="1"/>
  <c r="AG271" i="1"/>
  <c r="AF271" i="1"/>
  <c r="AE271" i="1"/>
  <c r="AD271" i="1"/>
  <c r="AC271" i="1"/>
  <c r="AB271" i="1"/>
  <c r="AA271" i="1"/>
  <c r="Z271" i="1"/>
  <c r="Y271" i="1"/>
  <c r="AG270" i="1"/>
  <c r="AF270" i="1"/>
  <c r="AE270" i="1"/>
  <c r="AD270" i="1"/>
  <c r="AC270" i="1"/>
  <c r="AB270" i="1"/>
  <c r="AA270" i="1"/>
  <c r="Z270" i="1"/>
  <c r="Y270" i="1"/>
  <c r="AG600" i="1"/>
  <c r="AF600" i="1"/>
  <c r="AE600" i="1"/>
  <c r="AD600" i="1"/>
  <c r="AC600" i="1"/>
  <c r="AB600" i="1"/>
  <c r="AA600" i="1"/>
  <c r="Z600" i="1"/>
  <c r="Y600" i="1"/>
  <c r="AG599" i="1"/>
  <c r="AF599" i="1"/>
  <c r="AE599" i="1"/>
  <c r="AD599" i="1"/>
  <c r="AC599" i="1"/>
  <c r="AB599" i="1"/>
  <c r="AA599" i="1"/>
  <c r="Z599" i="1"/>
  <c r="Y599" i="1"/>
  <c r="AG315" i="1"/>
  <c r="AF315" i="1"/>
  <c r="AE315" i="1"/>
  <c r="AD315" i="1"/>
  <c r="AC315" i="1"/>
  <c r="AB315" i="1"/>
  <c r="AA315" i="1"/>
  <c r="AR315" i="1" s="1"/>
  <c r="AT315" i="1" s="1"/>
  <c r="Z315" i="1"/>
  <c r="Y315" i="1"/>
  <c r="AG314" i="1"/>
  <c r="AF314" i="1"/>
  <c r="AE314" i="1"/>
  <c r="AD314" i="1"/>
  <c r="AC314" i="1"/>
  <c r="AB314" i="1"/>
  <c r="AA314" i="1"/>
  <c r="AR314" i="1" s="1"/>
  <c r="AT314" i="1" s="1"/>
  <c r="Z314" i="1"/>
  <c r="Y314" i="1"/>
  <c r="AG313" i="1"/>
  <c r="AF313" i="1"/>
  <c r="AE313" i="1"/>
  <c r="AD313" i="1"/>
  <c r="AC313" i="1"/>
  <c r="AB313" i="1"/>
  <c r="AA313" i="1"/>
  <c r="Z313" i="1"/>
  <c r="Y313" i="1"/>
  <c r="AG327" i="1"/>
  <c r="AF327" i="1"/>
  <c r="AE327" i="1"/>
  <c r="AD327" i="1"/>
  <c r="AC327" i="1"/>
  <c r="AB327" i="1"/>
  <c r="AA327" i="1"/>
  <c r="Z327" i="1"/>
  <c r="Y327" i="1"/>
  <c r="AG326" i="1"/>
  <c r="AF326" i="1"/>
  <c r="AE326" i="1"/>
  <c r="AD326" i="1"/>
  <c r="AC326" i="1"/>
  <c r="AB326" i="1"/>
  <c r="AA326" i="1"/>
  <c r="Z326" i="1"/>
  <c r="Y326" i="1"/>
  <c r="AG325" i="1"/>
  <c r="AF325" i="1"/>
  <c r="AE325" i="1"/>
  <c r="AD325" i="1"/>
  <c r="AC325" i="1"/>
  <c r="AB325" i="1"/>
  <c r="AA325" i="1"/>
  <c r="Z325" i="1"/>
  <c r="Y325" i="1"/>
  <c r="AG321" i="1"/>
  <c r="AF321" i="1"/>
  <c r="AE321" i="1"/>
  <c r="AD321" i="1"/>
  <c r="AC321" i="1"/>
  <c r="AB321" i="1"/>
  <c r="AA321" i="1"/>
  <c r="Z321" i="1"/>
  <c r="Y321" i="1"/>
  <c r="AG320" i="1"/>
  <c r="AF320" i="1"/>
  <c r="AE320" i="1"/>
  <c r="AD320" i="1"/>
  <c r="AC320" i="1"/>
  <c r="AB320" i="1"/>
  <c r="AA320" i="1"/>
  <c r="Z320" i="1"/>
  <c r="Y320" i="1"/>
  <c r="AG319" i="1"/>
  <c r="AF319" i="1"/>
  <c r="AE319" i="1"/>
  <c r="AD319" i="1"/>
  <c r="AC319" i="1"/>
  <c r="AB319" i="1"/>
  <c r="AA319" i="1"/>
  <c r="Z319" i="1"/>
  <c r="Y319" i="1"/>
  <c r="AG308" i="1"/>
  <c r="AF308" i="1"/>
  <c r="AE308" i="1"/>
  <c r="AD308" i="1"/>
  <c r="AC308" i="1"/>
  <c r="AB308" i="1"/>
  <c r="AA308" i="1"/>
  <c r="Z308" i="1"/>
  <c r="Y308" i="1"/>
  <c r="AG307" i="1"/>
  <c r="AF307" i="1"/>
  <c r="AE307" i="1"/>
  <c r="AD307" i="1"/>
  <c r="AC307" i="1"/>
  <c r="AB307" i="1"/>
  <c r="AA307" i="1"/>
  <c r="Z307" i="1"/>
  <c r="Y307" i="1"/>
  <c r="AG306" i="1"/>
  <c r="AF306" i="1"/>
  <c r="AE306" i="1"/>
  <c r="AD306" i="1"/>
  <c r="AC306" i="1"/>
  <c r="AB306" i="1"/>
  <c r="AA306" i="1"/>
  <c r="Z306" i="1"/>
  <c r="Y306" i="1"/>
  <c r="AG332" i="1"/>
  <c r="AF332" i="1"/>
  <c r="AE332" i="1"/>
  <c r="AD332" i="1"/>
  <c r="AC332" i="1"/>
  <c r="AB332" i="1"/>
  <c r="AA332" i="1"/>
  <c r="Z332" i="1"/>
  <c r="Y332" i="1"/>
  <c r="AG603" i="1"/>
  <c r="AF603" i="1"/>
  <c r="AE603" i="1"/>
  <c r="AD603" i="1"/>
  <c r="AC603" i="1"/>
  <c r="AB603" i="1"/>
  <c r="AA603" i="1"/>
  <c r="Z603" i="1"/>
  <c r="Y603" i="1"/>
  <c r="AG331" i="1"/>
  <c r="AF331" i="1"/>
  <c r="AE331" i="1"/>
  <c r="AD331" i="1"/>
  <c r="AC331" i="1"/>
  <c r="AB331" i="1"/>
  <c r="AA331" i="1"/>
  <c r="Z331" i="1"/>
  <c r="Y331" i="1"/>
  <c r="AG330" i="1"/>
  <c r="AF330" i="1"/>
  <c r="AE330" i="1"/>
  <c r="AD330" i="1"/>
  <c r="AC330" i="1"/>
  <c r="AB330" i="1"/>
  <c r="AA330" i="1"/>
  <c r="Z330" i="1"/>
  <c r="Y330" i="1"/>
  <c r="AG356" i="1"/>
  <c r="AF356" i="1"/>
  <c r="AE356" i="1"/>
  <c r="AD356" i="1"/>
  <c r="AC356" i="1"/>
  <c r="AB356" i="1"/>
  <c r="AA356" i="1"/>
  <c r="Z356" i="1"/>
  <c r="Y356" i="1"/>
  <c r="AG355" i="1"/>
  <c r="AF355" i="1"/>
  <c r="AE355" i="1"/>
  <c r="AD355" i="1"/>
  <c r="AC355" i="1"/>
  <c r="AB355" i="1"/>
  <c r="AA355" i="1"/>
  <c r="Z355" i="1"/>
  <c r="Y355" i="1"/>
  <c r="AG354" i="1"/>
  <c r="AF354" i="1"/>
  <c r="AE354" i="1"/>
  <c r="AD354" i="1"/>
  <c r="AC354" i="1"/>
  <c r="AB354" i="1"/>
  <c r="AA354" i="1"/>
  <c r="Z354" i="1"/>
  <c r="Y354" i="1"/>
  <c r="AG291" i="1"/>
  <c r="AF291" i="1"/>
  <c r="AE291" i="1"/>
  <c r="AD291" i="1"/>
  <c r="AC291" i="1"/>
  <c r="AB291" i="1"/>
  <c r="AA291" i="1"/>
  <c r="Z291" i="1"/>
  <c r="Y291" i="1"/>
  <c r="AG290" i="1"/>
  <c r="AF290" i="1"/>
  <c r="AE290" i="1"/>
  <c r="AD290" i="1"/>
  <c r="AC290" i="1"/>
  <c r="AB290" i="1"/>
  <c r="AA290" i="1"/>
  <c r="Z290" i="1"/>
  <c r="Y290" i="1"/>
  <c r="AG289" i="1"/>
  <c r="AF289" i="1"/>
  <c r="AE289" i="1"/>
  <c r="AD289" i="1"/>
  <c r="AC289" i="1"/>
  <c r="AB289" i="1"/>
  <c r="AA289" i="1"/>
  <c r="Z289" i="1"/>
  <c r="Y289" i="1"/>
  <c r="AG288" i="1"/>
  <c r="AF288" i="1"/>
  <c r="AE288" i="1"/>
  <c r="AD288" i="1"/>
  <c r="AC288" i="1"/>
  <c r="AB288" i="1"/>
  <c r="AA288" i="1"/>
  <c r="Z288" i="1"/>
  <c r="Y288" i="1"/>
  <c r="AG601" i="1"/>
  <c r="AF601" i="1"/>
  <c r="AE601" i="1"/>
  <c r="AD601" i="1"/>
  <c r="AC601" i="1"/>
  <c r="AB601" i="1"/>
  <c r="AA601" i="1"/>
  <c r="Z601" i="1"/>
  <c r="Y601" i="1"/>
  <c r="AG349" i="1"/>
  <c r="AF349" i="1"/>
  <c r="AE349" i="1"/>
  <c r="AD349" i="1"/>
  <c r="AC349" i="1"/>
  <c r="AB349" i="1"/>
  <c r="AA349" i="1"/>
  <c r="Z349" i="1"/>
  <c r="Y349" i="1"/>
  <c r="AG304" i="1"/>
  <c r="AF304" i="1"/>
  <c r="AE304" i="1"/>
  <c r="AD304" i="1"/>
  <c r="AC304" i="1"/>
  <c r="AB304" i="1"/>
  <c r="AA304" i="1"/>
  <c r="Z304" i="1"/>
  <c r="Y304" i="1"/>
  <c r="AG596" i="1"/>
  <c r="AF596" i="1"/>
  <c r="AE596" i="1"/>
  <c r="AD596" i="1"/>
  <c r="AC596" i="1"/>
  <c r="AB596" i="1"/>
  <c r="AA596" i="1"/>
  <c r="Z596" i="1"/>
  <c r="Y596" i="1"/>
  <c r="AG294" i="1"/>
  <c r="AF294" i="1"/>
  <c r="AE294" i="1"/>
  <c r="AD294" i="1"/>
  <c r="AC294" i="1"/>
  <c r="AB294" i="1"/>
  <c r="AA294" i="1"/>
  <c r="Z294" i="1"/>
  <c r="Y294" i="1"/>
  <c r="AG292" i="1"/>
  <c r="AF292" i="1"/>
  <c r="AE292" i="1"/>
  <c r="AD292" i="1"/>
  <c r="AC292" i="1"/>
  <c r="AB292" i="1"/>
  <c r="AA292" i="1"/>
  <c r="Z292" i="1"/>
  <c r="Y292" i="1"/>
  <c r="AG293" i="1"/>
  <c r="AF293" i="1"/>
  <c r="AE293" i="1"/>
  <c r="AD293" i="1"/>
  <c r="AC293" i="1"/>
  <c r="AB293" i="1"/>
  <c r="AA293" i="1"/>
  <c r="Z293" i="1"/>
  <c r="Y293" i="1"/>
  <c r="AG295" i="1"/>
  <c r="AF295" i="1"/>
  <c r="AE295" i="1"/>
  <c r="AD295" i="1"/>
  <c r="AC295" i="1"/>
  <c r="AB295" i="1"/>
  <c r="AA295" i="1"/>
  <c r="Z295" i="1"/>
  <c r="Y295" i="1"/>
  <c r="AG283" i="1"/>
  <c r="AF283" i="1"/>
  <c r="AE283" i="1"/>
  <c r="AD283" i="1"/>
  <c r="AC283" i="1"/>
  <c r="AB283" i="1"/>
  <c r="AA283" i="1"/>
  <c r="Z283" i="1"/>
  <c r="Y283" i="1"/>
  <c r="AG282" i="1"/>
  <c r="AF282" i="1"/>
  <c r="AE282" i="1"/>
  <c r="AD282" i="1"/>
  <c r="AC282" i="1"/>
  <c r="AB282" i="1"/>
  <c r="AA282" i="1"/>
  <c r="Z282" i="1"/>
  <c r="Y282" i="1"/>
  <c r="AG287" i="1"/>
  <c r="AF287" i="1"/>
  <c r="AE287" i="1"/>
  <c r="AD287" i="1"/>
  <c r="AC287" i="1"/>
  <c r="AB287" i="1"/>
  <c r="AA287" i="1"/>
  <c r="Z287" i="1"/>
  <c r="Y287" i="1"/>
  <c r="AG286" i="1"/>
  <c r="AF286" i="1"/>
  <c r="AE286" i="1"/>
  <c r="AD286" i="1"/>
  <c r="AC286" i="1"/>
  <c r="AB286" i="1"/>
  <c r="AA286" i="1"/>
  <c r="Z286" i="1"/>
  <c r="Y286" i="1"/>
  <c r="AG285" i="1"/>
  <c r="AF285" i="1"/>
  <c r="AE285" i="1"/>
  <c r="AD285" i="1"/>
  <c r="AC285" i="1"/>
  <c r="AB285" i="1"/>
  <c r="AA285" i="1"/>
  <c r="Z285" i="1"/>
  <c r="Y285" i="1"/>
  <c r="AG602" i="1"/>
  <c r="AF602" i="1"/>
  <c r="AE602" i="1"/>
  <c r="AD602" i="1"/>
  <c r="AC602" i="1"/>
  <c r="AB602" i="1"/>
  <c r="AA602" i="1"/>
  <c r="Z602" i="1"/>
  <c r="Y602" i="1"/>
  <c r="AG351" i="1"/>
  <c r="AF351" i="1"/>
  <c r="AE351" i="1"/>
  <c r="AD351" i="1"/>
  <c r="AC351" i="1"/>
  <c r="AB351" i="1"/>
  <c r="AA351" i="1"/>
  <c r="AR351" i="1" s="1"/>
  <c r="AT351" i="1" s="1"/>
  <c r="Z351" i="1"/>
  <c r="Y351" i="1"/>
  <c r="AG311" i="1"/>
  <c r="AF311" i="1"/>
  <c r="AE311" i="1"/>
  <c r="AD311" i="1"/>
  <c r="AC311" i="1"/>
  <c r="AB311" i="1"/>
  <c r="AA311" i="1"/>
  <c r="AR311" i="1" s="1"/>
  <c r="AT311" i="1" s="1"/>
  <c r="Z311" i="1"/>
  <c r="Y311" i="1"/>
  <c r="AG323" i="1"/>
  <c r="AF323" i="1"/>
  <c r="AE323" i="1"/>
  <c r="AD323" i="1"/>
  <c r="AC323" i="1"/>
  <c r="AB323" i="1"/>
  <c r="AA323" i="1"/>
  <c r="Z323" i="1"/>
  <c r="Y323" i="1"/>
  <c r="AG317" i="1"/>
  <c r="AF317" i="1"/>
  <c r="AE317" i="1"/>
  <c r="AD317" i="1"/>
  <c r="AC317" i="1"/>
  <c r="AB317" i="1"/>
  <c r="AA317" i="1"/>
  <c r="AR317" i="1" s="1"/>
  <c r="AT317" i="1" s="1"/>
  <c r="Z317" i="1"/>
  <c r="Y317" i="1"/>
  <c r="AG348" i="1"/>
  <c r="AF348" i="1"/>
  <c r="AE348" i="1"/>
  <c r="AD348" i="1"/>
  <c r="AC348" i="1"/>
  <c r="AB348" i="1"/>
  <c r="AA348" i="1"/>
  <c r="Z348" i="1"/>
  <c r="Y348" i="1"/>
  <c r="AG329" i="1"/>
  <c r="AF329" i="1"/>
  <c r="AE329" i="1"/>
  <c r="AD329" i="1"/>
  <c r="AC329" i="1"/>
  <c r="AB329" i="1"/>
  <c r="AA329" i="1"/>
  <c r="Z329" i="1"/>
  <c r="Y329" i="1"/>
  <c r="AG303" i="1"/>
  <c r="AF303" i="1"/>
  <c r="AE303" i="1"/>
  <c r="AD303" i="1"/>
  <c r="AC303" i="1"/>
  <c r="AB303" i="1"/>
  <c r="AA303" i="1"/>
  <c r="Z303" i="1"/>
  <c r="Y303" i="1"/>
  <c r="AG302" i="1"/>
  <c r="AF302" i="1"/>
  <c r="AE302" i="1"/>
  <c r="AD302" i="1"/>
  <c r="AC302" i="1"/>
  <c r="AB302" i="1"/>
  <c r="AA302" i="1"/>
  <c r="Z302" i="1"/>
  <c r="Y302" i="1"/>
  <c r="AG301" i="1"/>
  <c r="AF301" i="1"/>
  <c r="AE301" i="1"/>
  <c r="AD301" i="1"/>
  <c r="AC301" i="1"/>
  <c r="AB301" i="1"/>
  <c r="AA301" i="1"/>
  <c r="Z301" i="1"/>
  <c r="Y301" i="1"/>
  <c r="AG300" i="1"/>
  <c r="AF300" i="1"/>
  <c r="AE300" i="1"/>
  <c r="AD300" i="1"/>
  <c r="AC300" i="1"/>
  <c r="AB300" i="1"/>
  <c r="AA300" i="1"/>
  <c r="Z300" i="1"/>
  <c r="Y300" i="1"/>
  <c r="AG299" i="1"/>
  <c r="AF299" i="1"/>
  <c r="AE299" i="1"/>
  <c r="AD299" i="1"/>
  <c r="AC299" i="1"/>
  <c r="AB299" i="1"/>
  <c r="AA299" i="1"/>
  <c r="Z299" i="1"/>
  <c r="Y299" i="1"/>
  <c r="AG298" i="1"/>
  <c r="AF298" i="1"/>
  <c r="AE298" i="1"/>
  <c r="AD298" i="1"/>
  <c r="AC298" i="1"/>
  <c r="AB298" i="1"/>
  <c r="AA298" i="1"/>
  <c r="Z298" i="1"/>
  <c r="Y298" i="1"/>
  <c r="AG297" i="1"/>
  <c r="AF297" i="1"/>
  <c r="AE297" i="1"/>
  <c r="AD297" i="1"/>
  <c r="AC297" i="1"/>
  <c r="AB297" i="1"/>
  <c r="AA297" i="1"/>
  <c r="Z297" i="1"/>
  <c r="Y297" i="1"/>
  <c r="AG296" i="1"/>
  <c r="AF296" i="1"/>
  <c r="AE296" i="1"/>
  <c r="AD296" i="1"/>
  <c r="AC296" i="1"/>
  <c r="AB296" i="1"/>
  <c r="AA296" i="1"/>
  <c r="Z296" i="1"/>
  <c r="Y296" i="1"/>
  <c r="AG265" i="1"/>
  <c r="AF265" i="1"/>
  <c r="AE265" i="1"/>
  <c r="AD265" i="1"/>
  <c r="AC265" i="1"/>
  <c r="AB265" i="1"/>
  <c r="AA265" i="1"/>
  <c r="Z265" i="1"/>
  <c r="Y265" i="1"/>
  <c r="AG264" i="1"/>
  <c r="AF264" i="1"/>
  <c r="AE264" i="1"/>
  <c r="AD264" i="1"/>
  <c r="AC264" i="1"/>
  <c r="AB264" i="1"/>
  <c r="AA264" i="1"/>
  <c r="Z264" i="1"/>
  <c r="Y264" i="1"/>
  <c r="AG263" i="1"/>
  <c r="AF263" i="1"/>
  <c r="AE263" i="1"/>
  <c r="AD263" i="1"/>
  <c r="AC263" i="1"/>
  <c r="AB263" i="1"/>
  <c r="AA263" i="1"/>
  <c r="Z263" i="1"/>
  <c r="Y263" i="1"/>
  <c r="AG262" i="1"/>
  <c r="AF262" i="1"/>
  <c r="AE262" i="1"/>
  <c r="AD262" i="1"/>
  <c r="AC262" i="1"/>
  <c r="AB262" i="1"/>
  <c r="AA262" i="1"/>
  <c r="Z262" i="1"/>
  <c r="Y262" i="1"/>
  <c r="AG261" i="1"/>
  <c r="AF261" i="1"/>
  <c r="AE261" i="1"/>
  <c r="AD261" i="1"/>
  <c r="AC261" i="1"/>
  <c r="AB261" i="1"/>
  <c r="AA261" i="1"/>
  <c r="Z261" i="1"/>
  <c r="Y261" i="1"/>
  <c r="AG260" i="1"/>
  <c r="AF260" i="1"/>
  <c r="AE260" i="1"/>
  <c r="AD260" i="1"/>
  <c r="AC260" i="1"/>
  <c r="AB260" i="1"/>
  <c r="AA260" i="1"/>
  <c r="Z260" i="1"/>
  <c r="Y260" i="1"/>
  <c r="AG259" i="1"/>
  <c r="AF259" i="1"/>
  <c r="AE259" i="1"/>
  <c r="AD259" i="1"/>
  <c r="AC259" i="1"/>
  <c r="AB259" i="1"/>
  <c r="AA259" i="1"/>
  <c r="Z259" i="1"/>
  <c r="Y259" i="1"/>
  <c r="AG258" i="1"/>
  <c r="AF258" i="1"/>
  <c r="AE258" i="1"/>
  <c r="AD258" i="1"/>
  <c r="AC258" i="1"/>
  <c r="AB258" i="1"/>
  <c r="AA258" i="1"/>
  <c r="Z258" i="1"/>
  <c r="Y258" i="1"/>
  <c r="AG257" i="1"/>
  <c r="AF257" i="1"/>
  <c r="AE257" i="1"/>
  <c r="AD257" i="1"/>
  <c r="AC257" i="1"/>
  <c r="AB257" i="1"/>
  <c r="AA257" i="1"/>
  <c r="Z257" i="1"/>
  <c r="Y257" i="1"/>
  <c r="AG256" i="1"/>
  <c r="AF256" i="1"/>
  <c r="AE256" i="1"/>
  <c r="AD256" i="1"/>
  <c r="AC256" i="1"/>
  <c r="AB256" i="1"/>
  <c r="AA256" i="1"/>
  <c r="Z256" i="1"/>
  <c r="Y256" i="1"/>
  <c r="AG255" i="1"/>
  <c r="AF255" i="1"/>
  <c r="AE255" i="1"/>
  <c r="AD255" i="1"/>
  <c r="AC255" i="1"/>
  <c r="AB255" i="1"/>
  <c r="AA255" i="1"/>
  <c r="Z255" i="1"/>
  <c r="Y255" i="1"/>
  <c r="AG254" i="1"/>
  <c r="AF254" i="1"/>
  <c r="AE254" i="1"/>
  <c r="AD254" i="1"/>
  <c r="AC254" i="1"/>
  <c r="AB254" i="1"/>
  <c r="AA254" i="1"/>
  <c r="Z254" i="1"/>
  <c r="Y254" i="1"/>
  <c r="AG253" i="1"/>
  <c r="AF253" i="1"/>
  <c r="AE253" i="1"/>
  <c r="AD253" i="1"/>
  <c r="AC253" i="1"/>
  <c r="AB253" i="1"/>
  <c r="AA253" i="1"/>
  <c r="Z253" i="1"/>
  <c r="Y253" i="1"/>
  <c r="AG252" i="1"/>
  <c r="AF252" i="1"/>
  <c r="AE252" i="1"/>
  <c r="AD252" i="1"/>
  <c r="AC252" i="1"/>
  <c r="AB252" i="1"/>
  <c r="AA252" i="1"/>
  <c r="Z252" i="1"/>
  <c r="Y252" i="1"/>
  <c r="AG251" i="1"/>
  <c r="AF251" i="1"/>
  <c r="AE251" i="1"/>
  <c r="AD251" i="1"/>
  <c r="AC251" i="1"/>
  <c r="AB251" i="1"/>
  <c r="AA251" i="1"/>
  <c r="Z251" i="1"/>
  <c r="Y251" i="1"/>
  <c r="AG250" i="1"/>
  <c r="AF250" i="1"/>
  <c r="AE250" i="1"/>
  <c r="AD250" i="1"/>
  <c r="AC250" i="1"/>
  <c r="AB250" i="1"/>
  <c r="AA250" i="1"/>
  <c r="Z250" i="1"/>
  <c r="Y250" i="1"/>
  <c r="AG249" i="1"/>
  <c r="AF249" i="1"/>
  <c r="AE249" i="1"/>
  <c r="AD249" i="1"/>
  <c r="AC249" i="1"/>
  <c r="AB249" i="1"/>
  <c r="AA249" i="1"/>
  <c r="Z249" i="1"/>
  <c r="Y249" i="1"/>
  <c r="AG248" i="1"/>
  <c r="AF248" i="1"/>
  <c r="AE248" i="1"/>
  <c r="AD248" i="1"/>
  <c r="AC248" i="1"/>
  <c r="AB248" i="1"/>
  <c r="AA248" i="1"/>
  <c r="Z248" i="1"/>
  <c r="Y248" i="1"/>
  <c r="AG247" i="1"/>
  <c r="AF247" i="1"/>
  <c r="AE247" i="1"/>
  <c r="AD247" i="1"/>
  <c r="AC247" i="1"/>
  <c r="AB247" i="1"/>
  <c r="AA247" i="1"/>
  <c r="Z247" i="1"/>
  <c r="Y247" i="1"/>
  <c r="AG246" i="1"/>
  <c r="AF246" i="1"/>
  <c r="AE246" i="1"/>
  <c r="AD246" i="1"/>
  <c r="AC246" i="1"/>
  <c r="AB246" i="1"/>
  <c r="AA246" i="1"/>
  <c r="Z246" i="1"/>
  <c r="Y246" i="1"/>
  <c r="AG245" i="1"/>
  <c r="AF245" i="1"/>
  <c r="AE245" i="1"/>
  <c r="AD245" i="1"/>
  <c r="AC245" i="1"/>
  <c r="AB245" i="1"/>
  <c r="AA245" i="1"/>
  <c r="Z245" i="1"/>
  <c r="Y245" i="1"/>
  <c r="AG244" i="1"/>
  <c r="AF244" i="1"/>
  <c r="AE244" i="1"/>
  <c r="AD244" i="1"/>
  <c r="AC244" i="1"/>
  <c r="AB244" i="1"/>
  <c r="AA244" i="1"/>
  <c r="Z244" i="1"/>
  <c r="Y244" i="1"/>
  <c r="AG243" i="1"/>
  <c r="AF243" i="1"/>
  <c r="AE243" i="1"/>
  <c r="AD243" i="1"/>
  <c r="AC243" i="1"/>
  <c r="AB243" i="1"/>
  <c r="AA243" i="1"/>
  <c r="Z243" i="1"/>
  <c r="Y243" i="1"/>
  <c r="AG242" i="1"/>
  <c r="AF242" i="1"/>
  <c r="AE242" i="1"/>
  <c r="AD242" i="1"/>
  <c r="AC242" i="1"/>
  <c r="AB242" i="1"/>
  <c r="AA242" i="1"/>
  <c r="Z242" i="1"/>
  <c r="Y242" i="1"/>
  <c r="AG241" i="1"/>
  <c r="AF241" i="1"/>
  <c r="AE241" i="1"/>
  <c r="AD241" i="1"/>
  <c r="AC241" i="1"/>
  <c r="AB241" i="1"/>
  <c r="AA241" i="1"/>
  <c r="AR241" i="1" s="1"/>
  <c r="AT241" i="1" s="1"/>
  <c r="Z241" i="1"/>
  <c r="Y241" i="1"/>
  <c r="AG240" i="1"/>
  <c r="AF240" i="1"/>
  <c r="AE240" i="1"/>
  <c r="AD240" i="1"/>
  <c r="AC240" i="1"/>
  <c r="AB240" i="1"/>
  <c r="AA240" i="1"/>
  <c r="AR240" i="1" s="1"/>
  <c r="AT240" i="1" s="1"/>
  <c r="Z240" i="1"/>
  <c r="Y240" i="1"/>
  <c r="AG239" i="1"/>
  <c r="AF239" i="1"/>
  <c r="AE239" i="1"/>
  <c r="AD239" i="1"/>
  <c r="AC239" i="1"/>
  <c r="AB239" i="1"/>
  <c r="AA239" i="1"/>
  <c r="AR239" i="1" s="1"/>
  <c r="AT239" i="1" s="1"/>
  <c r="Z239" i="1"/>
  <c r="Y239" i="1"/>
  <c r="AG238" i="1"/>
  <c r="AF238" i="1"/>
  <c r="AE238" i="1"/>
  <c r="AD238" i="1"/>
  <c r="AC238" i="1"/>
  <c r="AB238" i="1"/>
  <c r="AA238" i="1"/>
  <c r="AR238" i="1" s="1"/>
  <c r="AT238" i="1" s="1"/>
  <c r="Z238" i="1"/>
  <c r="Y238" i="1"/>
  <c r="AG237" i="1"/>
  <c r="AF237" i="1"/>
  <c r="AE237" i="1"/>
  <c r="AD237" i="1"/>
  <c r="AC237" i="1"/>
  <c r="AB237" i="1"/>
  <c r="AA237" i="1"/>
  <c r="AR237" i="1" s="1"/>
  <c r="AT237" i="1" s="1"/>
  <c r="Z237" i="1"/>
  <c r="Y237" i="1"/>
  <c r="AG236" i="1"/>
  <c r="AF236" i="1"/>
  <c r="AE236" i="1"/>
  <c r="AD236" i="1"/>
  <c r="AC236" i="1"/>
  <c r="AB236" i="1"/>
  <c r="AA236" i="1"/>
  <c r="AR236" i="1" s="1"/>
  <c r="AT236" i="1" s="1"/>
  <c r="Z236" i="1"/>
  <c r="Y236" i="1"/>
  <c r="AG235" i="1"/>
  <c r="AF235" i="1"/>
  <c r="AE235" i="1"/>
  <c r="AD235" i="1"/>
  <c r="AC235" i="1"/>
  <c r="AB235" i="1"/>
  <c r="AA235" i="1"/>
  <c r="AR235" i="1" s="1"/>
  <c r="AT235" i="1" s="1"/>
  <c r="Z235" i="1"/>
  <c r="Y235" i="1"/>
  <c r="AG234" i="1"/>
  <c r="AF234" i="1"/>
  <c r="AE234" i="1"/>
  <c r="AD234" i="1"/>
  <c r="AC234" i="1"/>
  <c r="AB234" i="1"/>
  <c r="AA234" i="1"/>
  <c r="AR234" i="1" s="1"/>
  <c r="AT234" i="1" s="1"/>
  <c r="Z234" i="1"/>
  <c r="Y234" i="1"/>
  <c r="AG233" i="1"/>
  <c r="AF233" i="1"/>
  <c r="AE233" i="1"/>
  <c r="AD233" i="1"/>
  <c r="AC233" i="1"/>
  <c r="AB233" i="1"/>
  <c r="AA233" i="1"/>
  <c r="AR233" i="1" s="1"/>
  <c r="AT233" i="1" s="1"/>
  <c r="Z233" i="1"/>
  <c r="Y233" i="1"/>
  <c r="AG232" i="1"/>
  <c r="AF232" i="1"/>
  <c r="AE232" i="1"/>
  <c r="AD232" i="1"/>
  <c r="AC232" i="1"/>
  <c r="AB232" i="1"/>
  <c r="AA232" i="1"/>
  <c r="AR232" i="1" s="1"/>
  <c r="AT232" i="1" s="1"/>
  <c r="Z232" i="1"/>
  <c r="Y232" i="1"/>
  <c r="AG231" i="1"/>
  <c r="AF231" i="1"/>
  <c r="AE231" i="1"/>
  <c r="AD231" i="1"/>
  <c r="AC231" i="1"/>
  <c r="AB231" i="1"/>
  <c r="AA231" i="1"/>
  <c r="AR231" i="1" s="1"/>
  <c r="AT231" i="1" s="1"/>
  <c r="Z231" i="1"/>
  <c r="Y231" i="1"/>
  <c r="AG230" i="1"/>
  <c r="AF230" i="1"/>
  <c r="AE230" i="1"/>
  <c r="AD230" i="1"/>
  <c r="AC230" i="1"/>
  <c r="AB230" i="1"/>
  <c r="AA230" i="1"/>
  <c r="AR230" i="1" s="1"/>
  <c r="AT230" i="1" s="1"/>
  <c r="Z230" i="1"/>
  <c r="Y230" i="1"/>
  <c r="AG229" i="1"/>
  <c r="AF229" i="1"/>
  <c r="AE229" i="1"/>
  <c r="AD229" i="1"/>
  <c r="AC229" i="1"/>
  <c r="AB229" i="1"/>
  <c r="AA229" i="1"/>
  <c r="AR229" i="1" s="1"/>
  <c r="AT229" i="1" s="1"/>
  <c r="Z229" i="1"/>
  <c r="Y229" i="1"/>
  <c r="AG228" i="1"/>
  <c r="AF228" i="1"/>
  <c r="AE228" i="1"/>
  <c r="AD228" i="1"/>
  <c r="AC228" i="1"/>
  <c r="AB228" i="1"/>
  <c r="AA228" i="1"/>
  <c r="AR228" i="1" s="1"/>
  <c r="AT228" i="1" s="1"/>
  <c r="Z228" i="1"/>
  <c r="Y228" i="1"/>
  <c r="AG227" i="1"/>
  <c r="AF227" i="1"/>
  <c r="AE227" i="1"/>
  <c r="AD227" i="1"/>
  <c r="AC227" i="1"/>
  <c r="AB227" i="1"/>
  <c r="AA227" i="1"/>
  <c r="AR227" i="1" s="1"/>
  <c r="AT227" i="1" s="1"/>
  <c r="Z227" i="1"/>
  <c r="Y227" i="1"/>
  <c r="AG226" i="1"/>
  <c r="AF226" i="1"/>
  <c r="AE226" i="1"/>
  <c r="AD226" i="1"/>
  <c r="AC226" i="1"/>
  <c r="AB226" i="1"/>
  <c r="AA226" i="1"/>
  <c r="AR226" i="1" s="1"/>
  <c r="AT226" i="1" s="1"/>
  <c r="Z226" i="1"/>
  <c r="Y226" i="1"/>
  <c r="AG225" i="1"/>
  <c r="AF225" i="1"/>
  <c r="AE225" i="1"/>
  <c r="AD225" i="1"/>
  <c r="AC225" i="1"/>
  <c r="AB225" i="1"/>
  <c r="AA225" i="1"/>
  <c r="Z225" i="1"/>
  <c r="Y225" i="1"/>
  <c r="AG224" i="1"/>
  <c r="AF224" i="1"/>
  <c r="AE224" i="1"/>
  <c r="AD224" i="1"/>
  <c r="AC224" i="1"/>
  <c r="AB224" i="1"/>
  <c r="AA224" i="1"/>
  <c r="Z224" i="1"/>
  <c r="Y224" i="1"/>
  <c r="AG223" i="1"/>
  <c r="AF223" i="1"/>
  <c r="AE223" i="1"/>
  <c r="AD223" i="1"/>
  <c r="AC223" i="1"/>
  <c r="AB223" i="1"/>
  <c r="AA223" i="1"/>
  <c r="Z223" i="1"/>
  <c r="Y223" i="1"/>
  <c r="AG222" i="1"/>
  <c r="AF222" i="1"/>
  <c r="AE222" i="1"/>
  <c r="AD222" i="1"/>
  <c r="AC222" i="1"/>
  <c r="AB222" i="1"/>
  <c r="AA222" i="1"/>
  <c r="Z222" i="1"/>
  <c r="Y222" i="1"/>
  <c r="AG221" i="1"/>
  <c r="AF221" i="1"/>
  <c r="AE221" i="1"/>
  <c r="AD221" i="1"/>
  <c r="AC221" i="1"/>
  <c r="AB221" i="1"/>
  <c r="AA221" i="1"/>
  <c r="Z221" i="1"/>
  <c r="Y221" i="1"/>
  <c r="AG220" i="1"/>
  <c r="AF220" i="1"/>
  <c r="AE220" i="1"/>
  <c r="AD220" i="1"/>
  <c r="AC220" i="1"/>
  <c r="AB220" i="1"/>
  <c r="AA220" i="1"/>
  <c r="Z220" i="1"/>
  <c r="Y220" i="1"/>
  <c r="AG219" i="1"/>
  <c r="AF219" i="1"/>
  <c r="AE219" i="1"/>
  <c r="AD219" i="1"/>
  <c r="AC219" i="1"/>
  <c r="AB219" i="1"/>
  <c r="AA219" i="1"/>
  <c r="Z219" i="1"/>
  <c r="Y219" i="1"/>
  <c r="AG218" i="1"/>
  <c r="AF218" i="1"/>
  <c r="AE218" i="1"/>
  <c r="AD218" i="1"/>
  <c r="AC218" i="1"/>
  <c r="AB218" i="1"/>
  <c r="AA218" i="1"/>
  <c r="Z218" i="1"/>
  <c r="Y218" i="1"/>
  <c r="AG217" i="1"/>
  <c r="AF217" i="1"/>
  <c r="AE217" i="1"/>
  <c r="AD217" i="1"/>
  <c r="AC217" i="1"/>
  <c r="AB217" i="1"/>
  <c r="AA217" i="1"/>
  <c r="Z217" i="1"/>
  <c r="Y217" i="1"/>
  <c r="AG216" i="1"/>
  <c r="AF216" i="1"/>
  <c r="AE216" i="1"/>
  <c r="AD216" i="1"/>
  <c r="AC216" i="1"/>
  <c r="AB216" i="1"/>
  <c r="AA216" i="1"/>
  <c r="Z216" i="1"/>
  <c r="Y216" i="1"/>
  <c r="AG215" i="1"/>
  <c r="AF215" i="1"/>
  <c r="AE215" i="1"/>
  <c r="AD215" i="1"/>
  <c r="AC215" i="1"/>
  <c r="AB215" i="1"/>
  <c r="AA215" i="1"/>
  <c r="Z215" i="1"/>
  <c r="Y215" i="1"/>
  <c r="AG214" i="1"/>
  <c r="AF214" i="1"/>
  <c r="AE214" i="1"/>
  <c r="AD214" i="1"/>
  <c r="AC214" i="1"/>
  <c r="AB214" i="1"/>
  <c r="AA214" i="1"/>
  <c r="Z214" i="1"/>
  <c r="Y214" i="1"/>
  <c r="AG213" i="1"/>
  <c r="AF213" i="1"/>
  <c r="AE213" i="1"/>
  <c r="AD213" i="1"/>
  <c r="AC213" i="1"/>
  <c r="AB213" i="1"/>
  <c r="AA213" i="1"/>
  <c r="Z213" i="1"/>
  <c r="Y213" i="1"/>
  <c r="AG212" i="1"/>
  <c r="AF212" i="1"/>
  <c r="AE212" i="1"/>
  <c r="AD212" i="1"/>
  <c r="AC212" i="1"/>
  <c r="AB212" i="1"/>
  <c r="AA212" i="1"/>
  <c r="Z212" i="1"/>
  <c r="Y212" i="1"/>
  <c r="AG211" i="1"/>
  <c r="AF211" i="1"/>
  <c r="AE211" i="1"/>
  <c r="AD211" i="1"/>
  <c r="AC211" i="1"/>
  <c r="AB211" i="1"/>
  <c r="AA211" i="1"/>
  <c r="Z211" i="1"/>
  <c r="Y211" i="1"/>
  <c r="AG210" i="1"/>
  <c r="AF210" i="1"/>
  <c r="AE210" i="1"/>
  <c r="AD210" i="1"/>
  <c r="AC210" i="1"/>
  <c r="AB210" i="1"/>
  <c r="AA210" i="1"/>
  <c r="Z210" i="1"/>
  <c r="Y210" i="1"/>
  <c r="AG209" i="1"/>
  <c r="AF209" i="1"/>
  <c r="AE209" i="1"/>
  <c r="AD209" i="1"/>
  <c r="AC209" i="1"/>
  <c r="AB209" i="1"/>
  <c r="AA209" i="1"/>
  <c r="Z209" i="1"/>
  <c r="Y209" i="1"/>
  <c r="AG208" i="1"/>
  <c r="AF208" i="1"/>
  <c r="AE208" i="1"/>
  <c r="AD208" i="1"/>
  <c r="AC208" i="1"/>
  <c r="AB208" i="1"/>
  <c r="AA208" i="1"/>
  <c r="Z208" i="1"/>
  <c r="Y208" i="1"/>
  <c r="AG207" i="1"/>
  <c r="AF207" i="1"/>
  <c r="AE207" i="1"/>
  <c r="AD207" i="1"/>
  <c r="AC207" i="1"/>
  <c r="AB207" i="1"/>
  <c r="AA207" i="1"/>
  <c r="Z207" i="1"/>
  <c r="Y207" i="1"/>
  <c r="AG206" i="1"/>
  <c r="AF206" i="1"/>
  <c r="AE206" i="1"/>
  <c r="AD206" i="1"/>
  <c r="AC206" i="1"/>
  <c r="AB206" i="1"/>
  <c r="AA206" i="1"/>
  <c r="Z206" i="1"/>
  <c r="Y206" i="1"/>
  <c r="AG205" i="1"/>
  <c r="AF205" i="1"/>
  <c r="AE205" i="1"/>
  <c r="AD205" i="1"/>
  <c r="AC205" i="1"/>
  <c r="AB205" i="1"/>
  <c r="AA205" i="1"/>
  <c r="Z205" i="1"/>
  <c r="Y205" i="1"/>
  <c r="AG204" i="1"/>
  <c r="AF204" i="1"/>
  <c r="AE204" i="1"/>
  <c r="AD204" i="1"/>
  <c r="AC204" i="1"/>
  <c r="AB204" i="1"/>
  <c r="AA204" i="1"/>
  <c r="Z204" i="1"/>
  <c r="Y204" i="1"/>
  <c r="AG203" i="1"/>
  <c r="AF203" i="1"/>
  <c r="AE203" i="1"/>
  <c r="AD203" i="1"/>
  <c r="AC203" i="1"/>
  <c r="AB203" i="1"/>
  <c r="AA203" i="1"/>
  <c r="Z203" i="1"/>
  <c r="Y203" i="1"/>
  <c r="AG202" i="1"/>
  <c r="AF202" i="1"/>
  <c r="AE202" i="1"/>
  <c r="AD202" i="1"/>
  <c r="AC202" i="1"/>
  <c r="AB202" i="1"/>
  <c r="AA202" i="1"/>
  <c r="Z202" i="1"/>
  <c r="Y202" i="1"/>
  <c r="AG201" i="1"/>
  <c r="AF201" i="1"/>
  <c r="AE201" i="1"/>
  <c r="AD201" i="1"/>
  <c r="AC201" i="1"/>
  <c r="AB201" i="1"/>
  <c r="AA201" i="1"/>
  <c r="Z201" i="1"/>
  <c r="Y201" i="1"/>
  <c r="AG200" i="1"/>
  <c r="AF200" i="1"/>
  <c r="AE200" i="1"/>
  <c r="AD200" i="1"/>
  <c r="AC200" i="1"/>
  <c r="AB200" i="1"/>
  <c r="AA200" i="1"/>
  <c r="Z200" i="1"/>
  <c r="Y200" i="1"/>
  <c r="AG199" i="1"/>
  <c r="AF199" i="1"/>
  <c r="AE199" i="1"/>
  <c r="AD199" i="1"/>
  <c r="AC199" i="1"/>
  <c r="AB199" i="1"/>
  <c r="AA199" i="1"/>
  <c r="Z199" i="1"/>
  <c r="Y199" i="1"/>
  <c r="AG198" i="1"/>
  <c r="AF198" i="1"/>
  <c r="AE198" i="1"/>
  <c r="AD198" i="1"/>
  <c r="AC198" i="1"/>
  <c r="AB198" i="1"/>
  <c r="AA198" i="1"/>
  <c r="Z198" i="1"/>
  <c r="Y198" i="1"/>
  <c r="AG197" i="1"/>
  <c r="AF197" i="1"/>
  <c r="AE197" i="1"/>
  <c r="AD197" i="1"/>
  <c r="AC197" i="1"/>
  <c r="AB197" i="1"/>
  <c r="AA197" i="1"/>
  <c r="Z197" i="1"/>
  <c r="Y197" i="1"/>
  <c r="AG196" i="1"/>
  <c r="AF196" i="1"/>
  <c r="AE196" i="1"/>
  <c r="AD196" i="1"/>
  <c r="AC196" i="1"/>
  <c r="AB196" i="1"/>
  <c r="AA196" i="1"/>
  <c r="Z196" i="1"/>
  <c r="Y196" i="1"/>
  <c r="AG195" i="1"/>
  <c r="AF195" i="1"/>
  <c r="AE195" i="1"/>
  <c r="AD195" i="1"/>
  <c r="AC195" i="1"/>
  <c r="AB195" i="1"/>
  <c r="AA195" i="1"/>
  <c r="Z195" i="1"/>
  <c r="Y195" i="1"/>
  <c r="AG194" i="1"/>
  <c r="AF194" i="1"/>
  <c r="AE194" i="1"/>
  <c r="AD194" i="1"/>
  <c r="AC194" i="1"/>
  <c r="AB194" i="1"/>
  <c r="AA194" i="1"/>
  <c r="Z194" i="1"/>
  <c r="Y194" i="1"/>
  <c r="AG193" i="1"/>
  <c r="AF193" i="1"/>
  <c r="AE193" i="1"/>
  <c r="AD193" i="1"/>
  <c r="AC193" i="1"/>
  <c r="AB193" i="1"/>
  <c r="AA193" i="1"/>
  <c r="Z193" i="1"/>
  <c r="Y193" i="1"/>
  <c r="AG192" i="1"/>
  <c r="AF192" i="1"/>
  <c r="AE192" i="1"/>
  <c r="AD192" i="1"/>
  <c r="AC192" i="1"/>
  <c r="AB192" i="1"/>
  <c r="AA192" i="1"/>
  <c r="Z192" i="1"/>
  <c r="Y192" i="1"/>
  <c r="AG191" i="1"/>
  <c r="AF191" i="1"/>
  <c r="AE191" i="1"/>
  <c r="AD191" i="1"/>
  <c r="AC191" i="1"/>
  <c r="AB191" i="1"/>
  <c r="AA191" i="1"/>
  <c r="Z191" i="1"/>
  <c r="Y191" i="1"/>
  <c r="AG190" i="1"/>
  <c r="AF190" i="1"/>
  <c r="AE190" i="1"/>
  <c r="AD190" i="1"/>
  <c r="AC190" i="1"/>
  <c r="AB190" i="1"/>
  <c r="AA190" i="1"/>
  <c r="Z190" i="1"/>
  <c r="Y190" i="1"/>
  <c r="AG189" i="1"/>
  <c r="AF189" i="1"/>
  <c r="AE189" i="1"/>
  <c r="AD189" i="1"/>
  <c r="AC189" i="1"/>
  <c r="AB189" i="1"/>
  <c r="AA189" i="1"/>
  <c r="Z189" i="1"/>
  <c r="Y189" i="1"/>
  <c r="AG188" i="1"/>
  <c r="AF188" i="1"/>
  <c r="AE188" i="1"/>
  <c r="AD188" i="1"/>
  <c r="AC188" i="1"/>
  <c r="AB188" i="1"/>
  <c r="AA188" i="1"/>
  <c r="Z188" i="1"/>
  <c r="Y188" i="1"/>
  <c r="AG187" i="1"/>
  <c r="AF187" i="1"/>
  <c r="AE187" i="1"/>
  <c r="AD187" i="1"/>
  <c r="AC187" i="1"/>
  <c r="AB187" i="1"/>
  <c r="AA187" i="1"/>
  <c r="Z187" i="1"/>
  <c r="Y187" i="1"/>
  <c r="AG186" i="1"/>
  <c r="AF186" i="1"/>
  <c r="AE186" i="1"/>
  <c r="AD186" i="1"/>
  <c r="AC186" i="1"/>
  <c r="AB186" i="1"/>
  <c r="AA186" i="1"/>
  <c r="Z186" i="1"/>
  <c r="Y186" i="1"/>
  <c r="AG185" i="1"/>
  <c r="AF185" i="1"/>
  <c r="AE185" i="1"/>
  <c r="AD185" i="1"/>
  <c r="AC185" i="1"/>
  <c r="AB185" i="1"/>
  <c r="AA185" i="1"/>
  <c r="Z185" i="1"/>
  <c r="Y185" i="1"/>
  <c r="AG184" i="1"/>
  <c r="AF184" i="1"/>
  <c r="AE184" i="1"/>
  <c r="AD184" i="1"/>
  <c r="AC184" i="1"/>
  <c r="AB184" i="1"/>
  <c r="AA184" i="1"/>
  <c r="Z184" i="1"/>
  <c r="Y184" i="1"/>
  <c r="AG183" i="1"/>
  <c r="AF183" i="1"/>
  <c r="AE183" i="1"/>
  <c r="AD183" i="1"/>
  <c r="AC183" i="1"/>
  <c r="AB183" i="1"/>
  <c r="AA183" i="1"/>
  <c r="Z183" i="1"/>
  <c r="Y183" i="1"/>
  <c r="AG182" i="1"/>
  <c r="AF182" i="1"/>
  <c r="AE182" i="1"/>
  <c r="AD182" i="1"/>
  <c r="AC182" i="1"/>
  <c r="AB182" i="1"/>
  <c r="AA182" i="1"/>
  <c r="Z182" i="1"/>
  <c r="Y182" i="1"/>
  <c r="AG181" i="1"/>
  <c r="AF181" i="1"/>
  <c r="AE181" i="1"/>
  <c r="AD181" i="1"/>
  <c r="AC181" i="1"/>
  <c r="AB181" i="1"/>
  <c r="AA181" i="1"/>
  <c r="Z181" i="1"/>
  <c r="Y181" i="1"/>
  <c r="AG180" i="1"/>
  <c r="AF180" i="1"/>
  <c r="AE180" i="1"/>
  <c r="AD180" i="1"/>
  <c r="AC180" i="1"/>
  <c r="AB180" i="1"/>
  <c r="AA180" i="1"/>
  <c r="Z180" i="1"/>
  <c r="Y180" i="1"/>
  <c r="AG179" i="1"/>
  <c r="AF179" i="1"/>
  <c r="AE179" i="1"/>
  <c r="AD179" i="1"/>
  <c r="AC179" i="1"/>
  <c r="AB179" i="1"/>
  <c r="AA179" i="1"/>
  <c r="Z179" i="1"/>
  <c r="Y179" i="1"/>
  <c r="AG178" i="1"/>
  <c r="AF178" i="1"/>
  <c r="AE178" i="1"/>
  <c r="AD178" i="1"/>
  <c r="AC178" i="1"/>
  <c r="AB178" i="1"/>
  <c r="AA178" i="1"/>
  <c r="Z178" i="1"/>
  <c r="Y178" i="1"/>
  <c r="AG177" i="1"/>
  <c r="AF177" i="1"/>
  <c r="AE177" i="1"/>
  <c r="AD177" i="1"/>
  <c r="AC177" i="1"/>
  <c r="AB177" i="1"/>
  <c r="AA177" i="1"/>
  <c r="AR177" i="1" s="1"/>
  <c r="AT177" i="1" s="1"/>
  <c r="Z177" i="1"/>
  <c r="Y177" i="1"/>
  <c r="AG176" i="1"/>
  <c r="AF176" i="1"/>
  <c r="AE176" i="1"/>
  <c r="AD176" i="1"/>
  <c r="AC176" i="1"/>
  <c r="AB176" i="1"/>
  <c r="AA176" i="1"/>
  <c r="AR176" i="1" s="1"/>
  <c r="AT176" i="1" s="1"/>
  <c r="Z176" i="1"/>
  <c r="Y176" i="1"/>
  <c r="AG175" i="1"/>
  <c r="AF175" i="1"/>
  <c r="AE175" i="1"/>
  <c r="AD175" i="1"/>
  <c r="AC175" i="1"/>
  <c r="AB175" i="1"/>
  <c r="AA175" i="1"/>
  <c r="AR175" i="1" s="1"/>
  <c r="AT175" i="1" s="1"/>
  <c r="Z175" i="1"/>
  <c r="Y175" i="1"/>
  <c r="AG174" i="1"/>
  <c r="AF174" i="1"/>
  <c r="AE174" i="1"/>
  <c r="AD174" i="1"/>
  <c r="AC174" i="1"/>
  <c r="AB174" i="1"/>
  <c r="AA174" i="1"/>
  <c r="AR174" i="1" s="1"/>
  <c r="AT174" i="1" s="1"/>
  <c r="Z174" i="1"/>
  <c r="Y174" i="1"/>
  <c r="AG173" i="1"/>
  <c r="AF173" i="1"/>
  <c r="AE173" i="1"/>
  <c r="AD173" i="1"/>
  <c r="AC173" i="1"/>
  <c r="AB173" i="1"/>
  <c r="AA173" i="1"/>
  <c r="AR173" i="1" s="1"/>
  <c r="AT173" i="1" s="1"/>
  <c r="Z173" i="1"/>
  <c r="Y173" i="1"/>
  <c r="AG172" i="1"/>
  <c r="AF172" i="1"/>
  <c r="AE172" i="1"/>
  <c r="AD172" i="1"/>
  <c r="AC172" i="1"/>
  <c r="AB172" i="1"/>
  <c r="AA172" i="1"/>
  <c r="AR172" i="1" s="1"/>
  <c r="AT172" i="1" s="1"/>
  <c r="Z172" i="1"/>
  <c r="Y172" i="1"/>
  <c r="AG171" i="1"/>
  <c r="AF171" i="1"/>
  <c r="AE171" i="1"/>
  <c r="AD171" i="1"/>
  <c r="AC171" i="1"/>
  <c r="AB171" i="1"/>
  <c r="AA171" i="1"/>
  <c r="AR171" i="1" s="1"/>
  <c r="AT171" i="1" s="1"/>
  <c r="Z171" i="1"/>
  <c r="Y171" i="1"/>
  <c r="AG170" i="1"/>
  <c r="AF170" i="1"/>
  <c r="AE170" i="1"/>
  <c r="AD170" i="1"/>
  <c r="AC170" i="1"/>
  <c r="AB170" i="1"/>
  <c r="AA170" i="1"/>
  <c r="AR170" i="1" s="1"/>
  <c r="AT170" i="1" s="1"/>
  <c r="Z170" i="1"/>
  <c r="Y170" i="1"/>
  <c r="AG169" i="1"/>
  <c r="AF169" i="1"/>
  <c r="AE169" i="1"/>
  <c r="AD169" i="1"/>
  <c r="AC169" i="1"/>
  <c r="AB169" i="1"/>
  <c r="AA169" i="1"/>
  <c r="AR169" i="1" s="1"/>
  <c r="AT169" i="1" s="1"/>
  <c r="Z169" i="1"/>
  <c r="Y169" i="1"/>
  <c r="AG168" i="1"/>
  <c r="AF168" i="1"/>
  <c r="AE168" i="1"/>
  <c r="AD168" i="1"/>
  <c r="AC168" i="1"/>
  <c r="AB168" i="1"/>
  <c r="AA168" i="1"/>
  <c r="AR168" i="1" s="1"/>
  <c r="AT168" i="1" s="1"/>
  <c r="Z168" i="1"/>
  <c r="Y168" i="1"/>
  <c r="AG167" i="1"/>
  <c r="AF167" i="1"/>
  <c r="AE167" i="1"/>
  <c r="AD167" i="1"/>
  <c r="AC167" i="1"/>
  <c r="AB167" i="1"/>
  <c r="AA167" i="1"/>
  <c r="AR167" i="1" s="1"/>
  <c r="AT167" i="1" s="1"/>
  <c r="Z167" i="1"/>
  <c r="Y167" i="1"/>
  <c r="AG166" i="1"/>
  <c r="AF166" i="1"/>
  <c r="AE166" i="1"/>
  <c r="AD166" i="1"/>
  <c r="AC166" i="1"/>
  <c r="AB166" i="1"/>
  <c r="AA166" i="1"/>
  <c r="AR166" i="1" s="1"/>
  <c r="AT166" i="1" s="1"/>
  <c r="Z166" i="1"/>
  <c r="Y166" i="1"/>
  <c r="AG165" i="1"/>
  <c r="AF165" i="1"/>
  <c r="AE165" i="1"/>
  <c r="AD165" i="1"/>
  <c r="AC165" i="1"/>
  <c r="AB165" i="1"/>
  <c r="AA165" i="1"/>
  <c r="AR165" i="1" s="1"/>
  <c r="AT165" i="1" s="1"/>
  <c r="Z165" i="1"/>
  <c r="Y165" i="1"/>
  <c r="AG164" i="1"/>
  <c r="AF164" i="1"/>
  <c r="AE164" i="1"/>
  <c r="AD164" i="1"/>
  <c r="AC164" i="1"/>
  <c r="AB164" i="1"/>
  <c r="AA164" i="1"/>
  <c r="AR164" i="1" s="1"/>
  <c r="AT164" i="1" s="1"/>
  <c r="Z164" i="1"/>
  <c r="Y164" i="1"/>
  <c r="AG163" i="1"/>
  <c r="AF163" i="1"/>
  <c r="AE163" i="1"/>
  <c r="AD163" i="1"/>
  <c r="AC163" i="1"/>
  <c r="AB163" i="1"/>
  <c r="AA163" i="1"/>
  <c r="AR163" i="1" s="1"/>
  <c r="AT163" i="1" s="1"/>
  <c r="Z163" i="1"/>
  <c r="Y163" i="1"/>
  <c r="AG162" i="1"/>
  <c r="AF162" i="1"/>
  <c r="AE162" i="1"/>
  <c r="AD162" i="1"/>
  <c r="AC162" i="1"/>
  <c r="AB162" i="1"/>
  <c r="AA162" i="1"/>
  <c r="AR162" i="1" s="1"/>
  <c r="AT162" i="1" s="1"/>
  <c r="Z162" i="1"/>
  <c r="Y162" i="1"/>
  <c r="AG161" i="1"/>
  <c r="AF161" i="1"/>
  <c r="AE161" i="1"/>
  <c r="AD161" i="1"/>
  <c r="AC161" i="1"/>
  <c r="AB161" i="1"/>
  <c r="AA161" i="1"/>
  <c r="Z161" i="1"/>
  <c r="Y161" i="1"/>
  <c r="AG160" i="1"/>
  <c r="AF160" i="1"/>
  <c r="AE160" i="1"/>
  <c r="AD160" i="1"/>
  <c r="AC160" i="1"/>
  <c r="AB160" i="1"/>
  <c r="AA160" i="1"/>
  <c r="Z160" i="1"/>
  <c r="Y160" i="1"/>
  <c r="AG159" i="1"/>
  <c r="AF159" i="1"/>
  <c r="AE159" i="1"/>
  <c r="AD159" i="1"/>
  <c r="AC159" i="1"/>
  <c r="AB159" i="1"/>
  <c r="AA159" i="1"/>
  <c r="Z159" i="1"/>
  <c r="Y159" i="1"/>
  <c r="AG158" i="1"/>
  <c r="AF158" i="1"/>
  <c r="AE158" i="1"/>
  <c r="AD158" i="1"/>
  <c r="AC158" i="1"/>
  <c r="AB158" i="1"/>
  <c r="AA158" i="1"/>
  <c r="Z158" i="1"/>
  <c r="Y158" i="1"/>
  <c r="AG157" i="1"/>
  <c r="AF157" i="1"/>
  <c r="AE157" i="1"/>
  <c r="AD157" i="1"/>
  <c r="AC157" i="1"/>
  <c r="AB157" i="1"/>
  <c r="AA157" i="1"/>
  <c r="Z157" i="1"/>
  <c r="Y157" i="1"/>
  <c r="AG156" i="1"/>
  <c r="AF156" i="1"/>
  <c r="AE156" i="1"/>
  <c r="AD156" i="1"/>
  <c r="AC156" i="1"/>
  <c r="AB156" i="1"/>
  <c r="AA156" i="1"/>
  <c r="Z156" i="1"/>
  <c r="Y156" i="1"/>
  <c r="AG155" i="1"/>
  <c r="AF155" i="1"/>
  <c r="AE155" i="1"/>
  <c r="AD155" i="1"/>
  <c r="AC155" i="1"/>
  <c r="AB155" i="1"/>
  <c r="AA155" i="1"/>
  <c r="Z155" i="1"/>
  <c r="Y155" i="1"/>
  <c r="AG154" i="1"/>
  <c r="AF154" i="1"/>
  <c r="AE154" i="1"/>
  <c r="AD154" i="1"/>
  <c r="AC154" i="1"/>
  <c r="AB154" i="1"/>
  <c r="AA154" i="1"/>
  <c r="Z154" i="1"/>
  <c r="Y154" i="1"/>
  <c r="AG153" i="1"/>
  <c r="AF153" i="1"/>
  <c r="AE153" i="1"/>
  <c r="AD153" i="1"/>
  <c r="AC153" i="1"/>
  <c r="AB153" i="1"/>
  <c r="AA153" i="1"/>
  <c r="Z153" i="1"/>
  <c r="Y153" i="1"/>
  <c r="AG152" i="1"/>
  <c r="AF152" i="1"/>
  <c r="AE152" i="1"/>
  <c r="AD152" i="1"/>
  <c r="AC152" i="1"/>
  <c r="AB152" i="1"/>
  <c r="AA152" i="1"/>
  <c r="Z152" i="1"/>
  <c r="Y152" i="1"/>
  <c r="AG151" i="1"/>
  <c r="AF151" i="1"/>
  <c r="AE151" i="1"/>
  <c r="AD151" i="1"/>
  <c r="AC151" i="1"/>
  <c r="AB151" i="1"/>
  <c r="AA151" i="1"/>
  <c r="Z151" i="1"/>
  <c r="Y151" i="1"/>
  <c r="AG150" i="1"/>
  <c r="AF150" i="1"/>
  <c r="AE150" i="1"/>
  <c r="AD150" i="1"/>
  <c r="AC150" i="1"/>
  <c r="AB150" i="1"/>
  <c r="AA150" i="1"/>
  <c r="Z150" i="1"/>
  <c r="Y150" i="1"/>
  <c r="AG149" i="1"/>
  <c r="AF149" i="1"/>
  <c r="AE149" i="1"/>
  <c r="AD149" i="1"/>
  <c r="AC149" i="1"/>
  <c r="AB149" i="1"/>
  <c r="AA149" i="1"/>
  <c r="Z149" i="1"/>
  <c r="Y149" i="1"/>
  <c r="AG148" i="1"/>
  <c r="AF148" i="1"/>
  <c r="AE148" i="1"/>
  <c r="AD148" i="1"/>
  <c r="AC148" i="1"/>
  <c r="AB148" i="1"/>
  <c r="AA148" i="1"/>
  <c r="Z148" i="1"/>
  <c r="Y148" i="1"/>
  <c r="AG147" i="1"/>
  <c r="AF147" i="1"/>
  <c r="AE147" i="1"/>
  <c r="AD147" i="1"/>
  <c r="AC147" i="1"/>
  <c r="AB147" i="1"/>
  <c r="AA147" i="1"/>
  <c r="Z147" i="1"/>
  <c r="Y147" i="1"/>
  <c r="AG146" i="1"/>
  <c r="AF146" i="1"/>
  <c r="AE146" i="1"/>
  <c r="AD146" i="1"/>
  <c r="AC146" i="1"/>
  <c r="AB146" i="1"/>
  <c r="AA146" i="1"/>
  <c r="Z146" i="1"/>
  <c r="Y146" i="1"/>
  <c r="AG145" i="1"/>
  <c r="AF145" i="1"/>
  <c r="AE145" i="1"/>
  <c r="AD145" i="1"/>
  <c r="AC145" i="1"/>
  <c r="AB145" i="1"/>
  <c r="AA145" i="1"/>
  <c r="Z145" i="1"/>
  <c r="Y145" i="1"/>
  <c r="AG144" i="1"/>
  <c r="AF144" i="1"/>
  <c r="AE144" i="1"/>
  <c r="AD144" i="1"/>
  <c r="AC144" i="1"/>
  <c r="AB144" i="1"/>
  <c r="AA144" i="1"/>
  <c r="Z144" i="1"/>
  <c r="Y144" i="1"/>
  <c r="AG143" i="1"/>
  <c r="AF143" i="1"/>
  <c r="AE143" i="1"/>
  <c r="AD143" i="1"/>
  <c r="AC143" i="1"/>
  <c r="AB143" i="1"/>
  <c r="AA143" i="1"/>
  <c r="Z143" i="1"/>
  <c r="Y143" i="1"/>
  <c r="AG142" i="1"/>
  <c r="AF142" i="1"/>
  <c r="AE142" i="1"/>
  <c r="AD142" i="1"/>
  <c r="AC142" i="1"/>
  <c r="AB142" i="1"/>
  <c r="AA142" i="1"/>
  <c r="Z142" i="1"/>
  <c r="Y142" i="1"/>
  <c r="AG141" i="1"/>
  <c r="AF141" i="1"/>
  <c r="AE141" i="1"/>
  <c r="AD141" i="1"/>
  <c r="AC141" i="1"/>
  <c r="AB141" i="1"/>
  <c r="AA141" i="1"/>
  <c r="Z141" i="1"/>
  <c r="Y141" i="1"/>
  <c r="AG140" i="1"/>
  <c r="AF140" i="1"/>
  <c r="AE140" i="1"/>
  <c r="AD140" i="1"/>
  <c r="AC140" i="1"/>
  <c r="AB140" i="1"/>
  <c r="AA140" i="1"/>
  <c r="Z140" i="1"/>
  <c r="Y140" i="1"/>
  <c r="AG139" i="1"/>
  <c r="AF139" i="1"/>
  <c r="AE139" i="1"/>
  <c r="AD139" i="1"/>
  <c r="AC139" i="1"/>
  <c r="AB139" i="1"/>
  <c r="AA139" i="1"/>
  <c r="Z139" i="1"/>
  <c r="Y139" i="1"/>
  <c r="AG138" i="1"/>
  <c r="AF138" i="1"/>
  <c r="AE138" i="1"/>
  <c r="AD138" i="1"/>
  <c r="AC138" i="1"/>
  <c r="AB138" i="1"/>
  <c r="AA138" i="1"/>
  <c r="Z138" i="1"/>
  <c r="Y138" i="1"/>
  <c r="AG137" i="1"/>
  <c r="AF137" i="1"/>
  <c r="AE137" i="1"/>
  <c r="AD137" i="1"/>
  <c r="AC137" i="1"/>
  <c r="AB137" i="1"/>
  <c r="AA137" i="1"/>
  <c r="Z137" i="1"/>
  <c r="Y137" i="1"/>
  <c r="AG136" i="1"/>
  <c r="AF136" i="1"/>
  <c r="AE136" i="1"/>
  <c r="AD136" i="1"/>
  <c r="AC136" i="1"/>
  <c r="AB136" i="1"/>
  <c r="AA136" i="1"/>
  <c r="Z136" i="1"/>
  <c r="Y136" i="1"/>
  <c r="AG135" i="1"/>
  <c r="AF135" i="1"/>
  <c r="AE135" i="1"/>
  <c r="AD135" i="1"/>
  <c r="AC135" i="1"/>
  <c r="AB135" i="1"/>
  <c r="AA135" i="1"/>
  <c r="Z135" i="1"/>
  <c r="Y135" i="1"/>
  <c r="AG134" i="1"/>
  <c r="AF134" i="1"/>
  <c r="AE134" i="1"/>
  <c r="AD134" i="1"/>
  <c r="AC134" i="1"/>
  <c r="AB134" i="1"/>
  <c r="AA134" i="1"/>
  <c r="Z134" i="1"/>
  <c r="Y134" i="1"/>
  <c r="AG133" i="1"/>
  <c r="AF133" i="1"/>
  <c r="AE133" i="1"/>
  <c r="AD133" i="1"/>
  <c r="AC133" i="1"/>
  <c r="AB133" i="1"/>
  <c r="AA133" i="1"/>
  <c r="Z133" i="1"/>
  <c r="Y133" i="1"/>
  <c r="AG132" i="1"/>
  <c r="AF132" i="1"/>
  <c r="AE132" i="1"/>
  <c r="AD132" i="1"/>
  <c r="AC132" i="1"/>
  <c r="AB132" i="1"/>
  <c r="AA132" i="1"/>
  <c r="Z132" i="1"/>
  <c r="Y132" i="1"/>
  <c r="AG131" i="1"/>
  <c r="AF131" i="1"/>
  <c r="AE131" i="1"/>
  <c r="AD131" i="1"/>
  <c r="AC131" i="1"/>
  <c r="AB131" i="1"/>
  <c r="AA131" i="1"/>
  <c r="Z131" i="1"/>
  <c r="Y131" i="1"/>
  <c r="AG130" i="1"/>
  <c r="AF130" i="1"/>
  <c r="AE130" i="1"/>
  <c r="AD130" i="1"/>
  <c r="AC130" i="1"/>
  <c r="AB130" i="1"/>
  <c r="AA130" i="1"/>
  <c r="Z130" i="1"/>
  <c r="Y130" i="1"/>
  <c r="AG129" i="1"/>
  <c r="AF129" i="1"/>
  <c r="AE129" i="1"/>
  <c r="AD129" i="1"/>
  <c r="AC129" i="1"/>
  <c r="AB129" i="1"/>
  <c r="AA129" i="1"/>
  <c r="Z129" i="1"/>
  <c r="Y129" i="1"/>
  <c r="AG128" i="1"/>
  <c r="AF128" i="1"/>
  <c r="AE128" i="1"/>
  <c r="AD128" i="1"/>
  <c r="AC128" i="1"/>
  <c r="AB128" i="1"/>
  <c r="AA128" i="1"/>
  <c r="Z128" i="1"/>
  <c r="Y128" i="1"/>
  <c r="AG127" i="1"/>
  <c r="AF127" i="1"/>
  <c r="AE127" i="1"/>
  <c r="AD127" i="1"/>
  <c r="AC127" i="1"/>
  <c r="AB127" i="1"/>
  <c r="AA127" i="1"/>
  <c r="Z127" i="1"/>
  <c r="Y127" i="1"/>
  <c r="AG126" i="1"/>
  <c r="AF126" i="1"/>
  <c r="AE126" i="1"/>
  <c r="AD126" i="1"/>
  <c r="AC126" i="1"/>
  <c r="AB126" i="1"/>
  <c r="AA126" i="1"/>
  <c r="Z126" i="1"/>
  <c r="Y126" i="1"/>
  <c r="AG125" i="1"/>
  <c r="AF125" i="1"/>
  <c r="AE125" i="1"/>
  <c r="AD125" i="1"/>
  <c r="AC125" i="1"/>
  <c r="AB125" i="1"/>
  <c r="AA125" i="1"/>
  <c r="Z125" i="1"/>
  <c r="Y125" i="1"/>
  <c r="AG124" i="1"/>
  <c r="AF124" i="1"/>
  <c r="AE124" i="1"/>
  <c r="AD124" i="1"/>
  <c r="AC124" i="1"/>
  <c r="AB124" i="1"/>
  <c r="AA124" i="1"/>
  <c r="Z124" i="1"/>
  <c r="Y124" i="1"/>
  <c r="AG123" i="1"/>
  <c r="AF123" i="1"/>
  <c r="AE123" i="1"/>
  <c r="AD123" i="1"/>
  <c r="AC123" i="1"/>
  <c r="AB123" i="1"/>
  <c r="AA123" i="1"/>
  <c r="Z123" i="1"/>
  <c r="Y123" i="1"/>
  <c r="AG122" i="1"/>
  <c r="AF122" i="1"/>
  <c r="AE122" i="1"/>
  <c r="AD122" i="1"/>
  <c r="AC122" i="1"/>
  <c r="AB122" i="1"/>
  <c r="AA122" i="1"/>
  <c r="Z122" i="1"/>
  <c r="Y122" i="1"/>
  <c r="AG121" i="1"/>
  <c r="AF121" i="1"/>
  <c r="AE121" i="1"/>
  <c r="AD121" i="1"/>
  <c r="AC121" i="1"/>
  <c r="AB121" i="1"/>
  <c r="AA121" i="1"/>
  <c r="Z121" i="1"/>
  <c r="Y121" i="1"/>
  <c r="AG120" i="1"/>
  <c r="AF120" i="1"/>
  <c r="AE120" i="1"/>
  <c r="AD120" i="1"/>
  <c r="AC120" i="1"/>
  <c r="AB120" i="1"/>
  <c r="AA120" i="1"/>
  <c r="Z120" i="1"/>
  <c r="Y120" i="1"/>
  <c r="AG119" i="1"/>
  <c r="AF119" i="1"/>
  <c r="AE119" i="1"/>
  <c r="AD119" i="1"/>
  <c r="AC119" i="1"/>
  <c r="AB119" i="1"/>
  <c r="AA119" i="1"/>
  <c r="Z119" i="1"/>
  <c r="Y119" i="1"/>
  <c r="AG118" i="1"/>
  <c r="AF118" i="1"/>
  <c r="AE118" i="1"/>
  <c r="AD118" i="1"/>
  <c r="AC118" i="1"/>
  <c r="AB118" i="1"/>
  <c r="AA118" i="1"/>
  <c r="Z118" i="1"/>
  <c r="Y118" i="1"/>
  <c r="AG117" i="1"/>
  <c r="AF117" i="1"/>
  <c r="AE117" i="1"/>
  <c r="AD117" i="1"/>
  <c r="AC117" i="1"/>
  <c r="AB117" i="1"/>
  <c r="AA117" i="1"/>
  <c r="Z117" i="1"/>
  <c r="Y117" i="1"/>
  <c r="AG116" i="1"/>
  <c r="AF116" i="1"/>
  <c r="AE116" i="1"/>
  <c r="AD116" i="1"/>
  <c r="AC116" i="1"/>
  <c r="AB116" i="1"/>
  <c r="AA116" i="1"/>
  <c r="Z116" i="1"/>
  <c r="Y116" i="1"/>
  <c r="AG115" i="1"/>
  <c r="AF115" i="1"/>
  <c r="AE115" i="1"/>
  <c r="AD115" i="1"/>
  <c r="AC115" i="1"/>
  <c r="AB115" i="1"/>
  <c r="AA115" i="1"/>
  <c r="Z115" i="1"/>
  <c r="Y115" i="1"/>
  <c r="AG114" i="1"/>
  <c r="AF114" i="1"/>
  <c r="AE114" i="1"/>
  <c r="AD114" i="1"/>
  <c r="AC114" i="1"/>
  <c r="AB114" i="1"/>
  <c r="AA114" i="1"/>
  <c r="Z114" i="1"/>
  <c r="Y114" i="1"/>
  <c r="AG113" i="1"/>
  <c r="AF113" i="1"/>
  <c r="AE113" i="1"/>
  <c r="AD113" i="1"/>
  <c r="AC113" i="1"/>
  <c r="AB113" i="1"/>
  <c r="AA113" i="1"/>
  <c r="AR113" i="1" s="1"/>
  <c r="AT113" i="1" s="1"/>
  <c r="Z113" i="1"/>
  <c r="Y113" i="1"/>
  <c r="AG112" i="1"/>
  <c r="AF112" i="1"/>
  <c r="AE112" i="1"/>
  <c r="AD112" i="1"/>
  <c r="AC112" i="1"/>
  <c r="AB112" i="1"/>
  <c r="AA112" i="1"/>
  <c r="AR112" i="1" s="1"/>
  <c r="AT112" i="1" s="1"/>
  <c r="Z112" i="1"/>
  <c r="Y112" i="1"/>
  <c r="AG111" i="1"/>
  <c r="AF111" i="1"/>
  <c r="AE111" i="1"/>
  <c r="AD111" i="1"/>
  <c r="AC111" i="1"/>
  <c r="AB111" i="1"/>
  <c r="AA111" i="1"/>
  <c r="AR111" i="1" s="1"/>
  <c r="AT111" i="1" s="1"/>
  <c r="Z111" i="1"/>
  <c r="Y111" i="1"/>
  <c r="AG110" i="1"/>
  <c r="AF110" i="1"/>
  <c r="AE110" i="1"/>
  <c r="AD110" i="1"/>
  <c r="AC110" i="1"/>
  <c r="AB110" i="1"/>
  <c r="AA110" i="1"/>
  <c r="AR110" i="1" s="1"/>
  <c r="AT110" i="1" s="1"/>
  <c r="Z110" i="1"/>
  <c r="Y110" i="1"/>
  <c r="AG109" i="1"/>
  <c r="AF109" i="1"/>
  <c r="AE109" i="1"/>
  <c r="AD109" i="1"/>
  <c r="AC109" i="1"/>
  <c r="AB109" i="1"/>
  <c r="AA109" i="1"/>
  <c r="AR109" i="1" s="1"/>
  <c r="AT109" i="1" s="1"/>
  <c r="Z109" i="1"/>
  <c r="Y109" i="1"/>
  <c r="AG108" i="1"/>
  <c r="AF108" i="1"/>
  <c r="AE108" i="1"/>
  <c r="AD108" i="1"/>
  <c r="AC108" i="1"/>
  <c r="AB108" i="1"/>
  <c r="AA108" i="1"/>
  <c r="AR108" i="1" s="1"/>
  <c r="AT108" i="1" s="1"/>
  <c r="Z108" i="1"/>
  <c r="Y108" i="1"/>
  <c r="AG107" i="1"/>
  <c r="AF107" i="1"/>
  <c r="AE107" i="1"/>
  <c r="AD107" i="1"/>
  <c r="AC107" i="1"/>
  <c r="AB107" i="1"/>
  <c r="AA107" i="1"/>
  <c r="AR107" i="1" s="1"/>
  <c r="AT107" i="1" s="1"/>
  <c r="Z107" i="1"/>
  <c r="Y107" i="1"/>
  <c r="AG106" i="1"/>
  <c r="AF106" i="1"/>
  <c r="AE106" i="1"/>
  <c r="AD106" i="1"/>
  <c r="AC106" i="1"/>
  <c r="AB106" i="1"/>
  <c r="AA106" i="1"/>
  <c r="AR106" i="1" s="1"/>
  <c r="AT106" i="1" s="1"/>
  <c r="Z106" i="1"/>
  <c r="Y106" i="1"/>
  <c r="AG105" i="1"/>
  <c r="AF105" i="1"/>
  <c r="AE105" i="1"/>
  <c r="AD105" i="1"/>
  <c r="AC105" i="1"/>
  <c r="AB105" i="1"/>
  <c r="AA105" i="1"/>
  <c r="AR105" i="1" s="1"/>
  <c r="AT105" i="1" s="1"/>
  <c r="Z105" i="1"/>
  <c r="Y105" i="1"/>
  <c r="AG104" i="1"/>
  <c r="AF104" i="1"/>
  <c r="AE104" i="1"/>
  <c r="AD104" i="1"/>
  <c r="AC104" i="1"/>
  <c r="AB104" i="1"/>
  <c r="AA104" i="1"/>
  <c r="AR104" i="1" s="1"/>
  <c r="AT104" i="1" s="1"/>
  <c r="Z104" i="1"/>
  <c r="Y104" i="1"/>
  <c r="AG103" i="1"/>
  <c r="AF103" i="1"/>
  <c r="AE103" i="1"/>
  <c r="AD103" i="1"/>
  <c r="AC103" i="1"/>
  <c r="AB103" i="1"/>
  <c r="AA103" i="1"/>
  <c r="AR103" i="1" s="1"/>
  <c r="AT103" i="1" s="1"/>
  <c r="Z103" i="1"/>
  <c r="Y103" i="1"/>
  <c r="AG102" i="1"/>
  <c r="AF102" i="1"/>
  <c r="AE102" i="1"/>
  <c r="AD102" i="1"/>
  <c r="AC102" i="1"/>
  <c r="AB102" i="1"/>
  <c r="AA102" i="1"/>
  <c r="AR102" i="1" s="1"/>
  <c r="AT102" i="1" s="1"/>
  <c r="Z102" i="1"/>
  <c r="Y102" i="1"/>
  <c r="AG101" i="1"/>
  <c r="AF101" i="1"/>
  <c r="AE101" i="1"/>
  <c r="AD101" i="1"/>
  <c r="AC101" i="1"/>
  <c r="AB101" i="1"/>
  <c r="AA101" i="1"/>
  <c r="AR101" i="1" s="1"/>
  <c r="AT101" i="1" s="1"/>
  <c r="Z101" i="1"/>
  <c r="Y101" i="1"/>
  <c r="AG100" i="1"/>
  <c r="AF100" i="1"/>
  <c r="AE100" i="1"/>
  <c r="AD100" i="1"/>
  <c r="AC100" i="1"/>
  <c r="AB100" i="1"/>
  <c r="AA100" i="1"/>
  <c r="AR100" i="1" s="1"/>
  <c r="AT100" i="1" s="1"/>
  <c r="Z100" i="1"/>
  <c r="Y100" i="1"/>
  <c r="AG99" i="1"/>
  <c r="AF99" i="1"/>
  <c r="AE99" i="1"/>
  <c r="AD99" i="1"/>
  <c r="AC99" i="1"/>
  <c r="AB99" i="1"/>
  <c r="AA99" i="1"/>
  <c r="AR99" i="1" s="1"/>
  <c r="AT99" i="1" s="1"/>
  <c r="Z99" i="1"/>
  <c r="Y99" i="1"/>
  <c r="AG98" i="1"/>
  <c r="AF98" i="1"/>
  <c r="AE98" i="1"/>
  <c r="AD98" i="1"/>
  <c r="AC98" i="1"/>
  <c r="AB98" i="1"/>
  <c r="AA98" i="1"/>
  <c r="AR98" i="1" s="1"/>
  <c r="AT98" i="1" s="1"/>
  <c r="Z98" i="1"/>
  <c r="Y98" i="1"/>
  <c r="AG97" i="1"/>
  <c r="AF97" i="1"/>
  <c r="AE97" i="1"/>
  <c r="AD97" i="1"/>
  <c r="AC97" i="1"/>
  <c r="AB97" i="1"/>
  <c r="AA97" i="1"/>
  <c r="Z97" i="1"/>
  <c r="Y97" i="1"/>
  <c r="AG96" i="1"/>
  <c r="AF96" i="1"/>
  <c r="AE96" i="1"/>
  <c r="AD96" i="1"/>
  <c r="AC96" i="1"/>
  <c r="AB96" i="1"/>
  <c r="AA96" i="1"/>
  <c r="Z96" i="1"/>
  <c r="Y96" i="1"/>
  <c r="AG95" i="1"/>
  <c r="AF95" i="1"/>
  <c r="AE95" i="1"/>
  <c r="AD95" i="1"/>
  <c r="AC95" i="1"/>
  <c r="AB95" i="1"/>
  <c r="AA95" i="1"/>
  <c r="Z95" i="1"/>
  <c r="Y95" i="1"/>
  <c r="AG94" i="1"/>
  <c r="AF94" i="1"/>
  <c r="AE94" i="1"/>
  <c r="AD94" i="1"/>
  <c r="AC94" i="1"/>
  <c r="AB94" i="1"/>
  <c r="AA94" i="1"/>
  <c r="Z94" i="1"/>
  <c r="Y94" i="1"/>
  <c r="AG93" i="1"/>
  <c r="AF93" i="1"/>
  <c r="AE93" i="1"/>
  <c r="AD93" i="1"/>
  <c r="AC93" i="1"/>
  <c r="AB93" i="1"/>
  <c r="AA93" i="1"/>
  <c r="Z93" i="1"/>
  <c r="Y93" i="1"/>
  <c r="AG92" i="1"/>
  <c r="AF92" i="1"/>
  <c r="AE92" i="1"/>
  <c r="AD92" i="1"/>
  <c r="AC92" i="1"/>
  <c r="AB92" i="1"/>
  <c r="AA92" i="1"/>
  <c r="Z92" i="1"/>
  <c r="Y92" i="1"/>
  <c r="AG91" i="1"/>
  <c r="AF91" i="1"/>
  <c r="AE91" i="1"/>
  <c r="AD91" i="1"/>
  <c r="AC91" i="1"/>
  <c r="AB91" i="1"/>
  <c r="AA91" i="1"/>
  <c r="Z91" i="1"/>
  <c r="Y91" i="1"/>
  <c r="AG90" i="1"/>
  <c r="AF90" i="1"/>
  <c r="AE90" i="1"/>
  <c r="AD90" i="1"/>
  <c r="AC90" i="1"/>
  <c r="AB90" i="1"/>
  <c r="AA90" i="1"/>
  <c r="Z90" i="1"/>
  <c r="Y90" i="1"/>
  <c r="AG89" i="1"/>
  <c r="AF89" i="1"/>
  <c r="AE89" i="1"/>
  <c r="AD89" i="1"/>
  <c r="AC89" i="1"/>
  <c r="AB89" i="1"/>
  <c r="AA89" i="1"/>
  <c r="Z89" i="1"/>
  <c r="Y89" i="1"/>
  <c r="AG88" i="1"/>
  <c r="AF88" i="1"/>
  <c r="AE88" i="1"/>
  <c r="AD88" i="1"/>
  <c r="AC88" i="1"/>
  <c r="AB88" i="1"/>
  <c r="AA88" i="1"/>
  <c r="Z88" i="1"/>
  <c r="Y88" i="1"/>
  <c r="AG87" i="1"/>
  <c r="AF87" i="1"/>
  <c r="AE87" i="1"/>
  <c r="AD87" i="1"/>
  <c r="AC87" i="1"/>
  <c r="AB87" i="1"/>
  <c r="AA87" i="1"/>
  <c r="Z87" i="1"/>
  <c r="Y87" i="1"/>
  <c r="AG86" i="1"/>
  <c r="AF86" i="1"/>
  <c r="AE86" i="1"/>
  <c r="AD86" i="1"/>
  <c r="AC86" i="1"/>
  <c r="AB86" i="1"/>
  <c r="AA86" i="1"/>
  <c r="Z86" i="1"/>
  <c r="Y86" i="1"/>
  <c r="AG85" i="1"/>
  <c r="AF85" i="1"/>
  <c r="AE85" i="1"/>
  <c r="AD85" i="1"/>
  <c r="AC85" i="1"/>
  <c r="AB85" i="1"/>
  <c r="AA85" i="1"/>
  <c r="Z85" i="1"/>
  <c r="Y85" i="1"/>
  <c r="AG84" i="1"/>
  <c r="AF84" i="1"/>
  <c r="AE84" i="1"/>
  <c r="AD84" i="1"/>
  <c r="AC84" i="1"/>
  <c r="AB84" i="1"/>
  <c r="AA84" i="1"/>
  <c r="Z84" i="1"/>
  <c r="Y84" i="1"/>
  <c r="AG83" i="1"/>
  <c r="AF83" i="1"/>
  <c r="AE83" i="1"/>
  <c r="AD83" i="1"/>
  <c r="AC83" i="1"/>
  <c r="AB83" i="1"/>
  <c r="AA83" i="1"/>
  <c r="Z83" i="1"/>
  <c r="Y83" i="1"/>
  <c r="AG82" i="1"/>
  <c r="AF82" i="1"/>
  <c r="AE82" i="1"/>
  <c r="AD82" i="1"/>
  <c r="AC82" i="1"/>
  <c r="AB82" i="1"/>
  <c r="AA82" i="1"/>
  <c r="Z82" i="1"/>
  <c r="Y82" i="1"/>
  <c r="AG81" i="1"/>
  <c r="AF81" i="1"/>
  <c r="AE81" i="1"/>
  <c r="AD81" i="1"/>
  <c r="AC81" i="1"/>
  <c r="AB81" i="1"/>
  <c r="AA81" i="1"/>
  <c r="Z81" i="1"/>
  <c r="Y81" i="1"/>
  <c r="AG80" i="1"/>
  <c r="AF80" i="1"/>
  <c r="AE80" i="1"/>
  <c r="AD80" i="1"/>
  <c r="AC80" i="1"/>
  <c r="AB80" i="1"/>
  <c r="AA80" i="1"/>
  <c r="Z80" i="1"/>
  <c r="Y80" i="1"/>
  <c r="AG79" i="1"/>
  <c r="AF79" i="1"/>
  <c r="AE79" i="1"/>
  <c r="AD79" i="1"/>
  <c r="AC79" i="1"/>
  <c r="AB79" i="1"/>
  <c r="AA79" i="1"/>
  <c r="Z79" i="1"/>
  <c r="Y79" i="1"/>
  <c r="AG78" i="1"/>
  <c r="AF78" i="1"/>
  <c r="AE78" i="1"/>
  <c r="AD78" i="1"/>
  <c r="AC78" i="1"/>
  <c r="AB78" i="1"/>
  <c r="AA78" i="1"/>
  <c r="Z78" i="1"/>
  <c r="Y78" i="1"/>
  <c r="AG77" i="1"/>
  <c r="AF77" i="1"/>
  <c r="AE77" i="1"/>
  <c r="AD77" i="1"/>
  <c r="AC77" i="1"/>
  <c r="AB77" i="1"/>
  <c r="AA77" i="1"/>
  <c r="Z77" i="1"/>
  <c r="Y77" i="1"/>
  <c r="AG76" i="1"/>
  <c r="AF76" i="1"/>
  <c r="AE76" i="1"/>
  <c r="AD76" i="1"/>
  <c r="AC76" i="1"/>
  <c r="AB76" i="1"/>
  <c r="AA76" i="1"/>
  <c r="Z76" i="1"/>
  <c r="Y76" i="1"/>
  <c r="AG75" i="1"/>
  <c r="AF75" i="1"/>
  <c r="AE75" i="1"/>
  <c r="AD75" i="1"/>
  <c r="AC75" i="1"/>
  <c r="AB75" i="1"/>
  <c r="AA75" i="1"/>
  <c r="Z75" i="1"/>
  <c r="Y75" i="1"/>
  <c r="AG74" i="1"/>
  <c r="AF74" i="1"/>
  <c r="AE74" i="1"/>
  <c r="AD74" i="1"/>
  <c r="AC74" i="1"/>
  <c r="AB74" i="1"/>
  <c r="AA74" i="1"/>
  <c r="Z74" i="1"/>
  <c r="Y74" i="1"/>
  <c r="AG73" i="1"/>
  <c r="AF73" i="1"/>
  <c r="AE73" i="1"/>
  <c r="AD73" i="1"/>
  <c r="AC73" i="1"/>
  <c r="AB73" i="1"/>
  <c r="AA73" i="1"/>
  <c r="Z73" i="1"/>
  <c r="Y73" i="1"/>
  <c r="AG72" i="1"/>
  <c r="AF72" i="1"/>
  <c r="AE72" i="1"/>
  <c r="AD72" i="1"/>
  <c r="AC72" i="1"/>
  <c r="AB72" i="1"/>
  <c r="AA72" i="1"/>
  <c r="Z72" i="1"/>
  <c r="Y72" i="1"/>
  <c r="AG71" i="1"/>
  <c r="AF71" i="1"/>
  <c r="AE71" i="1"/>
  <c r="AD71" i="1"/>
  <c r="AC71" i="1"/>
  <c r="AB71" i="1"/>
  <c r="AA71" i="1"/>
  <c r="Z71" i="1"/>
  <c r="Y71" i="1"/>
  <c r="AG70" i="1"/>
  <c r="AF70" i="1"/>
  <c r="AE70" i="1"/>
  <c r="AD70" i="1"/>
  <c r="AC70" i="1"/>
  <c r="AB70" i="1"/>
  <c r="AA70" i="1"/>
  <c r="Z70" i="1"/>
  <c r="Y70" i="1"/>
  <c r="AG69" i="1"/>
  <c r="AF69" i="1"/>
  <c r="AE69" i="1"/>
  <c r="AD69" i="1"/>
  <c r="AC69" i="1"/>
  <c r="AB69" i="1"/>
  <c r="AA69" i="1"/>
  <c r="Z69" i="1"/>
  <c r="Y69" i="1"/>
  <c r="AG68" i="1"/>
  <c r="AF68" i="1"/>
  <c r="AE68" i="1"/>
  <c r="AD68" i="1"/>
  <c r="AC68" i="1"/>
  <c r="AB68" i="1"/>
  <c r="AA68" i="1"/>
  <c r="Z68" i="1"/>
  <c r="Y68" i="1"/>
  <c r="AG67" i="1"/>
  <c r="AF67" i="1"/>
  <c r="AE67" i="1"/>
  <c r="AD67" i="1"/>
  <c r="AC67" i="1"/>
  <c r="AB67" i="1"/>
  <c r="AA67" i="1"/>
  <c r="Z67" i="1"/>
  <c r="Y67" i="1"/>
  <c r="AG66" i="1"/>
  <c r="AF66" i="1"/>
  <c r="AE66" i="1"/>
  <c r="AD66" i="1"/>
  <c r="AC66" i="1"/>
  <c r="AB66" i="1"/>
  <c r="AA66" i="1"/>
  <c r="Z66" i="1"/>
  <c r="Y66" i="1"/>
  <c r="AG65" i="1"/>
  <c r="AF65" i="1"/>
  <c r="AE65" i="1"/>
  <c r="AD65" i="1"/>
  <c r="AC65" i="1"/>
  <c r="AB65" i="1"/>
  <c r="AA65" i="1"/>
  <c r="Z65" i="1"/>
  <c r="Y65" i="1"/>
  <c r="AG64" i="1"/>
  <c r="AF64" i="1"/>
  <c r="AE64" i="1"/>
  <c r="AD64" i="1"/>
  <c r="AC64" i="1"/>
  <c r="AB64" i="1"/>
  <c r="AA64" i="1"/>
  <c r="Z64" i="1"/>
  <c r="Y64" i="1"/>
  <c r="AG333" i="1"/>
  <c r="AF333" i="1"/>
  <c r="AE333" i="1"/>
  <c r="AD333" i="1"/>
  <c r="AC333" i="1"/>
  <c r="AB333" i="1"/>
  <c r="AA333" i="1"/>
  <c r="Z333" i="1"/>
  <c r="Y333" i="1"/>
  <c r="AG63" i="1"/>
  <c r="AF63" i="1"/>
  <c r="AE63" i="1"/>
  <c r="AD63" i="1"/>
  <c r="AC63" i="1"/>
  <c r="AB63" i="1"/>
  <c r="AA63" i="1"/>
  <c r="Z63" i="1"/>
  <c r="Y63" i="1"/>
  <c r="AG62" i="1"/>
  <c r="AF62" i="1"/>
  <c r="AE62" i="1"/>
  <c r="AD62" i="1"/>
  <c r="AC62" i="1"/>
  <c r="AB62" i="1"/>
  <c r="AA62" i="1"/>
  <c r="Z62" i="1"/>
  <c r="Y62" i="1"/>
  <c r="AG61" i="1"/>
  <c r="AF61" i="1"/>
  <c r="AE61" i="1"/>
  <c r="AD61" i="1"/>
  <c r="AC61" i="1"/>
  <c r="AB61" i="1"/>
  <c r="AA61" i="1"/>
  <c r="Z61" i="1"/>
  <c r="Y61" i="1"/>
  <c r="AG60" i="1"/>
  <c r="AF60" i="1"/>
  <c r="AE60" i="1"/>
  <c r="AD60" i="1"/>
  <c r="AC60" i="1"/>
  <c r="AB60" i="1"/>
  <c r="AA60" i="1"/>
  <c r="Z60" i="1"/>
  <c r="Y60" i="1"/>
  <c r="AG57" i="1"/>
  <c r="AF57" i="1"/>
  <c r="AE57" i="1"/>
  <c r="AD57" i="1"/>
  <c r="AC57" i="1"/>
  <c r="AB57" i="1"/>
  <c r="AA57" i="1"/>
  <c r="Z57" i="1"/>
  <c r="Y57" i="1"/>
  <c r="AG56" i="1"/>
  <c r="AF56" i="1"/>
  <c r="AE56" i="1"/>
  <c r="AD56" i="1"/>
  <c r="AC56" i="1"/>
  <c r="AB56" i="1"/>
  <c r="AA56" i="1"/>
  <c r="Z56" i="1"/>
  <c r="Y56" i="1"/>
  <c r="AG55" i="1"/>
  <c r="AF55" i="1"/>
  <c r="AE55" i="1"/>
  <c r="AD55" i="1"/>
  <c r="AC55" i="1"/>
  <c r="AB55" i="1"/>
  <c r="AA55" i="1"/>
  <c r="Z55" i="1"/>
  <c r="Y55" i="1"/>
  <c r="AG324" i="1"/>
  <c r="AF324" i="1"/>
  <c r="AE324" i="1"/>
  <c r="AD324" i="1"/>
  <c r="AC324" i="1"/>
  <c r="AB324" i="1"/>
  <c r="AA324" i="1"/>
  <c r="Z324" i="1"/>
  <c r="Y324" i="1"/>
  <c r="AG54" i="1"/>
  <c r="AF54" i="1"/>
  <c r="AE54" i="1"/>
  <c r="AD54" i="1"/>
  <c r="AC54" i="1"/>
  <c r="AB54" i="1"/>
  <c r="AA54" i="1"/>
  <c r="Z54" i="1"/>
  <c r="Y54" i="1"/>
  <c r="AG53" i="1"/>
  <c r="AF53" i="1"/>
  <c r="AE53" i="1"/>
  <c r="AD53" i="1"/>
  <c r="AC53" i="1"/>
  <c r="AB53" i="1"/>
  <c r="AA53" i="1"/>
  <c r="Z53" i="1"/>
  <c r="Y53" i="1"/>
  <c r="AG52" i="1"/>
  <c r="AF52" i="1"/>
  <c r="AE52" i="1"/>
  <c r="AD52" i="1"/>
  <c r="AC52" i="1"/>
  <c r="AB52" i="1"/>
  <c r="AA52" i="1"/>
  <c r="Z52" i="1"/>
  <c r="Y52" i="1"/>
  <c r="AG51" i="1"/>
  <c r="AF51" i="1"/>
  <c r="AE51" i="1"/>
  <c r="AD51" i="1"/>
  <c r="AC51" i="1"/>
  <c r="AB51" i="1"/>
  <c r="AA51" i="1"/>
  <c r="Z51" i="1"/>
  <c r="Y51" i="1"/>
  <c r="AG50" i="1"/>
  <c r="AF50" i="1"/>
  <c r="AE50" i="1"/>
  <c r="AD50" i="1"/>
  <c r="AC50" i="1"/>
  <c r="AB50" i="1"/>
  <c r="AA50" i="1"/>
  <c r="Z50" i="1"/>
  <c r="Y50" i="1"/>
  <c r="AG49" i="1"/>
  <c r="AF49" i="1"/>
  <c r="AE49" i="1"/>
  <c r="AD49" i="1"/>
  <c r="AC49" i="1"/>
  <c r="AB49" i="1"/>
  <c r="AA49" i="1"/>
  <c r="Z49" i="1"/>
  <c r="Y49" i="1"/>
  <c r="AG48" i="1"/>
  <c r="AF48" i="1"/>
  <c r="AE48" i="1"/>
  <c r="AD48" i="1"/>
  <c r="AC48" i="1"/>
  <c r="AB48" i="1"/>
  <c r="AA48" i="1"/>
  <c r="AR48" i="1" s="1"/>
  <c r="AT48" i="1" s="1"/>
  <c r="Z48" i="1"/>
  <c r="Y48" i="1"/>
  <c r="AG47" i="1"/>
  <c r="AF47" i="1"/>
  <c r="AE47" i="1"/>
  <c r="AD47" i="1"/>
  <c r="AC47" i="1"/>
  <c r="AB47" i="1"/>
  <c r="AA47" i="1"/>
  <c r="AR47" i="1" s="1"/>
  <c r="AT47" i="1" s="1"/>
  <c r="Z47" i="1"/>
  <c r="Y47" i="1"/>
  <c r="AG46" i="1"/>
  <c r="AF46" i="1"/>
  <c r="AE46" i="1"/>
  <c r="AD46" i="1"/>
  <c r="AC46" i="1"/>
  <c r="AB46" i="1"/>
  <c r="AA46" i="1"/>
  <c r="AR46" i="1" s="1"/>
  <c r="AT46" i="1" s="1"/>
  <c r="Z46" i="1"/>
  <c r="Y46" i="1"/>
  <c r="AG318" i="1"/>
  <c r="AF318" i="1"/>
  <c r="AE318" i="1"/>
  <c r="AD318" i="1"/>
  <c r="AC318" i="1"/>
  <c r="AB318" i="1"/>
  <c r="AA318" i="1"/>
  <c r="AR318" i="1" s="1"/>
  <c r="AT318" i="1" s="1"/>
  <c r="Z318" i="1"/>
  <c r="Y318" i="1"/>
  <c r="AG45" i="1"/>
  <c r="AF45" i="1"/>
  <c r="AE45" i="1"/>
  <c r="AD45" i="1"/>
  <c r="AC45" i="1"/>
  <c r="AB45" i="1"/>
  <c r="AA45" i="1"/>
  <c r="AR45" i="1" s="1"/>
  <c r="AT45" i="1" s="1"/>
  <c r="Z45" i="1"/>
  <c r="Y45" i="1"/>
  <c r="AG44" i="1"/>
  <c r="AF44" i="1"/>
  <c r="AE44" i="1"/>
  <c r="AD44" i="1"/>
  <c r="AC44" i="1"/>
  <c r="AB44" i="1"/>
  <c r="AA44" i="1"/>
  <c r="AR44" i="1" s="1"/>
  <c r="AT44" i="1" s="1"/>
  <c r="Z44" i="1"/>
  <c r="Y44" i="1"/>
  <c r="AG43" i="1"/>
  <c r="AF43" i="1"/>
  <c r="AE43" i="1"/>
  <c r="AD43" i="1"/>
  <c r="AC43" i="1"/>
  <c r="AB43" i="1"/>
  <c r="AA43" i="1"/>
  <c r="AR43" i="1" s="1"/>
  <c r="AT43" i="1" s="1"/>
  <c r="Z43" i="1"/>
  <c r="Y43" i="1"/>
  <c r="AG42" i="1"/>
  <c r="AF42" i="1"/>
  <c r="AE42" i="1"/>
  <c r="AD42" i="1"/>
  <c r="AC42" i="1"/>
  <c r="AB42" i="1"/>
  <c r="AA42" i="1"/>
  <c r="AR42" i="1" s="1"/>
  <c r="AT42" i="1" s="1"/>
  <c r="Z42" i="1"/>
  <c r="Y42" i="1"/>
  <c r="AG39" i="1"/>
  <c r="AF39" i="1"/>
  <c r="AE39" i="1"/>
  <c r="AD39" i="1"/>
  <c r="AC39" i="1"/>
  <c r="AB39" i="1"/>
  <c r="AA39" i="1"/>
  <c r="AR39" i="1" s="1"/>
  <c r="AT39" i="1" s="1"/>
  <c r="Z39" i="1"/>
  <c r="Y39" i="1"/>
  <c r="AG38" i="1"/>
  <c r="AF38" i="1"/>
  <c r="AE38" i="1"/>
  <c r="AD38" i="1"/>
  <c r="AC38" i="1"/>
  <c r="AB38" i="1"/>
  <c r="AA38" i="1"/>
  <c r="AR38" i="1" s="1"/>
  <c r="AT38" i="1" s="1"/>
  <c r="Z38" i="1"/>
  <c r="Y38" i="1"/>
  <c r="AG37" i="1"/>
  <c r="AF37" i="1"/>
  <c r="AE37" i="1"/>
  <c r="AD37" i="1"/>
  <c r="AC37" i="1"/>
  <c r="AB37" i="1"/>
  <c r="AA37" i="1"/>
  <c r="AR37" i="1" s="1"/>
  <c r="AT37" i="1" s="1"/>
  <c r="Z37" i="1"/>
  <c r="Y37" i="1"/>
  <c r="AG312" i="1"/>
  <c r="AF312" i="1"/>
  <c r="AE312" i="1"/>
  <c r="AD312" i="1"/>
  <c r="AC312" i="1"/>
  <c r="AB312" i="1"/>
  <c r="AA312" i="1"/>
  <c r="AR312" i="1" s="1"/>
  <c r="AT312" i="1" s="1"/>
  <c r="Z312" i="1"/>
  <c r="Y312" i="1"/>
  <c r="AG36" i="1"/>
  <c r="AF36" i="1"/>
  <c r="AE36" i="1"/>
  <c r="AD36" i="1"/>
  <c r="AC36" i="1"/>
  <c r="AB36" i="1"/>
  <c r="AA36" i="1"/>
  <c r="AR36" i="1" s="1"/>
  <c r="AT36" i="1" s="1"/>
  <c r="Z36" i="1"/>
  <c r="Y36" i="1"/>
  <c r="AG35" i="1"/>
  <c r="AF35" i="1"/>
  <c r="AE35" i="1"/>
  <c r="AD35" i="1"/>
  <c r="AC35" i="1"/>
  <c r="AB35" i="1"/>
  <c r="AA35" i="1"/>
  <c r="AR35" i="1" s="1"/>
  <c r="AT35" i="1" s="1"/>
  <c r="Z35" i="1"/>
  <c r="Y35" i="1"/>
  <c r="AG34" i="1"/>
  <c r="AF34" i="1"/>
  <c r="AE34" i="1"/>
  <c r="AD34" i="1"/>
  <c r="AC34" i="1"/>
  <c r="AB34" i="1"/>
  <c r="AA34" i="1"/>
  <c r="AR34" i="1" s="1"/>
  <c r="AT34" i="1" s="1"/>
  <c r="Z34" i="1"/>
  <c r="Y34" i="1"/>
  <c r="AG33" i="1"/>
  <c r="AF33" i="1"/>
  <c r="AE33" i="1"/>
  <c r="AD33" i="1"/>
  <c r="AC33" i="1"/>
  <c r="AB33" i="1"/>
  <c r="AA33" i="1"/>
  <c r="AR33" i="1" s="1"/>
  <c r="AT33" i="1" s="1"/>
  <c r="Z33" i="1"/>
  <c r="Y33" i="1"/>
  <c r="AG32" i="1"/>
  <c r="AF32" i="1"/>
  <c r="AE32" i="1"/>
  <c r="AD32" i="1"/>
  <c r="AC32" i="1"/>
  <c r="AB32" i="1"/>
  <c r="AA32" i="1"/>
  <c r="AR32" i="1" s="1"/>
  <c r="AT32" i="1" s="1"/>
  <c r="Z32" i="1"/>
  <c r="Y32" i="1"/>
  <c r="AG31" i="1"/>
  <c r="AF31" i="1"/>
  <c r="AE31" i="1"/>
  <c r="AD31" i="1"/>
  <c r="AC31" i="1"/>
  <c r="AB31" i="1"/>
  <c r="AA31" i="1"/>
  <c r="AR31" i="1" s="1"/>
  <c r="AT31" i="1" s="1"/>
  <c r="Z31" i="1"/>
  <c r="Y31" i="1"/>
  <c r="AG30" i="1"/>
  <c r="AF30" i="1"/>
  <c r="AE30" i="1"/>
  <c r="AD30" i="1"/>
  <c r="AC30" i="1"/>
  <c r="AB30" i="1"/>
  <c r="AA30" i="1"/>
  <c r="Z30" i="1"/>
  <c r="Y30" i="1"/>
  <c r="AG29" i="1"/>
  <c r="AF29" i="1"/>
  <c r="AE29" i="1"/>
  <c r="AD29" i="1"/>
  <c r="AC29" i="1"/>
  <c r="AB29" i="1"/>
  <c r="AA29" i="1"/>
  <c r="Z29" i="1"/>
  <c r="Y29" i="1"/>
  <c r="AG28" i="1"/>
  <c r="AF28" i="1"/>
  <c r="AE28" i="1"/>
  <c r="AD28" i="1"/>
  <c r="AC28" i="1"/>
  <c r="AB28" i="1"/>
  <c r="AA28" i="1"/>
  <c r="Z28" i="1"/>
  <c r="Y28" i="1"/>
  <c r="AG310" i="1"/>
  <c r="AF310" i="1"/>
  <c r="AE310" i="1"/>
  <c r="AD310" i="1"/>
  <c r="AC310" i="1"/>
  <c r="AB310" i="1"/>
  <c r="AA310" i="1"/>
  <c r="Z310" i="1"/>
  <c r="Y310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AG25" i="1"/>
  <c r="AF25" i="1"/>
  <c r="AE25" i="1"/>
  <c r="AD25" i="1"/>
  <c r="AC25" i="1"/>
  <c r="AB25" i="1"/>
  <c r="AA25" i="1"/>
  <c r="Z25" i="1"/>
  <c r="Y25" i="1"/>
  <c r="AG24" i="1"/>
  <c r="AF24" i="1"/>
  <c r="AE24" i="1"/>
  <c r="AD24" i="1"/>
  <c r="AC24" i="1"/>
  <c r="AB24" i="1"/>
  <c r="AA24" i="1"/>
  <c r="Z24" i="1"/>
  <c r="Y24" i="1"/>
  <c r="AG21" i="1"/>
  <c r="AF21" i="1"/>
  <c r="AE21" i="1"/>
  <c r="AD21" i="1"/>
  <c r="AC21" i="1"/>
  <c r="AB21" i="1"/>
  <c r="AA21" i="1"/>
  <c r="Z21" i="1"/>
  <c r="Y21" i="1"/>
  <c r="AG20" i="1"/>
  <c r="AF20" i="1"/>
  <c r="AE20" i="1"/>
  <c r="AD20" i="1"/>
  <c r="AC20" i="1"/>
  <c r="AB20" i="1"/>
  <c r="AA20" i="1"/>
  <c r="Z20" i="1"/>
  <c r="Y20" i="1"/>
  <c r="AG19" i="1"/>
  <c r="AF19" i="1"/>
  <c r="AE19" i="1"/>
  <c r="AD19" i="1"/>
  <c r="AC19" i="1"/>
  <c r="AB19" i="1"/>
  <c r="AA19" i="1"/>
  <c r="Z19" i="1"/>
  <c r="Y19" i="1"/>
  <c r="AG309" i="1"/>
  <c r="AF309" i="1"/>
  <c r="AE309" i="1"/>
  <c r="AD309" i="1"/>
  <c r="AC309" i="1"/>
  <c r="AB309" i="1"/>
  <c r="AA309" i="1"/>
  <c r="Z309" i="1"/>
  <c r="Y309" i="1"/>
  <c r="AG18" i="1"/>
  <c r="AF18" i="1"/>
  <c r="AE18" i="1"/>
  <c r="AD18" i="1"/>
  <c r="AC18" i="1"/>
  <c r="AB18" i="1"/>
  <c r="AA18" i="1"/>
  <c r="Z18" i="1"/>
  <c r="Y18" i="1"/>
  <c r="AG17" i="1"/>
  <c r="AF17" i="1"/>
  <c r="AE17" i="1"/>
  <c r="AD17" i="1"/>
  <c r="AC17" i="1"/>
  <c r="AB17" i="1"/>
  <c r="AA17" i="1"/>
  <c r="Z17" i="1"/>
  <c r="Y17" i="1"/>
  <c r="AG16" i="1"/>
  <c r="AF16" i="1"/>
  <c r="AE16" i="1"/>
  <c r="AD16" i="1"/>
  <c r="AC16" i="1"/>
  <c r="AB16" i="1"/>
  <c r="AA16" i="1"/>
  <c r="Z16" i="1"/>
  <c r="Y16" i="1"/>
  <c r="AG15" i="1"/>
  <c r="AF15" i="1"/>
  <c r="AE15" i="1"/>
  <c r="AD15" i="1"/>
  <c r="AC15" i="1"/>
  <c r="AB15" i="1"/>
  <c r="AA15" i="1"/>
  <c r="Z15" i="1"/>
  <c r="Y15" i="1"/>
  <c r="AG14" i="1"/>
  <c r="AF14" i="1"/>
  <c r="AE14" i="1"/>
  <c r="AD14" i="1"/>
  <c r="AC14" i="1"/>
  <c r="AB14" i="1"/>
  <c r="AA14" i="1"/>
  <c r="Z14" i="1"/>
  <c r="Y14" i="1"/>
  <c r="AG13" i="1"/>
  <c r="AF13" i="1"/>
  <c r="AE13" i="1"/>
  <c r="AD13" i="1"/>
  <c r="AC13" i="1"/>
  <c r="AB13" i="1"/>
  <c r="AA13" i="1"/>
  <c r="Z13" i="1"/>
  <c r="Y13" i="1"/>
  <c r="AG10" i="1"/>
  <c r="AF10" i="1"/>
  <c r="AE10" i="1"/>
  <c r="AD10" i="1"/>
  <c r="AC10" i="1"/>
  <c r="AB10" i="1"/>
  <c r="AA10" i="1"/>
  <c r="Z10" i="1"/>
  <c r="Y10" i="1"/>
  <c r="AG9" i="1"/>
  <c r="AF9" i="1"/>
  <c r="AE9" i="1"/>
  <c r="AD9" i="1"/>
  <c r="AC9" i="1"/>
  <c r="AB9" i="1"/>
  <c r="AA9" i="1"/>
  <c r="Z9" i="1"/>
  <c r="Y9" i="1"/>
  <c r="AG8" i="1"/>
  <c r="AF8" i="1"/>
  <c r="AE8" i="1"/>
  <c r="AD8" i="1"/>
  <c r="AC8" i="1"/>
  <c r="AB8" i="1"/>
  <c r="AA8" i="1"/>
  <c r="Z8" i="1"/>
  <c r="Y8" i="1"/>
  <c r="AG305" i="1"/>
  <c r="AF305" i="1"/>
  <c r="AE305" i="1"/>
  <c r="AD305" i="1"/>
  <c r="AC305" i="1"/>
  <c r="AB305" i="1"/>
  <c r="AA305" i="1"/>
  <c r="Z305" i="1"/>
  <c r="Y305" i="1"/>
  <c r="AG7" i="1"/>
  <c r="AF7" i="1"/>
  <c r="AE7" i="1"/>
  <c r="AD7" i="1"/>
  <c r="AC7" i="1"/>
  <c r="AB7" i="1"/>
  <c r="AA7" i="1"/>
  <c r="Z7" i="1"/>
  <c r="Y7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AG4" i="1"/>
  <c r="AF4" i="1"/>
  <c r="AE4" i="1"/>
  <c r="AD4" i="1"/>
  <c r="AC4" i="1"/>
  <c r="AB4" i="1"/>
  <c r="AA4" i="1"/>
  <c r="Z4" i="1"/>
  <c r="Y4" i="1"/>
  <c r="AG3" i="1"/>
  <c r="AF3" i="1"/>
  <c r="AE3" i="1"/>
  <c r="AD3" i="1"/>
  <c r="AC3" i="1"/>
  <c r="AB3" i="1"/>
  <c r="AA3" i="1"/>
  <c r="Z3" i="1"/>
  <c r="Y3" i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AL2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Q6" i="3"/>
  <c r="R422" i="1" s="1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9" i="3"/>
  <c r="R2" i="1" s="1"/>
  <c r="Q20" i="3"/>
  <c r="R14" i="1" s="1"/>
  <c r="Q23" i="3"/>
  <c r="R24" i="1" s="1"/>
  <c r="Q24" i="3"/>
  <c r="R5" i="1" s="1"/>
  <c r="Q25" i="3"/>
  <c r="R35" i="1" s="1"/>
  <c r="Q27" i="3"/>
  <c r="R7" i="1" s="1"/>
  <c r="Q28" i="3"/>
  <c r="R305" i="1" s="1"/>
  <c r="Q29" i="3"/>
  <c r="R37" i="1" s="1"/>
  <c r="Q30" i="3"/>
  <c r="R56" i="1" s="1"/>
  <c r="Q31" i="3"/>
  <c r="R73" i="1" s="1"/>
  <c r="Q41" i="3"/>
  <c r="R114" i="1" s="1"/>
  <c r="Q42" i="3"/>
  <c r="R91" i="1" s="1"/>
  <c r="Q43" i="3"/>
  <c r="R116" i="1" s="1"/>
  <c r="Q44" i="3"/>
  <c r="R93" i="1" s="1"/>
  <c r="Q45" i="3"/>
  <c r="R134" i="1" s="1"/>
  <c r="Q46" i="3"/>
  <c r="R135" i="1" s="1"/>
  <c r="Q47" i="3"/>
  <c r="R88" i="1" s="1"/>
  <c r="Q48" i="3"/>
  <c r="R89" i="1" s="1"/>
  <c r="F11" i="6"/>
  <c r="F66" i="6"/>
  <c r="F71" i="6"/>
  <c r="F665" i="6"/>
  <c r="E11" i="6"/>
  <c r="E32" i="6"/>
  <c r="E34" i="6"/>
  <c r="E36" i="6"/>
  <c r="E38" i="6"/>
  <c r="E40" i="6"/>
  <c r="E42" i="6"/>
  <c r="E44" i="6"/>
  <c r="E66" i="6"/>
  <c r="E71" i="6"/>
  <c r="E665" i="6"/>
  <c r="P56" i="3"/>
  <c r="Q56" i="3" s="1"/>
  <c r="P50" i="3"/>
  <c r="P51" i="3"/>
  <c r="P52" i="3"/>
  <c r="Q52" i="3" s="1"/>
  <c r="P53" i="3"/>
  <c r="Q53" i="3" s="1"/>
  <c r="P54" i="3"/>
  <c r="Q54" i="3" s="1"/>
  <c r="P55" i="3"/>
  <c r="Q55" i="3" s="1"/>
  <c r="P49" i="3"/>
  <c r="Z2" i="1"/>
  <c r="AA2" i="1"/>
  <c r="AC2" i="1"/>
  <c r="Y2" i="1"/>
  <c r="AB2" i="1"/>
  <c r="AD2" i="1"/>
  <c r="AE2" i="1"/>
  <c r="AF2" i="1"/>
  <c r="AG2" i="1"/>
  <c r="AR584" i="1" l="1"/>
  <c r="AT584" i="1" s="1"/>
  <c r="AR583" i="1"/>
  <c r="AT583" i="1" s="1"/>
  <c r="C583" i="1"/>
  <c r="C584" i="1"/>
  <c r="C629" i="1"/>
  <c r="C304" i="1"/>
  <c r="B583" i="1"/>
  <c r="B584" i="1"/>
  <c r="C615" i="1"/>
  <c r="C469" i="1"/>
  <c r="B310" i="1"/>
  <c r="B318" i="1"/>
  <c r="B309" i="1"/>
  <c r="B312" i="1"/>
  <c r="C311" i="1"/>
  <c r="B324" i="1"/>
  <c r="B351" i="1"/>
  <c r="C616" i="1"/>
  <c r="C630" i="1"/>
  <c r="C93" i="1"/>
  <c r="C305" i="1"/>
  <c r="C89" i="1"/>
  <c r="C358" i="1"/>
  <c r="C422" i="1"/>
  <c r="C14" i="1"/>
  <c r="B633" i="1"/>
  <c r="B632" i="1"/>
  <c r="B631" i="1"/>
  <c r="B620" i="1"/>
  <c r="B624" i="1"/>
  <c r="B634" i="1"/>
  <c r="B619" i="1"/>
  <c r="C612" i="1"/>
  <c r="C618" i="1"/>
  <c r="C617" i="1"/>
  <c r="C610" i="1"/>
  <c r="C478" i="1"/>
  <c r="C477" i="1"/>
  <c r="C474" i="1"/>
  <c r="B476" i="1"/>
  <c r="B475" i="1"/>
  <c r="B608" i="1"/>
  <c r="C448" i="1"/>
  <c r="C628" i="1"/>
  <c r="C476" i="1"/>
  <c r="C335" i="1"/>
  <c r="C329" i="1"/>
  <c r="B618" i="1"/>
  <c r="B612" i="1"/>
  <c r="B469" i="1"/>
  <c r="B577" i="1"/>
  <c r="B561" i="1"/>
  <c r="B545" i="1"/>
  <c r="B529" i="1"/>
  <c r="B513" i="1"/>
  <c r="B497" i="1"/>
  <c r="B481" i="1"/>
  <c r="B438" i="1"/>
  <c r="B422" i="1"/>
  <c r="B406" i="1"/>
  <c r="B390" i="1"/>
  <c r="B374" i="1"/>
  <c r="B358" i="1"/>
  <c r="B333" i="1"/>
  <c r="B265" i="1"/>
  <c r="B249" i="1"/>
  <c r="B233" i="1"/>
  <c r="B217" i="1"/>
  <c r="B137" i="1"/>
  <c r="B121" i="1"/>
  <c r="B105" i="1"/>
  <c r="B89" i="1"/>
  <c r="B65" i="1"/>
  <c r="B50" i="1"/>
  <c r="B33" i="1"/>
  <c r="B16" i="1"/>
  <c r="C627" i="1"/>
  <c r="C475" i="1"/>
  <c r="C339" i="1"/>
  <c r="C522" i="1"/>
  <c r="C349" i="1"/>
  <c r="C91" i="1"/>
  <c r="B617" i="1"/>
  <c r="B611" i="1"/>
  <c r="B448" i="1"/>
  <c r="B576" i="1"/>
  <c r="B560" i="1"/>
  <c r="B544" i="1"/>
  <c r="B528" i="1"/>
  <c r="B512" i="1"/>
  <c r="B496" i="1"/>
  <c r="B480" i="1"/>
  <c r="B437" i="1"/>
  <c r="B421" i="1"/>
  <c r="B405" i="1"/>
  <c r="B389" i="1"/>
  <c r="B373" i="1"/>
  <c r="B357" i="1"/>
  <c r="B305" i="1"/>
  <c r="B256" i="1"/>
  <c r="B240" i="1"/>
  <c r="B224" i="1"/>
  <c r="B208" i="1"/>
  <c r="B128" i="1"/>
  <c r="B112" i="1"/>
  <c r="B96" i="1"/>
  <c r="B80" i="1"/>
  <c r="B64" i="1"/>
  <c r="B49" i="1"/>
  <c r="B39" i="1"/>
  <c r="B17" i="1"/>
  <c r="C626" i="1"/>
  <c r="C609" i="1"/>
  <c r="C338" i="1"/>
  <c r="C348" i="1"/>
  <c r="B616" i="1"/>
  <c r="B610" i="1"/>
  <c r="B596" i="1"/>
  <c r="B575" i="1"/>
  <c r="B559" i="1"/>
  <c r="B543" i="1"/>
  <c r="B527" i="1"/>
  <c r="B511" i="1"/>
  <c r="B495" i="1"/>
  <c r="B479" i="1"/>
  <c r="B436" i="1"/>
  <c r="B420" i="1"/>
  <c r="B404" i="1"/>
  <c r="B388" i="1"/>
  <c r="B372" i="1"/>
  <c r="B311" i="1"/>
  <c r="B304" i="1"/>
  <c r="B255" i="1"/>
  <c r="B239" i="1"/>
  <c r="B223" i="1"/>
  <c r="B207" i="1"/>
  <c r="B127" i="1"/>
  <c r="B111" i="1"/>
  <c r="B95" i="1"/>
  <c r="B79" i="1"/>
  <c r="B63" i="1"/>
  <c r="B47" i="1"/>
  <c r="B32" i="1"/>
  <c r="B15" i="1"/>
  <c r="C625" i="1"/>
  <c r="C608" i="1"/>
  <c r="C603" i="1"/>
  <c r="C88" i="1"/>
  <c r="C56" i="1"/>
  <c r="C24" i="1"/>
  <c r="B630" i="1"/>
  <c r="B478" i="1"/>
  <c r="B574" i="1"/>
  <c r="B558" i="1"/>
  <c r="B542" i="1"/>
  <c r="B526" i="1"/>
  <c r="B510" i="1"/>
  <c r="B494" i="1"/>
  <c r="B435" i="1"/>
  <c r="B419" i="1"/>
  <c r="B403" i="1"/>
  <c r="B387" i="1"/>
  <c r="B371" i="1"/>
  <c r="B302" i="1"/>
  <c r="B254" i="1"/>
  <c r="B238" i="1"/>
  <c r="B222" i="1"/>
  <c r="B206" i="1"/>
  <c r="B126" i="1"/>
  <c r="B110" i="1"/>
  <c r="B94" i="1"/>
  <c r="B78" i="1"/>
  <c r="B61" i="1"/>
  <c r="B46" i="1"/>
  <c r="B31" i="1"/>
  <c r="B21" i="1"/>
  <c r="C634" i="1"/>
  <c r="C624" i="1"/>
  <c r="C607" i="1"/>
  <c r="C591" i="1"/>
  <c r="C323" i="1"/>
  <c r="C135" i="1"/>
  <c r="C7" i="1"/>
  <c r="B629" i="1"/>
  <c r="B477" i="1"/>
  <c r="B573" i="1"/>
  <c r="B557" i="1"/>
  <c r="B541" i="1"/>
  <c r="B525" i="1"/>
  <c r="B509" i="1"/>
  <c r="B493" i="1"/>
  <c r="B434" i="1"/>
  <c r="B418" i="1"/>
  <c r="B402" i="1"/>
  <c r="B386" i="1"/>
  <c r="B370" i="1"/>
  <c r="B301" i="1"/>
  <c r="B253" i="1"/>
  <c r="B237" i="1"/>
  <c r="B221" i="1"/>
  <c r="B205" i="1"/>
  <c r="B125" i="1"/>
  <c r="B109" i="1"/>
  <c r="B93" i="1"/>
  <c r="B77" i="1"/>
  <c r="B62" i="1"/>
  <c r="B45" i="1"/>
  <c r="B29" i="1"/>
  <c r="B14" i="1"/>
  <c r="C633" i="1"/>
  <c r="C623" i="1"/>
  <c r="C606" i="1"/>
  <c r="C590" i="1"/>
  <c r="C550" i="1"/>
  <c r="C134" i="1"/>
  <c r="C5" i="1"/>
  <c r="B615" i="1"/>
  <c r="B474" i="1"/>
  <c r="B350" i="1"/>
  <c r="B572" i="1"/>
  <c r="B556" i="1"/>
  <c r="B540" i="1"/>
  <c r="B524" i="1"/>
  <c r="B508" i="1"/>
  <c r="B492" i="1"/>
  <c r="B433" i="1"/>
  <c r="B417" i="1"/>
  <c r="B401" i="1"/>
  <c r="B385" i="1"/>
  <c r="B369" i="1"/>
  <c r="B300" i="1"/>
  <c r="B250" i="1"/>
  <c r="B234" i="1"/>
  <c r="B218" i="1"/>
  <c r="B202" i="1"/>
  <c r="B186" i="1"/>
  <c r="B170" i="1"/>
  <c r="B154" i="1"/>
  <c r="B138" i="1"/>
  <c r="B122" i="1"/>
  <c r="B106" i="1"/>
  <c r="B90" i="1"/>
  <c r="B74" i="1"/>
  <c r="B60" i="1"/>
  <c r="B43" i="1"/>
  <c r="B28" i="1"/>
  <c r="B13" i="1"/>
  <c r="C632" i="1"/>
  <c r="C622" i="1"/>
  <c r="C473" i="1"/>
  <c r="C589" i="1"/>
  <c r="C362" i="1"/>
  <c r="C37" i="1"/>
  <c r="C631" i="1"/>
  <c r="C621" i="1"/>
  <c r="C472" i="1"/>
  <c r="C516" i="1"/>
  <c r="C393" i="1"/>
  <c r="C114" i="1"/>
  <c r="C620" i="1"/>
  <c r="C614" i="1"/>
  <c r="C471" i="1"/>
  <c r="C360" i="1"/>
  <c r="C317" i="1"/>
  <c r="C116" i="1"/>
  <c r="C619" i="1"/>
  <c r="C613" i="1"/>
  <c r="C470" i="1"/>
  <c r="C73" i="1"/>
  <c r="C35" i="1"/>
  <c r="R325" i="1"/>
  <c r="C325" i="1" s="1"/>
  <c r="R592" i="1"/>
  <c r="C592" i="1" s="1"/>
  <c r="R346" i="1"/>
  <c r="C346" i="1" s="1"/>
  <c r="R465" i="1"/>
  <c r="C465" i="1" s="1"/>
  <c r="R292" i="1"/>
  <c r="C292" i="1" s="1"/>
  <c r="R272" i="1"/>
  <c r="C272" i="1" s="1"/>
  <c r="S321" i="1"/>
  <c r="B321" i="1" s="1"/>
  <c r="S355" i="1"/>
  <c r="B355" i="1" s="1"/>
  <c r="S353" i="1"/>
  <c r="B353" i="1" s="1"/>
  <c r="S463" i="1"/>
  <c r="B463" i="1" s="1"/>
  <c r="S283" i="1"/>
  <c r="B283" i="1" s="1"/>
  <c r="S272" i="1"/>
  <c r="B272" i="1" s="1"/>
  <c r="S190" i="1"/>
  <c r="B190" i="1" s="1"/>
  <c r="S174" i="1"/>
  <c r="B174" i="1" s="1"/>
  <c r="S158" i="1"/>
  <c r="B158" i="1" s="1"/>
  <c r="S142" i="1"/>
  <c r="B142" i="1" s="1"/>
  <c r="R141" i="1"/>
  <c r="C141" i="1" s="1"/>
  <c r="R140" i="1"/>
  <c r="C140" i="1" s="1"/>
  <c r="R319" i="1"/>
  <c r="C319" i="1" s="1"/>
  <c r="R356" i="1"/>
  <c r="C356" i="1" s="1"/>
  <c r="R336" i="1"/>
  <c r="C336" i="1" s="1"/>
  <c r="R449" i="1"/>
  <c r="C449" i="1" s="1"/>
  <c r="R288" i="1"/>
  <c r="C288" i="1" s="1"/>
  <c r="R270" i="1"/>
  <c r="C270" i="1" s="1"/>
  <c r="S308" i="1"/>
  <c r="B308" i="1" s="1"/>
  <c r="S354" i="1"/>
  <c r="B354" i="1" s="1"/>
  <c r="S597" i="1"/>
  <c r="B597" i="1" s="1"/>
  <c r="S455" i="1"/>
  <c r="B455" i="1" s="1"/>
  <c r="S286" i="1"/>
  <c r="B286" i="1" s="1"/>
  <c r="S270" i="1"/>
  <c r="B270" i="1" s="1"/>
  <c r="S192" i="1"/>
  <c r="B192" i="1" s="1"/>
  <c r="S176" i="1"/>
  <c r="B176" i="1" s="1"/>
  <c r="S160" i="1"/>
  <c r="B160" i="1" s="1"/>
  <c r="S144" i="1"/>
  <c r="B144" i="1" s="1"/>
  <c r="R306" i="1"/>
  <c r="C306" i="1" s="1"/>
  <c r="R355" i="1"/>
  <c r="C355" i="1" s="1"/>
  <c r="R353" i="1"/>
  <c r="C353" i="1" s="1"/>
  <c r="R463" i="1"/>
  <c r="C463" i="1" s="1"/>
  <c r="R291" i="1"/>
  <c r="C291" i="1" s="1"/>
  <c r="R279" i="1"/>
  <c r="C279" i="1" s="1"/>
  <c r="S337" i="1"/>
  <c r="B337" i="1" s="1"/>
  <c r="S332" i="1"/>
  <c r="B332" i="1" s="1"/>
  <c r="S602" i="1"/>
  <c r="B602" i="1" s="1"/>
  <c r="S328" i="1"/>
  <c r="B328" i="1" s="1"/>
  <c r="S451" i="1"/>
  <c r="B451" i="1" s="1"/>
  <c r="S282" i="1"/>
  <c r="B282" i="1" s="1"/>
  <c r="S279" i="1"/>
  <c r="B279" i="1" s="1"/>
  <c r="R151" i="1"/>
  <c r="C151" i="1" s="1"/>
  <c r="R139" i="1"/>
  <c r="C139" i="1" s="1"/>
  <c r="R330" i="1"/>
  <c r="C330" i="1" s="1"/>
  <c r="R354" i="1"/>
  <c r="C354" i="1" s="1"/>
  <c r="R597" i="1"/>
  <c r="C597" i="1" s="1"/>
  <c r="R455" i="1"/>
  <c r="C455" i="1" s="1"/>
  <c r="R289" i="1"/>
  <c r="C289" i="1" s="1"/>
  <c r="R268" i="1"/>
  <c r="C268" i="1" s="1"/>
  <c r="S314" i="1"/>
  <c r="B314" i="1" s="1"/>
  <c r="S601" i="1"/>
  <c r="B601" i="1" s="1"/>
  <c r="S316" i="1"/>
  <c r="B316" i="1" s="1"/>
  <c r="S467" i="1"/>
  <c r="B467" i="1" s="1"/>
  <c r="S287" i="1"/>
  <c r="B287" i="1" s="1"/>
  <c r="S268" i="1"/>
  <c r="B268" i="1" s="1"/>
  <c r="S187" i="1"/>
  <c r="B187" i="1" s="1"/>
  <c r="S171" i="1"/>
  <c r="B171" i="1" s="1"/>
  <c r="S155" i="1"/>
  <c r="B155" i="1" s="1"/>
  <c r="S139" i="1"/>
  <c r="B139" i="1" s="1"/>
  <c r="R315" i="1"/>
  <c r="C315" i="1" s="1"/>
  <c r="R602" i="1"/>
  <c r="C602" i="1" s="1"/>
  <c r="R328" i="1"/>
  <c r="C328" i="1" s="1"/>
  <c r="R451" i="1"/>
  <c r="C451" i="1" s="1"/>
  <c r="R290" i="1"/>
  <c r="C290" i="1" s="1"/>
  <c r="R275" i="1"/>
  <c r="C275" i="1" s="1"/>
  <c r="S326" i="1"/>
  <c r="B326" i="1" s="1"/>
  <c r="S594" i="1"/>
  <c r="B594" i="1" s="1"/>
  <c r="S334" i="1"/>
  <c r="B334" i="1" s="1"/>
  <c r="S459" i="1"/>
  <c r="B459" i="1" s="1"/>
  <c r="S285" i="1"/>
  <c r="B285" i="1" s="1"/>
  <c r="S275" i="1"/>
  <c r="B275" i="1" s="1"/>
  <c r="S189" i="1"/>
  <c r="B189" i="1" s="1"/>
  <c r="S173" i="1"/>
  <c r="B173" i="1" s="1"/>
  <c r="S157" i="1"/>
  <c r="B157" i="1" s="1"/>
  <c r="S141" i="1"/>
  <c r="B141" i="1" s="1"/>
  <c r="R281" i="1"/>
  <c r="C281" i="1" s="1"/>
  <c r="R327" i="1"/>
  <c r="C327" i="1" s="1"/>
  <c r="R601" i="1"/>
  <c r="C601" i="1" s="1"/>
  <c r="R316" i="1"/>
  <c r="C316" i="1" s="1"/>
  <c r="R467" i="1"/>
  <c r="C467" i="1" s="1"/>
  <c r="R286" i="1"/>
  <c r="C286" i="1" s="1"/>
  <c r="R274" i="1"/>
  <c r="C274" i="1" s="1"/>
  <c r="S320" i="1"/>
  <c r="B320" i="1" s="1"/>
  <c r="S593" i="1"/>
  <c r="B593" i="1" s="1"/>
  <c r="S322" i="1"/>
  <c r="B322" i="1" s="1"/>
  <c r="S454" i="1"/>
  <c r="B454" i="1" s="1"/>
  <c r="S284" i="1"/>
  <c r="B284" i="1" s="1"/>
  <c r="S274" i="1"/>
  <c r="B274" i="1" s="1"/>
  <c r="S188" i="1"/>
  <c r="B188" i="1" s="1"/>
  <c r="S172" i="1"/>
  <c r="B172" i="1" s="1"/>
  <c r="S156" i="1"/>
  <c r="B156" i="1" s="1"/>
  <c r="S140" i="1"/>
  <c r="B140" i="1" s="1"/>
  <c r="R321" i="1"/>
  <c r="C321" i="1" s="1"/>
  <c r="R594" i="1"/>
  <c r="C594" i="1" s="1"/>
  <c r="R334" i="1"/>
  <c r="C334" i="1" s="1"/>
  <c r="R459" i="1"/>
  <c r="C459" i="1" s="1"/>
  <c r="R287" i="1"/>
  <c r="C287" i="1" s="1"/>
  <c r="S307" i="1"/>
  <c r="B307" i="1" s="1"/>
  <c r="S600" i="1"/>
  <c r="B600" i="1" s="1"/>
  <c r="S464" i="1"/>
  <c r="B464" i="1" s="1"/>
  <c r="S462" i="1"/>
  <c r="B462" i="1" s="1"/>
  <c r="S281" i="1"/>
  <c r="B281" i="1" s="1"/>
  <c r="S201" i="1"/>
  <c r="B201" i="1" s="1"/>
  <c r="S185" i="1"/>
  <c r="B185" i="1" s="1"/>
  <c r="S169" i="1"/>
  <c r="B169" i="1" s="1"/>
  <c r="S153" i="1"/>
  <c r="B153" i="1" s="1"/>
  <c r="R308" i="1"/>
  <c r="C308" i="1" s="1"/>
  <c r="R593" i="1"/>
  <c r="C593" i="1" s="1"/>
  <c r="R322" i="1"/>
  <c r="C322" i="1" s="1"/>
  <c r="R454" i="1"/>
  <c r="C454" i="1" s="1"/>
  <c r="R599" i="1"/>
  <c r="C599" i="1" s="1"/>
  <c r="R285" i="1"/>
  <c r="C285" i="1" s="1"/>
  <c r="S331" i="1"/>
  <c r="B331" i="1" s="1"/>
  <c r="S595" i="1"/>
  <c r="B595" i="1" s="1"/>
  <c r="S341" i="1"/>
  <c r="B341" i="1" s="1"/>
  <c r="S456" i="1"/>
  <c r="B456" i="1" s="1"/>
  <c r="S458" i="1"/>
  <c r="B458" i="1" s="1"/>
  <c r="S588" i="1"/>
  <c r="B588" i="1" s="1"/>
  <c r="S303" i="1"/>
  <c r="B303" i="1" s="1"/>
  <c r="S277" i="1"/>
  <c r="B277" i="1" s="1"/>
  <c r="S199" i="1"/>
  <c r="B199" i="1" s="1"/>
  <c r="S183" i="1"/>
  <c r="B183" i="1" s="1"/>
  <c r="S167" i="1"/>
  <c r="B167" i="1" s="1"/>
  <c r="S151" i="1"/>
  <c r="B151" i="1" s="1"/>
  <c r="R283" i="1"/>
  <c r="C283" i="1" s="1"/>
  <c r="R332" i="1"/>
  <c r="C332" i="1" s="1"/>
  <c r="R464" i="1"/>
  <c r="C464" i="1" s="1"/>
  <c r="R462" i="1"/>
  <c r="C462" i="1" s="1"/>
  <c r="R588" i="1"/>
  <c r="C588" i="1" s="1"/>
  <c r="R284" i="1"/>
  <c r="C284" i="1" s="1"/>
  <c r="S592" i="1"/>
  <c r="B592" i="1" s="1"/>
  <c r="S345" i="1"/>
  <c r="B345" i="1" s="1"/>
  <c r="S452" i="1"/>
  <c r="B452" i="1" s="1"/>
  <c r="S466" i="1"/>
  <c r="B466" i="1" s="1"/>
  <c r="S587" i="1"/>
  <c r="B587" i="1" s="1"/>
  <c r="S295" i="1"/>
  <c r="B295" i="1" s="1"/>
  <c r="S271" i="1"/>
  <c r="B271" i="1" s="1"/>
  <c r="S198" i="1"/>
  <c r="B198" i="1" s="1"/>
  <c r="S182" i="1"/>
  <c r="B182" i="1" s="1"/>
  <c r="S166" i="1"/>
  <c r="B166" i="1" s="1"/>
  <c r="S150" i="1"/>
  <c r="B150" i="1" s="1"/>
  <c r="R282" i="1"/>
  <c r="C282" i="1" s="1"/>
  <c r="R314" i="1"/>
  <c r="C314" i="1" s="1"/>
  <c r="R341" i="1"/>
  <c r="C341" i="1" s="1"/>
  <c r="R456" i="1"/>
  <c r="C456" i="1" s="1"/>
  <c r="R458" i="1"/>
  <c r="C458" i="1" s="1"/>
  <c r="R587" i="1"/>
  <c r="C587" i="1" s="1"/>
  <c r="R277" i="1"/>
  <c r="C277" i="1" s="1"/>
  <c r="S313" i="1"/>
  <c r="B313" i="1" s="1"/>
  <c r="S343" i="1"/>
  <c r="B343" i="1" s="1"/>
  <c r="S468" i="1"/>
  <c r="B468" i="1" s="1"/>
  <c r="S450" i="1"/>
  <c r="B450" i="1" s="1"/>
  <c r="S586" i="1"/>
  <c r="B586" i="1" s="1"/>
  <c r="S294" i="1"/>
  <c r="B294" i="1" s="1"/>
  <c r="S273" i="1"/>
  <c r="B273" i="1" s="1"/>
  <c r="S200" i="1"/>
  <c r="B200" i="1" s="1"/>
  <c r="S184" i="1"/>
  <c r="B184" i="1" s="1"/>
  <c r="S168" i="1"/>
  <c r="B168" i="1" s="1"/>
  <c r="S152" i="1"/>
  <c r="B152" i="1" s="1"/>
  <c r="R153" i="1"/>
  <c r="C153" i="1" s="1"/>
  <c r="R152" i="1"/>
  <c r="C152" i="1" s="1"/>
  <c r="R337" i="1"/>
  <c r="C337" i="1" s="1"/>
  <c r="R326" i="1"/>
  <c r="C326" i="1" s="1"/>
  <c r="R345" i="1"/>
  <c r="C345" i="1" s="1"/>
  <c r="R452" i="1"/>
  <c r="C452" i="1" s="1"/>
  <c r="R466" i="1"/>
  <c r="C466" i="1" s="1"/>
  <c r="R586" i="1"/>
  <c r="C586" i="1" s="1"/>
  <c r="R271" i="1"/>
  <c r="C271" i="1" s="1"/>
  <c r="S325" i="1"/>
  <c r="B325" i="1" s="1"/>
  <c r="S347" i="1"/>
  <c r="B347" i="1" s="1"/>
  <c r="S460" i="1"/>
  <c r="B460" i="1" s="1"/>
  <c r="S605" i="1"/>
  <c r="B605" i="1" s="1"/>
  <c r="S599" i="1"/>
  <c r="B599" i="1" s="1"/>
  <c r="S585" i="1"/>
  <c r="B585" i="1" s="1"/>
  <c r="S293" i="1"/>
  <c r="B293" i="1" s="1"/>
  <c r="S276" i="1"/>
  <c r="B276" i="1" s="1"/>
  <c r="R320" i="1"/>
  <c r="C320" i="1" s="1"/>
  <c r="R343" i="1"/>
  <c r="C343" i="1" s="1"/>
  <c r="R468" i="1"/>
  <c r="C468" i="1" s="1"/>
  <c r="R450" i="1"/>
  <c r="C450" i="1" s="1"/>
  <c r="R585" i="1"/>
  <c r="C585" i="1" s="1"/>
  <c r="R273" i="1"/>
  <c r="C273" i="1" s="1"/>
  <c r="S319" i="1"/>
  <c r="B319" i="1" s="1"/>
  <c r="S340" i="1"/>
  <c r="B340" i="1" s="1"/>
  <c r="S453" i="1"/>
  <c r="B453" i="1" s="1"/>
  <c r="S604" i="1"/>
  <c r="B604" i="1" s="1"/>
  <c r="S292" i="1"/>
  <c r="B292" i="1" s="1"/>
  <c r="S278" i="1"/>
  <c r="B278" i="1" s="1"/>
  <c r="S195" i="1"/>
  <c r="B195" i="1" s="1"/>
  <c r="S179" i="1"/>
  <c r="B179" i="1" s="1"/>
  <c r="S163" i="1"/>
  <c r="B163" i="1" s="1"/>
  <c r="S147" i="1"/>
  <c r="B147" i="1" s="1"/>
  <c r="R307" i="1"/>
  <c r="C307" i="1" s="1"/>
  <c r="R347" i="1"/>
  <c r="C347" i="1" s="1"/>
  <c r="R460" i="1"/>
  <c r="C460" i="1" s="1"/>
  <c r="R605" i="1"/>
  <c r="C605" i="1" s="1"/>
  <c r="R303" i="1"/>
  <c r="C303" i="1" s="1"/>
  <c r="R276" i="1"/>
  <c r="C276" i="1" s="1"/>
  <c r="S306" i="1"/>
  <c r="B306" i="1" s="1"/>
  <c r="S344" i="1"/>
  <c r="B344" i="1" s="1"/>
  <c r="S461" i="1"/>
  <c r="B461" i="1" s="1"/>
  <c r="S352" i="1"/>
  <c r="B352" i="1" s="1"/>
  <c r="S288" i="1"/>
  <c r="B288" i="1" s="1"/>
  <c r="S269" i="1"/>
  <c r="B269" i="1" s="1"/>
  <c r="S197" i="1"/>
  <c r="B197" i="1" s="1"/>
  <c r="S181" i="1"/>
  <c r="B181" i="1" s="1"/>
  <c r="S165" i="1"/>
  <c r="B165" i="1" s="1"/>
  <c r="S149" i="1"/>
  <c r="B149" i="1" s="1"/>
  <c r="R150" i="1"/>
  <c r="C150" i="1" s="1"/>
  <c r="R331" i="1"/>
  <c r="C331" i="1" s="1"/>
  <c r="R340" i="1"/>
  <c r="C340" i="1" s="1"/>
  <c r="R453" i="1"/>
  <c r="C453" i="1" s="1"/>
  <c r="R604" i="1"/>
  <c r="C604" i="1" s="1"/>
  <c r="R295" i="1"/>
  <c r="C295" i="1" s="1"/>
  <c r="R278" i="1"/>
  <c r="C278" i="1" s="1"/>
  <c r="S330" i="1"/>
  <c r="B330" i="1" s="1"/>
  <c r="S342" i="1"/>
  <c r="B342" i="1" s="1"/>
  <c r="S457" i="1"/>
  <c r="B457" i="1" s="1"/>
  <c r="S598" i="1"/>
  <c r="B598" i="1" s="1"/>
  <c r="S291" i="1"/>
  <c r="B291" i="1" s="1"/>
  <c r="S266" i="1"/>
  <c r="B266" i="1" s="1"/>
  <c r="S196" i="1"/>
  <c r="B196" i="1" s="1"/>
  <c r="S180" i="1"/>
  <c r="B180" i="1" s="1"/>
  <c r="S164" i="1"/>
  <c r="B164" i="1" s="1"/>
  <c r="S148" i="1"/>
  <c r="B148" i="1" s="1"/>
  <c r="R600" i="1"/>
  <c r="C600" i="1" s="1"/>
  <c r="R344" i="1"/>
  <c r="C344" i="1" s="1"/>
  <c r="R461" i="1"/>
  <c r="C461" i="1" s="1"/>
  <c r="R352" i="1"/>
  <c r="C352" i="1" s="1"/>
  <c r="R294" i="1"/>
  <c r="C294" i="1" s="1"/>
  <c r="R269" i="1"/>
  <c r="C269" i="1" s="1"/>
  <c r="S315" i="1"/>
  <c r="B315" i="1" s="1"/>
  <c r="S346" i="1"/>
  <c r="B346" i="1" s="1"/>
  <c r="S465" i="1"/>
  <c r="B465" i="1" s="1"/>
  <c r="S289" i="1"/>
  <c r="B289" i="1" s="1"/>
  <c r="S280" i="1"/>
  <c r="B280" i="1" s="1"/>
  <c r="S193" i="1"/>
  <c r="B193" i="1" s="1"/>
  <c r="S177" i="1"/>
  <c r="B177" i="1" s="1"/>
  <c r="S161" i="1"/>
  <c r="B161" i="1" s="1"/>
  <c r="S145" i="1"/>
  <c r="B145" i="1" s="1"/>
  <c r="R313" i="1"/>
  <c r="C313" i="1" s="1"/>
  <c r="R595" i="1"/>
  <c r="C595" i="1" s="1"/>
  <c r="R342" i="1"/>
  <c r="C342" i="1" s="1"/>
  <c r="R457" i="1"/>
  <c r="C457" i="1" s="1"/>
  <c r="R598" i="1"/>
  <c r="C598" i="1" s="1"/>
  <c r="R293" i="1"/>
  <c r="C293" i="1" s="1"/>
  <c r="R280" i="1"/>
  <c r="C280" i="1" s="1"/>
  <c r="S327" i="1"/>
  <c r="B327" i="1" s="1"/>
  <c r="S356" i="1"/>
  <c r="B356" i="1" s="1"/>
  <c r="S336" i="1"/>
  <c r="B336" i="1" s="1"/>
  <c r="S449" i="1"/>
  <c r="B449" i="1" s="1"/>
  <c r="S290" i="1"/>
  <c r="B290" i="1" s="1"/>
  <c r="S267" i="1"/>
  <c r="B267" i="1" s="1"/>
  <c r="S191" i="1"/>
  <c r="B191" i="1" s="1"/>
  <c r="S175" i="1"/>
  <c r="B175" i="1" s="1"/>
  <c r="S159" i="1"/>
  <c r="B159" i="1" s="1"/>
  <c r="S143" i="1"/>
  <c r="B143" i="1" s="1"/>
  <c r="R266" i="1"/>
  <c r="C266" i="1" s="1"/>
  <c r="R267" i="1"/>
  <c r="C267" i="1" s="1"/>
  <c r="R484" i="1"/>
  <c r="C484" i="1" s="1"/>
  <c r="R255" i="1"/>
  <c r="C255" i="1" s="1"/>
  <c r="R127" i="1"/>
  <c r="C127" i="1" s="1"/>
  <c r="R480" i="1"/>
  <c r="C480" i="1" s="1"/>
  <c r="R247" i="1"/>
  <c r="C247" i="1" s="1"/>
  <c r="R119" i="1"/>
  <c r="C119" i="1" s="1"/>
  <c r="R440" i="1"/>
  <c r="C440" i="1" s="1"/>
  <c r="R239" i="1"/>
  <c r="C239" i="1" s="1"/>
  <c r="R111" i="1"/>
  <c r="C111" i="1" s="1"/>
  <c r="R545" i="1"/>
  <c r="C545" i="1" s="1"/>
  <c r="R436" i="1"/>
  <c r="C436" i="1" s="1"/>
  <c r="R231" i="1"/>
  <c r="C231" i="1" s="1"/>
  <c r="R103" i="1"/>
  <c r="C103" i="1" s="1"/>
  <c r="R532" i="1"/>
  <c r="C532" i="1" s="1"/>
  <c r="R427" i="1"/>
  <c r="C427" i="1" s="1"/>
  <c r="R223" i="1"/>
  <c r="C223" i="1" s="1"/>
  <c r="R95" i="1"/>
  <c r="C95" i="1" s="1"/>
  <c r="R558" i="1"/>
  <c r="C558" i="1" s="1"/>
  <c r="R423" i="1"/>
  <c r="C423" i="1" s="1"/>
  <c r="R215" i="1"/>
  <c r="C215" i="1" s="1"/>
  <c r="R87" i="1"/>
  <c r="C87" i="1" s="1"/>
  <c r="R549" i="1"/>
  <c r="C549" i="1" s="1"/>
  <c r="R571" i="1"/>
  <c r="C571" i="1" s="1"/>
  <c r="R414" i="1"/>
  <c r="C414" i="1" s="1"/>
  <c r="R207" i="1"/>
  <c r="C207" i="1" s="1"/>
  <c r="R79" i="1"/>
  <c r="C79" i="1" s="1"/>
  <c r="R536" i="1"/>
  <c r="C536" i="1" s="1"/>
  <c r="R506" i="1"/>
  <c r="C506" i="1" s="1"/>
  <c r="R410" i="1"/>
  <c r="C410" i="1" s="1"/>
  <c r="R196" i="1"/>
  <c r="C196" i="1" s="1"/>
  <c r="R68" i="1"/>
  <c r="C68" i="1" s="1"/>
  <c r="R562" i="1"/>
  <c r="C562" i="1" s="1"/>
  <c r="R519" i="1"/>
  <c r="C519" i="1" s="1"/>
  <c r="R401" i="1"/>
  <c r="C401" i="1" s="1"/>
  <c r="R188" i="1"/>
  <c r="C188" i="1" s="1"/>
  <c r="R61" i="1"/>
  <c r="C61" i="1" s="1"/>
  <c r="R575" i="1"/>
  <c r="C575" i="1" s="1"/>
  <c r="R397" i="1"/>
  <c r="C397" i="1" s="1"/>
  <c r="R180" i="1"/>
  <c r="C180" i="1" s="1"/>
  <c r="R52" i="1"/>
  <c r="C52" i="1" s="1"/>
  <c r="R510" i="1"/>
  <c r="C510" i="1" s="1"/>
  <c r="R388" i="1"/>
  <c r="C388" i="1" s="1"/>
  <c r="R172" i="1"/>
  <c r="C172" i="1" s="1"/>
  <c r="R43" i="1"/>
  <c r="C43" i="1" s="1"/>
  <c r="R523" i="1"/>
  <c r="C523" i="1" s="1"/>
  <c r="R384" i="1"/>
  <c r="C384" i="1" s="1"/>
  <c r="R164" i="1"/>
  <c r="C164" i="1" s="1"/>
  <c r="R34" i="1"/>
  <c r="C34" i="1" s="1"/>
  <c r="R375" i="1"/>
  <c r="C375" i="1" s="1"/>
  <c r="R156" i="1"/>
  <c r="C156" i="1" s="1"/>
  <c r="R25" i="1"/>
  <c r="C25" i="1" s="1"/>
  <c r="R371" i="1"/>
  <c r="C371" i="1" s="1"/>
  <c r="R148" i="1"/>
  <c r="C148" i="1" s="1"/>
  <c r="R16" i="1"/>
  <c r="C16" i="1" s="1"/>
  <c r="R497" i="1"/>
  <c r="C497" i="1" s="1"/>
  <c r="R493" i="1"/>
  <c r="C493" i="1" s="1"/>
  <c r="R263" i="1"/>
  <c r="C263" i="1" s="1"/>
  <c r="R529" i="1"/>
  <c r="C529" i="1" s="1"/>
  <c r="R490" i="1"/>
  <c r="C490" i="1" s="1"/>
  <c r="R407" i="1"/>
  <c r="C407" i="1" s="1"/>
  <c r="R259" i="1"/>
  <c r="C259" i="1" s="1"/>
  <c r="R220" i="1"/>
  <c r="C220" i="1" s="1"/>
  <c r="R186" i="1"/>
  <c r="C186" i="1" s="1"/>
  <c r="R131" i="1"/>
  <c r="C131" i="1" s="1"/>
  <c r="R92" i="1"/>
  <c r="C92" i="1" s="1"/>
  <c r="R66" i="1"/>
  <c r="C66" i="1" s="1"/>
  <c r="R547" i="1"/>
  <c r="C547" i="1" s="1"/>
  <c r="R261" i="1"/>
  <c r="C261" i="1" s="1"/>
  <c r="R238" i="1"/>
  <c r="C238" i="1" s="1"/>
  <c r="R218" i="1"/>
  <c r="C218" i="1" s="1"/>
  <c r="R133" i="1"/>
  <c r="C133" i="1" s="1"/>
  <c r="R110" i="1"/>
  <c r="C110" i="1" s="1"/>
  <c r="R90" i="1"/>
  <c r="C90" i="1" s="1"/>
  <c r="R534" i="1"/>
  <c r="C534" i="1" s="1"/>
  <c r="R482" i="1"/>
  <c r="C482" i="1" s="1"/>
  <c r="R399" i="1"/>
  <c r="C399" i="1" s="1"/>
  <c r="R260" i="1"/>
  <c r="C260" i="1" s="1"/>
  <c r="R235" i="1"/>
  <c r="C235" i="1" s="1"/>
  <c r="R178" i="1"/>
  <c r="C178" i="1" s="1"/>
  <c r="R132" i="1"/>
  <c r="C132" i="1" s="1"/>
  <c r="R107" i="1"/>
  <c r="C107" i="1" s="1"/>
  <c r="R57" i="1"/>
  <c r="C57" i="1" s="1"/>
  <c r="R560" i="1"/>
  <c r="C560" i="1" s="1"/>
  <c r="R258" i="1"/>
  <c r="C258" i="1" s="1"/>
  <c r="R237" i="1"/>
  <c r="C237" i="1" s="1"/>
  <c r="R214" i="1"/>
  <c r="C214" i="1" s="1"/>
  <c r="R130" i="1"/>
  <c r="C130" i="1" s="1"/>
  <c r="R109" i="1"/>
  <c r="C109" i="1" s="1"/>
  <c r="R86" i="1"/>
  <c r="C86" i="1" s="1"/>
  <c r="R573" i="1"/>
  <c r="C573" i="1" s="1"/>
  <c r="R446" i="1"/>
  <c r="C446" i="1" s="1"/>
  <c r="R394" i="1"/>
  <c r="C394" i="1" s="1"/>
  <c r="R236" i="1"/>
  <c r="C236" i="1" s="1"/>
  <c r="R211" i="1"/>
  <c r="C211" i="1" s="1"/>
  <c r="R170" i="1"/>
  <c r="C170" i="1" s="1"/>
  <c r="R108" i="1"/>
  <c r="C108" i="1" s="1"/>
  <c r="R83" i="1"/>
  <c r="C83" i="1" s="1"/>
  <c r="R48" i="1"/>
  <c r="C48" i="1" s="1"/>
  <c r="R508" i="1"/>
  <c r="C508" i="1" s="1"/>
  <c r="R254" i="1"/>
  <c r="C254" i="1" s="1"/>
  <c r="R234" i="1"/>
  <c r="C234" i="1" s="1"/>
  <c r="R213" i="1"/>
  <c r="C213" i="1" s="1"/>
  <c r="R126" i="1"/>
  <c r="C126" i="1" s="1"/>
  <c r="R106" i="1"/>
  <c r="C106" i="1" s="1"/>
  <c r="R85" i="1"/>
  <c r="C85" i="1" s="1"/>
  <c r="R521" i="1"/>
  <c r="C521" i="1" s="1"/>
  <c r="R438" i="1"/>
  <c r="C438" i="1" s="1"/>
  <c r="R386" i="1"/>
  <c r="C386" i="1" s="1"/>
  <c r="R251" i="1"/>
  <c r="C251" i="1" s="1"/>
  <c r="R212" i="1"/>
  <c r="C212" i="1" s="1"/>
  <c r="R162" i="1"/>
  <c r="C162" i="1" s="1"/>
  <c r="R123" i="1"/>
  <c r="C123" i="1" s="1"/>
  <c r="R84" i="1"/>
  <c r="C84" i="1" s="1"/>
  <c r="R39" i="1"/>
  <c r="C39" i="1" s="1"/>
  <c r="R253" i="1"/>
  <c r="C253" i="1" s="1"/>
  <c r="R230" i="1"/>
  <c r="C230" i="1" s="1"/>
  <c r="R210" i="1"/>
  <c r="C210" i="1" s="1"/>
  <c r="R125" i="1"/>
  <c r="C125" i="1" s="1"/>
  <c r="R102" i="1"/>
  <c r="C102" i="1" s="1"/>
  <c r="R82" i="1"/>
  <c r="C82" i="1" s="1"/>
  <c r="R433" i="1"/>
  <c r="C433" i="1" s="1"/>
  <c r="R381" i="1"/>
  <c r="C381" i="1" s="1"/>
  <c r="R252" i="1"/>
  <c r="C252" i="1" s="1"/>
  <c r="R227" i="1"/>
  <c r="C227" i="1" s="1"/>
  <c r="R154" i="1"/>
  <c r="C154" i="1" s="1"/>
  <c r="R124" i="1"/>
  <c r="C124" i="1" s="1"/>
  <c r="R99" i="1"/>
  <c r="C99" i="1" s="1"/>
  <c r="R30" i="1"/>
  <c r="C30" i="1" s="1"/>
  <c r="R250" i="1"/>
  <c r="C250" i="1" s="1"/>
  <c r="R229" i="1"/>
  <c r="C229" i="1" s="1"/>
  <c r="R206" i="1"/>
  <c r="C206" i="1" s="1"/>
  <c r="R122" i="1"/>
  <c r="C122" i="1" s="1"/>
  <c r="R101" i="1"/>
  <c r="C101" i="1" s="1"/>
  <c r="R78" i="1"/>
  <c r="C78" i="1" s="1"/>
  <c r="R425" i="1"/>
  <c r="C425" i="1" s="1"/>
  <c r="R373" i="1"/>
  <c r="C373" i="1" s="1"/>
  <c r="R228" i="1"/>
  <c r="C228" i="1" s="1"/>
  <c r="R203" i="1"/>
  <c r="C203" i="1" s="1"/>
  <c r="R146" i="1"/>
  <c r="C146" i="1" s="1"/>
  <c r="R100" i="1"/>
  <c r="C100" i="1" s="1"/>
  <c r="R75" i="1"/>
  <c r="C75" i="1" s="1"/>
  <c r="R21" i="1"/>
  <c r="C21" i="1" s="1"/>
  <c r="R555" i="1"/>
  <c r="C555" i="1" s="1"/>
  <c r="R246" i="1"/>
  <c r="C246" i="1" s="1"/>
  <c r="R226" i="1"/>
  <c r="C226" i="1" s="1"/>
  <c r="R205" i="1"/>
  <c r="C205" i="1" s="1"/>
  <c r="R118" i="1"/>
  <c r="C118" i="1" s="1"/>
  <c r="R98" i="1"/>
  <c r="C98" i="1" s="1"/>
  <c r="R77" i="1"/>
  <c r="C77" i="1" s="1"/>
  <c r="R542" i="1"/>
  <c r="C542" i="1" s="1"/>
  <c r="R503" i="1"/>
  <c r="C503" i="1" s="1"/>
  <c r="R420" i="1"/>
  <c r="C420" i="1" s="1"/>
  <c r="R368" i="1"/>
  <c r="C368" i="1" s="1"/>
  <c r="R243" i="1"/>
  <c r="C243" i="1" s="1"/>
  <c r="R204" i="1"/>
  <c r="C204" i="1" s="1"/>
  <c r="R138" i="1"/>
  <c r="C138" i="1" s="1"/>
  <c r="R115" i="1"/>
  <c r="C115" i="1" s="1"/>
  <c r="R76" i="1"/>
  <c r="C76" i="1" s="1"/>
  <c r="R10" i="1"/>
  <c r="C10" i="1" s="1"/>
  <c r="R568" i="1"/>
  <c r="C568" i="1" s="1"/>
  <c r="R245" i="1"/>
  <c r="C245" i="1" s="1"/>
  <c r="R222" i="1"/>
  <c r="C222" i="1" s="1"/>
  <c r="R202" i="1"/>
  <c r="C202" i="1" s="1"/>
  <c r="R117" i="1"/>
  <c r="C117" i="1" s="1"/>
  <c r="R94" i="1"/>
  <c r="C94" i="1" s="1"/>
  <c r="R74" i="1"/>
  <c r="C74" i="1" s="1"/>
  <c r="R581" i="1"/>
  <c r="C581" i="1" s="1"/>
  <c r="R495" i="1"/>
  <c r="C495" i="1" s="1"/>
  <c r="R412" i="1"/>
  <c r="C412" i="1" s="1"/>
  <c r="R244" i="1"/>
  <c r="C244" i="1" s="1"/>
  <c r="R219" i="1"/>
  <c r="C219" i="1" s="1"/>
  <c r="R194" i="1"/>
  <c r="C194" i="1" s="1"/>
  <c r="R262" i="1"/>
  <c r="C262" i="1" s="1"/>
  <c r="R242" i="1"/>
  <c r="C242" i="1" s="1"/>
  <c r="R221" i="1"/>
  <c r="C221" i="1" s="1"/>
  <c r="R567" i="1"/>
  <c r="C567" i="1" s="1"/>
  <c r="R537" i="1"/>
  <c r="C537" i="1" s="1"/>
  <c r="R483" i="1"/>
  <c r="C483" i="1" s="1"/>
  <c r="R428" i="1"/>
  <c r="C428" i="1" s="1"/>
  <c r="R357" i="1"/>
  <c r="C357" i="1" s="1"/>
  <c r="R70" i="1"/>
  <c r="C70" i="1" s="1"/>
  <c r="R54" i="1"/>
  <c r="C54" i="1" s="1"/>
  <c r="R38" i="1"/>
  <c r="C38" i="1" s="1"/>
  <c r="R17" i="1"/>
  <c r="C17" i="1" s="1"/>
  <c r="R4" i="1"/>
  <c r="C4" i="1" s="1"/>
  <c r="R580" i="1"/>
  <c r="C580" i="1" s="1"/>
  <c r="R563" i="1"/>
  <c r="C563" i="1" s="1"/>
  <c r="R502" i="1"/>
  <c r="C502" i="1" s="1"/>
  <c r="R387" i="1"/>
  <c r="C387" i="1" s="1"/>
  <c r="R363" i="1"/>
  <c r="C363" i="1" s="1"/>
  <c r="R195" i="1"/>
  <c r="C195" i="1" s="1"/>
  <c r="R179" i="1"/>
  <c r="C179" i="1" s="1"/>
  <c r="R163" i="1"/>
  <c r="C163" i="1" s="1"/>
  <c r="R147" i="1"/>
  <c r="C147" i="1" s="1"/>
  <c r="R67" i="1"/>
  <c r="C67" i="1" s="1"/>
  <c r="R51" i="1"/>
  <c r="C51" i="1" s="1"/>
  <c r="R19" i="1"/>
  <c r="C19" i="1" s="1"/>
  <c r="R515" i="1"/>
  <c r="C515" i="1" s="1"/>
  <c r="R576" i="1"/>
  <c r="C576" i="1" s="1"/>
  <c r="R435" i="1"/>
  <c r="C435" i="1" s="1"/>
  <c r="R406" i="1"/>
  <c r="C406" i="1" s="1"/>
  <c r="R197" i="1"/>
  <c r="C197" i="1" s="1"/>
  <c r="R181" i="1"/>
  <c r="C181" i="1" s="1"/>
  <c r="R165" i="1"/>
  <c r="C165" i="1" s="1"/>
  <c r="R149" i="1"/>
  <c r="C149" i="1" s="1"/>
  <c r="R36" i="1"/>
  <c r="C36" i="1" s="1"/>
  <c r="R20" i="1"/>
  <c r="C20" i="1" s="1"/>
  <c r="R3" i="1"/>
  <c r="C3" i="1" s="1"/>
  <c r="R528" i="1"/>
  <c r="C528" i="1" s="1"/>
  <c r="R511" i="1"/>
  <c r="C511" i="1" s="1"/>
  <c r="R496" i="1"/>
  <c r="C496" i="1" s="1"/>
  <c r="R441" i="1"/>
  <c r="C441" i="1" s="1"/>
  <c r="R370" i="1"/>
  <c r="C370" i="1" s="1"/>
  <c r="R62" i="1"/>
  <c r="C62" i="1" s="1"/>
  <c r="R50" i="1"/>
  <c r="C50" i="1" s="1"/>
  <c r="R33" i="1"/>
  <c r="C33" i="1" s="1"/>
  <c r="R524" i="1"/>
  <c r="C524" i="1" s="1"/>
  <c r="R400" i="1"/>
  <c r="C400" i="1" s="1"/>
  <c r="R376" i="1"/>
  <c r="C376" i="1" s="1"/>
  <c r="R257" i="1"/>
  <c r="C257" i="1" s="1"/>
  <c r="R241" i="1"/>
  <c r="C241" i="1" s="1"/>
  <c r="R225" i="1"/>
  <c r="C225" i="1" s="1"/>
  <c r="R209" i="1"/>
  <c r="C209" i="1" s="1"/>
  <c r="R193" i="1"/>
  <c r="C193" i="1" s="1"/>
  <c r="R177" i="1"/>
  <c r="C177" i="1" s="1"/>
  <c r="R161" i="1"/>
  <c r="C161" i="1" s="1"/>
  <c r="R145" i="1"/>
  <c r="C145" i="1" s="1"/>
  <c r="R129" i="1"/>
  <c r="C129" i="1" s="1"/>
  <c r="R113" i="1"/>
  <c r="C113" i="1" s="1"/>
  <c r="R97" i="1"/>
  <c r="C97" i="1" s="1"/>
  <c r="R81" i="1"/>
  <c r="C81" i="1" s="1"/>
  <c r="R64" i="1"/>
  <c r="C64" i="1" s="1"/>
  <c r="R49" i="1"/>
  <c r="C49" i="1" s="1"/>
  <c r="R18" i="1"/>
  <c r="C18" i="1" s="1"/>
  <c r="R479" i="1"/>
  <c r="C479" i="1" s="1"/>
  <c r="R419" i="1"/>
  <c r="C419" i="1" s="1"/>
  <c r="R191" i="1"/>
  <c r="C191" i="1" s="1"/>
  <c r="R175" i="1"/>
  <c r="C175" i="1" s="1"/>
  <c r="R159" i="1"/>
  <c r="C159" i="1" s="1"/>
  <c r="R143" i="1"/>
  <c r="C143" i="1" s="1"/>
  <c r="R65" i="1"/>
  <c r="C65" i="1" s="1"/>
  <c r="R44" i="1"/>
  <c r="C44" i="1" s="1"/>
  <c r="R32" i="1"/>
  <c r="C32" i="1" s="1"/>
  <c r="R15" i="1"/>
  <c r="C15" i="1" s="1"/>
  <c r="R544" i="1"/>
  <c r="C544" i="1" s="1"/>
  <c r="R485" i="1"/>
  <c r="C485" i="1" s="1"/>
  <c r="R383" i="1"/>
  <c r="C383" i="1" s="1"/>
  <c r="R190" i="1"/>
  <c r="C190" i="1" s="1"/>
  <c r="R174" i="1"/>
  <c r="C174" i="1" s="1"/>
  <c r="R158" i="1"/>
  <c r="C158" i="1" s="1"/>
  <c r="R142" i="1"/>
  <c r="C142" i="1" s="1"/>
  <c r="R46" i="1"/>
  <c r="C46" i="1" s="1"/>
  <c r="R31" i="1"/>
  <c r="C31" i="1" s="1"/>
  <c r="R531" i="1"/>
  <c r="C531" i="1" s="1"/>
  <c r="R309" i="1"/>
  <c r="C309" i="1" s="1"/>
  <c r="R413" i="1"/>
  <c r="C413" i="1" s="1"/>
  <c r="R389" i="1"/>
  <c r="C389" i="1" s="1"/>
  <c r="R256" i="1"/>
  <c r="C256" i="1" s="1"/>
  <c r="R240" i="1"/>
  <c r="C240" i="1" s="1"/>
  <c r="R224" i="1"/>
  <c r="C224" i="1" s="1"/>
  <c r="R208" i="1"/>
  <c r="C208" i="1" s="1"/>
  <c r="R192" i="1"/>
  <c r="C192" i="1" s="1"/>
  <c r="R176" i="1"/>
  <c r="C176" i="1" s="1"/>
  <c r="R160" i="1"/>
  <c r="C160" i="1" s="1"/>
  <c r="R144" i="1"/>
  <c r="C144" i="1" s="1"/>
  <c r="R128" i="1"/>
  <c r="C128" i="1" s="1"/>
  <c r="R112" i="1"/>
  <c r="C112" i="1" s="1"/>
  <c r="R96" i="1"/>
  <c r="C96" i="1" s="1"/>
  <c r="R80" i="1"/>
  <c r="C80" i="1" s="1"/>
  <c r="R63" i="1"/>
  <c r="C63" i="1" s="1"/>
  <c r="R47" i="1"/>
  <c r="C47" i="1" s="1"/>
  <c r="R26" i="1"/>
  <c r="C26" i="1" s="1"/>
  <c r="R557" i="1"/>
  <c r="C557" i="1" s="1"/>
  <c r="R310" i="1"/>
  <c r="C310" i="1" s="1"/>
  <c r="R492" i="1"/>
  <c r="C492" i="1" s="1"/>
  <c r="R432" i="1"/>
  <c r="C432" i="1" s="1"/>
  <c r="R60" i="1"/>
  <c r="C60" i="1" s="1"/>
  <c r="R28" i="1"/>
  <c r="C28" i="1" s="1"/>
  <c r="R13" i="1"/>
  <c r="C13" i="1" s="1"/>
  <c r="R45" i="1"/>
  <c r="C45" i="1" s="1"/>
  <c r="R29" i="1"/>
  <c r="C29" i="1" s="1"/>
  <c r="R570" i="1"/>
  <c r="C570" i="1" s="1"/>
  <c r="R350" i="1"/>
  <c r="C350" i="1" s="1"/>
  <c r="R498" i="1"/>
  <c r="C498" i="1" s="1"/>
  <c r="R396" i="1"/>
  <c r="C396" i="1" s="1"/>
  <c r="R367" i="1"/>
  <c r="C367" i="1" s="1"/>
  <c r="R187" i="1"/>
  <c r="C187" i="1" s="1"/>
  <c r="R171" i="1"/>
  <c r="C171" i="1" s="1"/>
  <c r="R155" i="1"/>
  <c r="C155" i="1" s="1"/>
  <c r="R548" i="1"/>
  <c r="C548" i="1" s="1"/>
  <c r="R505" i="1"/>
  <c r="C505" i="1" s="1"/>
  <c r="R351" i="1"/>
  <c r="C351" i="1" s="1"/>
  <c r="R426" i="1"/>
  <c r="C426" i="1" s="1"/>
  <c r="R402" i="1"/>
  <c r="C402" i="1" s="1"/>
  <c r="R189" i="1"/>
  <c r="C189" i="1" s="1"/>
  <c r="R173" i="1"/>
  <c r="C173" i="1" s="1"/>
  <c r="R157" i="1"/>
  <c r="C157" i="1" s="1"/>
  <c r="R42" i="1"/>
  <c r="C42" i="1" s="1"/>
  <c r="R27" i="1"/>
  <c r="C27" i="1" s="1"/>
  <c r="R6" i="1"/>
  <c r="C6" i="1" s="1"/>
  <c r="R535" i="1"/>
  <c r="C535" i="1" s="1"/>
  <c r="R518" i="1"/>
  <c r="C518" i="1" s="1"/>
  <c r="R312" i="1"/>
  <c r="C312" i="1" s="1"/>
  <c r="R445" i="1"/>
  <c r="C445" i="1" s="1"/>
  <c r="R361" i="1"/>
  <c r="C361" i="1" s="1"/>
  <c r="R561" i="1"/>
  <c r="C561" i="1" s="1"/>
  <c r="R324" i="1"/>
  <c r="C324" i="1" s="1"/>
  <c r="R409" i="1"/>
  <c r="C409" i="1" s="1"/>
  <c r="R380" i="1"/>
  <c r="C380" i="1" s="1"/>
  <c r="R265" i="1"/>
  <c r="C265" i="1" s="1"/>
  <c r="R249" i="1"/>
  <c r="C249" i="1" s="1"/>
  <c r="R233" i="1"/>
  <c r="C233" i="1" s="1"/>
  <c r="R217" i="1"/>
  <c r="C217" i="1" s="1"/>
  <c r="R201" i="1"/>
  <c r="C201" i="1" s="1"/>
  <c r="R185" i="1"/>
  <c r="C185" i="1" s="1"/>
  <c r="R169" i="1"/>
  <c r="C169" i="1" s="1"/>
  <c r="R137" i="1"/>
  <c r="C137" i="1" s="1"/>
  <c r="R121" i="1"/>
  <c r="C121" i="1" s="1"/>
  <c r="R105" i="1"/>
  <c r="C105" i="1" s="1"/>
  <c r="R69" i="1"/>
  <c r="C69" i="1" s="1"/>
  <c r="R53" i="1"/>
  <c r="C53" i="1" s="1"/>
  <c r="R8" i="1"/>
  <c r="C8" i="1" s="1"/>
  <c r="R574" i="1"/>
  <c r="C574" i="1" s="1"/>
  <c r="R318" i="1"/>
  <c r="C318" i="1" s="1"/>
  <c r="R439" i="1"/>
  <c r="C439" i="1" s="1"/>
  <c r="R415" i="1"/>
  <c r="C415" i="1" s="1"/>
  <c r="R199" i="1"/>
  <c r="C199" i="1" s="1"/>
  <c r="R183" i="1"/>
  <c r="C183" i="1" s="1"/>
  <c r="R167" i="1"/>
  <c r="C167" i="1" s="1"/>
  <c r="R71" i="1"/>
  <c r="C71" i="1" s="1"/>
  <c r="R55" i="1"/>
  <c r="C55" i="1" s="1"/>
  <c r="R9" i="1"/>
  <c r="C9" i="1" s="1"/>
  <c r="R554" i="1"/>
  <c r="C554" i="1" s="1"/>
  <c r="R509" i="1"/>
  <c r="C509" i="1" s="1"/>
  <c r="R333" i="1"/>
  <c r="C333" i="1" s="1"/>
  <c r="R489" i="1"/>
  <c r="C489" i="1" s="1"/>
  <c r="R374" i="1"/>
  <c r="C374" i="1" s="1"/>
  <c r="R198" i="1"/>
  <c r="C198" i="1" s="1"/>
  <c r="R182" i="1"/>
  <c r="C182" i="1" s="1"/>
  <c r="R166" i="1"/>
  <c r="C166" i="1" s="1"/>
  <c r="R72" i="1"/>
  <c r="C72" i="1" s="1"/>
  <c r="R541" i="1"/>
  <c r="C541" i="1" s="1"/>
  <c r="R264" i="1"/>
  <c r="C264" i="1" s="1"/>
  <c r="R248" i="1"/>
  <c r="C248" i="1" s="1"/>
  <c r="R232" i="1"/>
  <c r="C232" i="1" s="1"/>
  <c r="R216" i="1"/>
  <c r="C216" i="1" s="1"/>
  <c r="R200" i="1"/>
  <c r="C200" i="1" s="1"/>
  <c r="R184" i="1"/>
  <c r="C184" i="1" s="1"/>
  <c r="R168" i="1"/>
  <c r="C168" i="1" s="1"/>
  <c r="R136" i="1"/>
  <c r="C136" i="1" s="1"/>
  <c r="R120" i="1"/>
  <c r="C120" i="1" s="1"/>
  <c r="R104" i="1"/>
  <c r="C104" i="1" s="1"/>
  <c r="AR281" i="1"/>
  <c r="AT281" i="1" s="1"/>
  <c r="AR15" i="1"/>
  <c r="AT15" i="1" s="1"/>
  <c r="AR95" i="1"/>
  <c r="AT95" i="1" s="1"/>
  <c r="AR159" i="1"/>
  <c r="AT159" i="1" s="1"/>
  <c r="AR223" i="1"/>
  <c r="AT223" i="1" s="1"/>
  <c r="AR383" i="1"/>
  <c r="AT383" i="1" s="1"/>
  <c r="AR266" i="1"/>
  <c r="AT266" i="1" s="1"/>
  <c r="AR284" i="1"/>
  <c r="AT284" i="1" s="1"/>
  <c r="AR157" i="1"/>
  <c r="AT157" i="1" s="1"/>
  <c r="AR221" i="1"/>
  <c r="AT221" i="1" s="1"/>
  <c r="AR382" i="1"/>
  <c r="AT382" i="1" s="1"/>
  <c r="AR23" i="1"/>
  <c r="AT23" i="1" s="1"/>
  <c r="AR9" i="1"/>
  <c r="AT9" i="1" s="1"/>
  <c r="AR60" i="1"/>
  <c r="AT60" i="1" s="1"/>
  <c r="AR251" i="1"/>
  <c r="AT251" i="1" s="1"/>
  <c r="AR364" i="1"/>
  <c r="AT364" i="1" s="1"/>
  <c r="AR380" i="1"/>
  <c r="AT380" i="1" s="1"/>
  <c r="AR385" i="1"/>
  <c r="AT385" i="1" s="1"/>
  <c r="AR428" i="1"/>
  <c r="AT428" i="1" s="1"/>
  <c r="AR586" i="1"/>
  <c r="AT586" i="1" s="1"/>
  <c r="AR310" i="1"/>
  <c r="AT310" i="1" s="1"/>
  <c r="AR75" i="1"/>
  <c r="AT75" i="1" s="1"/>
  <c r="AR91" i="1"/>
  <c r="AT91" i="1" s="1"/>
  <c r="AR123" i="1"/>
  <c r="AT123" i="1" s="1"/>
  <c r="AR139" i="1"/>
  <c r="AT139" i="1" s="1"/>
  <c r="AR155" i="1"/>
  <c r="AT155" i="1" s="1"/>
  <c r="AR187" i="1"/>
  <c r="AT187" i="1" s="1"/>
  <c r="AR203" i="1"/>
  <c r="AT203" i="1" s="1"/>
  <c r="AR219" i="1"/>
  <c r="AT219" i="1" s="1"/>
  <c r="AR297" i="1"/>
  <c r="AT297" i="1" s="1"/>
  <c r="AR287" i="1"/>
  <c r="AT287" i="1" s="1"/>
  <c r="AR355" i="1"/>
  <c r="AT355" i="1" s="1"/>
  <c r="AR444" i="1"/>
  <c r="AT444" i="1" s="1"/>
  <c r="AR490" i="1"/>
  <c r="AT490" i="1" s="1"/>
  <c r="AR531" i="1"/>
  <c r="AT531" i="1" s="1"/>
  <c r="AR548" i="1"/>
  <c r="AT548" i="1" s="1"/>
  <c r="AR610" i="1"/>
  <c r="AT610" i="1" s="1"/>
  <c r="AR628" i="1"/>
  <c r="AT628" i="1" s="1"/>
  <c r="AR268" i="1"/>
  <c r="AT268" i="1" s="1"/>
  <c r="AR267" i="1"/>
  <c r="AT267" i="1" s="1"/>
  <c r="AR10" i="1"/>
  <c r="AT10" i="1" s="1"/>
  <c r="AR28" i="1"/>
  <c r="AT28" i="1" s="1"/>
  <c r="AR61" i="1"/>
  <c r="AT61" i="1" s="1"/>
  <c r="AR76" i="1"/>
  <c r="AT76" i="1" s="1"/>
  <c r="AR92" i="1"/>
  <c r="AT92" i="1" s="1"/>
  <c r="AR124" i="1"/>
  <c r="AT124" i="1" s="1"/>
  <c r="AR140" i="1"/>
  <c r="AT140" i="1" s="1"/>
  <c r="AR156" i="1"/>
  <c r="AT156" i="1" s="1"/>
  <c r="AR188" i="1"/>
  <c r="AT188" i="1" s="1"/>
  <c r="AR204" i="1"/>
  <c r="AT204" i="1" s="1"/>
  <c r="AR220" i="1"/>
  <c r="AT220" i="1" s="1"/>
  <c r="AR252" i="1"/>
  <c r="AT252" i="1" s="1"/>
  <c r="AR298" i="1"/>
  <c r="AT298" i="1" s="1"/>
  <c r="AR282" i="1"/>
  <c r="AT282" i="1" s="1"/>
  <c r="AR356" i="1"/>
  <c r="AT356" i="1" s="1"/>
  <c r="AR365" i="1"/>
  <c r="AT365" i="1" s="1"/>
  <c r="AR381" i="1"/>
  <c r="AT381" i="1" s="1"/>
  <c r="AR429" i="1"/>
  <c r="AT429" i="1" s="1"/>
  <c r="AR445" i="1"/>
  <c r="AT445" i="1" s="1"/>
  <c r="AR478" i="1"/>
  <c r="AT478" i="1" s="1"/>
  <c r="AR491" i="1"/>
  <c r="AT491" i="1" s="1"/>
  <c r="AR532" i="1"/>
  <c r="AT532" i="1" s="1"/>
  <c r="AR549" i="1"/>
  <c r="AT549" i="1" s="1"/>
  <c r="AR585" i="1"/>
  <c r="AT585" i="1" s="1"/>
  <c r="AR611" i="1"/>
  <c r="AT611" i="1" s="1"/>
  <c r="AR338" i="1"/>
  <c r="AT338" i="1" s="1"/>
  <c r="AR627" i="1"/>
  <c r="AT627" i="1" s="1"/>
  <c r="AR466" i="1"/>
  <c r="AT466" i="1" s="1"/>
  <c r="AR334" i="1"/>
  <c r="AT334" i="1" s="1"/>
  <c r="AR26" i="1"/>
  <c r="AT26" i="1" s="1"/>
  <c r="AR89" i="1"/>
  <c r="AT89" i="1" s="1"/>
  <c r="AR153" i="1"/>
  <c r="AT153" i="1" s="1"/>
  <c r="AR217" i="1"/>
  <c r="AT217" i="1" s="1"/>
  <c r="AR378" i="1"/>
  <c r="AT378" i="1" s="1"/>
  <c r="AR394" i="1"/>
  <c r="AT394" i="1" s="1"/>
  <c r="AR256" i="1"/>
  <c r="AT256" i="1" s="1"/>
  <c r="AR302" i="1"/>
  <c r="AT302" i="1" s="1"/>
  <c r="AR292" i="1"/>
  <c r="AT292" i="1" s="1"/>
  <c r="AR332" i="1"/>
  <c r="AT332" i="1" s="1"/>
  <c r="AR271" i="1"/>
  <c r="AT271" i="1" s="1"/>
  <c r="AR593" i="1"/>
  <c r="AT593" i="1" s="1"/>
  <c r="AR369" i="1"/>
  <c r="AT369" i="1" s="1"/>
  <c r="AR384" i="1"/>
  <c r="AT384" i="1" s="1"/>
  <c r="AR433" i="1"/>
  <c r="AT433" i="1" s="1"/>
  <c r="AR448" i="1"/>
  <c r="AT448" i="1" s="1"/>
  <c r="AR453" i="1"/>
  <c r="AT453" i="1" s="1"/>
  <c r="AR474" i="1"/>
  <c r="AT474" i="1" s="1"/>
  <c r="AR495" i="1"/>
  <c r="AT495" i="1" s="1"/>
  <c r="AR537" i="1"/>
  <c r="AT537" i="1" s="1"/>
  <c r="AR553" i="1"/>
  <c r="AT553" i="1" s="1"/>
  <c r="AR608" i="1"/>
  <c r="AT608" i="1" s="1"/>
  <c r="AR633" i="1"/>
  <c r="AT633" i="1" s="1"/>
  <c r="AR622" i="1"/>
  <c r="AT622" i="1" s="1"/>
  <c r="AR16" i="1"/>
  <c r="AT16" i="1" s="1"/>
  <c r="AR80" i="1"/>
  <c r="AT80" i="1" s="1"/>
  <c r="AR144" i="1"/>
  <c r="AT144" i="1" s="1"/>
  <c r="AR192" i="1"/>
  <c r="AT192" i="1" s="1"/>
  <c r="AR141" i="1"/>
  <c r="AT141" i="1" s="1"/>
  <c r="AR189" i="1"/>
  <c r="AT189" i="1" s="1"/>
  <c r="AR205" i="1"/>
  <c r="AT205" i="1" s="1"/>
  <c r="AR253" i="1"/>
  <c r="AT253" i="1" s="1"/>
  <c r="AR299" i="1"/>
  <c r="AT299" i="1" s="1"/>
  <c r="AR283" i="1"/>
  <c r="AT283" i="1" s="1"/>
  <c r="AR330" i="1"/>
  <c r="AT330" i="1" s="1"/>
  <c r="AR599" i="1"/>
  <c r="AT599" i="1" s="1"/>
  <c r="AR597" i="1"/>
  <c r="AT597" i="1" s="1"/>
  <c r="AR366" i="1"/>
  <c r="AT366" i="1" s="1"/>
  <c r="AR430" i="1"/>
  <c r="AT430" i="1" s="1"/>
  <c r="AR446" i="1"/>
  <c r="AT446" i="1" s="1"/>
  <c r="AR458" i="1"/>
  <c r="AT458" i="1" s="1"/>
  <c r="AR477" i="1"/>
  <c r="AT477" i="1" s="1"/>
  <c r="AR481" i="1"/>
  <c r="AT481" i="1" s="1"/>
  <c r="AR534" i="1"/>
  <c r="AT534" i="1" s="1"/>
  <c r="AR550" i="1"/>
  <c r="AT550" i="1" s="1"/>
  <c r="AR589" i="1"/>
  <c r="AT589" i="1" s="1"/>
  <c r="AR339" i="1"/>
  <c r="AT339" i="1" s="1"/>
  <c r="AR626" i="1"/>
  <c r="AT626" i="1" s="1"/>
  <c r="AR58" i="1"/>
  <c r="AT58" i="1" s="1"/>
  <c r="AR64" i="1"/>
  <c r="AT64" i="1" s="1"/>
  <c r="AR96" i="1"/>
  <c r="AT96" i="1" s="1"/>
  <c r="AR128" i="1"/>
  <c r="AT128" i="1" s="1"/>
  <c r="AR160" i="1"/>
  <c r="AT160" i="1" s="1"/>
  <c r="AR17" i="1"/>
  <c r="AT17" i="1" s="1"/>
  <c r="AR97" i="1"/>
  <c r="AT97" i="1" s="1"/>
  <c r="AR161" i="1"/>
  <c r="AT161" i="1" s="1"/>
  <c r="AR225" i="1"/>
  <c r="AT225" i="1" s="1"/>
  <c r="AR386" i="1"/>
  <c r="AT386" i="1" s="1"/>
  <c r="AR309" i="1"/>
  <c r="AT309" i="1" s="1"/>
  <c r="AR51" i="1"/>
  <c r="AT51" i="1" s="1"/>
  <c r="AR67" i="1"/>
  <c r="AT67" i="1" s="1"/>
  <c r="AR83" i="1"/>
  <c r="AT83" i="1" s="1"/>
  <c r="AR115" i="1"/>
  <c r="AT115" i="1" s="1"/>
  <c r="AR131" i="1"/>
  <c r="AT131" i="1" s="1"/>
  <c r="AR147" i="1"/>
  <c r="AT147" i="1" s="1"/>
  <c r="AR179" i="1"/>
  <c r="AT179" i="1" s="1"/>
  <c r="AR195" i="1"/>
  <c r="AT195" i="1" s="1"/>
  <c r="AR211" i="1"/>
  <c r="AT211" i="1" s="1"/>
  <c r="AR243" i="1"/>
  <c r="AT243" i="1" s="1"/>
  <c r="AR259" i="1"/>
  <c r="AT259" i="1" s="1"/>
  <c r="AR348" i="1"/>
  <c r="AT348" i="1" s="1"/>
  <c r="AR304" i="1"/>
  <c r="AT304" i="1" s="1"/>
  <c r="AR308" i="1"/>
  <c r="AT308" i="1" s="1"/>
  <c r="AR277" i="1"/>
  <c r="AT277" i="1" s="1"/>
  <c r="AR594" i="1"/>
  <c r="AT594" i="1" s="1"/>
  <c r="AR371" i="1"/>
  <c r="AT371" i="1" s="1"/>
  <c r="AR388" i="1"/>
  <c r="AT388" i="1" s="1"/>
  <c r="AR435" i="1"/>
  <c r="AT435" i="1" s="1"/>
  <c r="AR471" i="1"/>
  <c r="AT471" i="1" s="1"/>
  <c r="AR455" i="1"/>
  <c r="AT455" i="1" s="1"/>
  <c r="AR482" i="1"/>
  <c r="AT482" i="1" s="1"/>
  <c r="AR498" i="1"/>
  <c r="AT498" i="1" s="1"/>
  <c r="AR540" i="1"/>
  <c r="AT540" i="1" s="1"/>
  <c r="AR556" i="1"/>
  <c r="AT556" i="1" s="1"/>
  <c r="AR337" i="1"/>
  <c r="AT337" i="1" s="1"/>
  <c r="AR620" i="1"/>
  <c r="AT620" i="1" s="1"/>
  <c r="AR613" i="1"/>
  <c r="AT613" i="1" s="1"/>
  <c r="AR22" i="1"/>
  <c r="AT22" i="1" s="1"/>
  <c r="AR208" i="1"/>
  <c r="AT208" i="1" s="1"/>
  <c r="AR224" i="1"/>
  <c r="AT224" i="1" s="1"/>
  <c r="AR50" i="1"/>
  <c r="AT50" i="1" s="1"/>
  <c r="AR130" i="1"/>
  <c r="AT130" i="1" s="1"/>
  <c r="AR178" i="1"/>
  <c r="AT178" i="1" s="1"/>
  <c r="AR194" i="1"/>
  <c r="AT194" i="1" s="1"/>
  <c r="AR258" i="1"/>
  <c r="AT258" i="1" s="1"/>
  <c r="AR353" i="1"/>
  <c r="AT353" i="1" s="1"/>
  <c r="AR387" i="1"/>
  <c r="AT387" i="1" s="1"/>
  <c r="AR539" i="1"/>
  <c r="AT539" i="1" s="1"/>
  <c r="AR614" i="1"/>
  <c r="AT614" i="1" s="1"/>
  <c r="AR132" i="1"/>
  <c r="AT132" i="1" s="1"/>
  <c r="AR196" i="1"/>
  <c r="AT196" i="1" s="1"/>
  <c r="AR278" i="1"/>
  <c r="AT278" i="1" s="1"/>
  <c r="AR619" i="1"/>
  <c r="AT619" i="1" s="1"/>
  <c r="AR269" i="1"/>
  <c r="AT269" i="1" s="1"/>
  <c r="AR451" i="1"/>
  <c r="AT451" i="1" s="1"/>
  <c r="AR66" i="1"/>
  <c r="AT66" i="1" s="1"/>
  <c r="AR146" i="1"/>
  <c r="AT146" i="1" s="1"/>
  <c r="AR596" i="1"/>
  <c r="AT596" i="1" s="1"/>
  <c r="AR273" i="1"/>
  <c r="AT273" i="1" s="1"/>
  <c r="AR497" i="1"/>
  <c r="AT497" i="1" s="1"/>
  <c r="AR19" i="1"/>
  <c r="AT19" i="1" s="1"/>
  <c r="AR244" i="1"/>
  <c r="AT244" i="1" s="1"/>
  <c r="AR389" i="1"/>
  <c r="AT389" i="1" s="1"/>
  <c r="AR436" i="1"/>
  <c r="AT436" i="1" s="1"/>
  <c r="AR483" i="1"/>
  <c r="AT483" i="1" s="1"/>
  <c r="AR86" i="1"/>
  <c r="AT86" i="1" s="1"/>
  <c r="AR118" i="1"/>
  <c r="AT118" i="1" s="1"/>
  <c r="AR198" i="1"/>
  <c r="AT198" i="1" s="1"/>
  <c r="AR321" i="1"/>
  <c r="AT321" i="1" s="1"/>
  <c r="AR606" i="1"/>
  <c r="AT606" i="1" s="1"/>
  <c r="AR617" i="1"/>
  <c r="AT617" i="1" s="1"/>
  <c r="AR274" i="1"/>
  <c r="AT274" i="1" s="1"/>
  <c r="AR88" i="1"/>
  <c r="AT88" i="1" s="1"/>
  <c r="AR200" i="1"/>
  <c r="AT200" i="1" s="1"/>
  <c r="AR248" i="1"/>
  <c r="AT248" i="1" s="1"/>
  <c r="AR264" i="1"/>
  <c r="AT264" i="1" s="1"/>
  <c r="AR210" i="1"/>
  <c r="AT210" i="1" s="1"/>
  <c r="AR307" i="1"/>
  <c r="AT307" i="1" s="1"/>
  <c r="AR424" i="1"/>
  <c r="AT424" i="1" s="1"/>
  <c r="AR480" i="1"/>
  <c r="AT480" i="1" s="1"/>
  <c r="AR276" i="1"/>
  <c r="AT276" i="1" s="1"/>
  <c r="AR212" i="1"/>
  <c r="AT212" i="1" s="1"/>
  <c r="AR373" i="1"/>
  <c r="AT373" i="1" s="1"/>
  <c r="AR499" i="1"/>
  <c r="AT499" i="1" s="1"/>
  <c r="AR541" i="1"/>
  <c r="AT541" i="1" s="1"/>
  <c r="AR346" i="1"/>
  <c r="AT346" i="1" s="1"/>
  <c r="AR612" i="1"/>
  <c r="AT612" i="1" s="1"/>
  <c r="AR5" i="1"/>
  <c r="AT5" i="1" s="1"/>
  <c r="AR21" i="1"/>
  <c r="AT21" i="1" s="1"/>
  <c r="AR150" i="1"/>
  <c r="AT150" i="1" s="1"/>
  <c r="AR182" i="1"/>
  <c r="AT182" i="1" s="1"/>
  <c r="AR246" i="1"/>
  <c r="AT246" i="1" s="1"/>
  <c r="AR375" i="1"/>
  <c r="AT375" i="1" s="1"/>
  <c r="AR422" i="1"/>
  <c r="AT422" i="1" s="1"/>
  <c r="AR342" i="1"/>
  <c r="AT342" i="1" s="1"/>
  <c r="AR136" i="1"/>
  <c r="AT136" i="1" s="1"/>
  <c r="AR152" i="1"/>
  <c r="AT152" i="1" s="1"/>
  <c r="AR184" i="1"/>
  <c r="AT184" i="1" s="1"/>
  <c r="AR52" i="1"/>
  <c r="AT52" i="1" s="1"/>
  <c r="AR68" i="1"/>
  <c r="AT68" i="1" s="1"/>
  <c r="AR260" i="1"/>
  <c r="AT260" i="1" s="1"/>
  <c r="AR349" i="1"/>
  <c r="AT349" i="1" s="1"/>
  <c r="AR472" i="1"/>
  <c r="AT472" i="1" s="1"/>
  <c r="AR464" i="1"/>
  <c r="AT464" i="1" s="1"/>
  <c r="AR262" i="1"/>
  <c r="AT262" i="1" s="1"/>
  <c r="AR288" i="1"/>
  <c r="AT288" i="1" s="1"/>
  <c r="AR391" i="1"/>
  <c r="AT391" i="1" s="1"/>
  <c r="AR501" i="1"/>
  <c r="AT501" i="1" s="1"/>
  <c r="AR543" i="1"/>
  <c r="AT543" i="1" s="1"/>
  <c r="AR7" i="1"/>
  <c r="AT7" i="1" s="1"/>
  <c r="AR25" i="1"/>
  <c r="AT25" i="1" s="1"/>
  <c r="AR55" i="1"/>
  <c r="AT55" i="1" s="1"/>
  <c r="AR72" i="1"/>
  <c r="AT72" i="1" s="1"/>
  <c r="AR120" i="1"/>
  <c r="AT120" i="1" s="1"/>
  <c r="AR3" i="1"/>
  <c r="AT3" i="1" s="1"/>
  <c r="AR319" i="1"/>
  <c r="AT319" i="1" s="1"/>
  <c r="AR595" i="1"/>
  <c r="AT595" i="1" s="1"/>
  <c r="AR546" i="1"/>
  <c r="AT546" i="1" s="1"/>
  <c r="AR54" i="1"/>
  <c r="AT54" i="1" s="1"/>
  <c r="AR70" i="1"/>
  <c r="AT70" i="1" s="1"/>
  <c r="AR134" i="1"/>
  <c r="AT134" i="1" s="1"/>
  <c r="AR214" i="1"/>
  <c r="AT214" i="1" s="1"/>
  <c r="AR358" i="1"/>
  <c r="AT358" i="1" s="1"/>
  <c r="AR439" i="1"/>
  <c r="AT439" i="1" s="1"/>
  <c r="AR485" i="1"/>
  <c r="AT485" i="1" s="1"/>
  <c r="AR605" i="1"/>
  <c r="AT605" i="1" s="1"/>
  <c r="AR216" i="1"/>
  <c r="AT216" i="1" s="1"/>
  <c r="AR114" i="1"/>
  <c r="AT114" i="1" s="1"/>
  <c r="AR470" i="1"/>
  <c r="AT470" i="1" s="1"/>
  <c r="AR463" i="1"/>
  <c r="AT463" i="1" s="1"/>
  <c r="AR555" i="1"/>
  <c r="AT555" i="1" s="1"/>
  <c r="AR336" i="1"/>
  <c r="AT336" i="1" s="1"/>
  <c r="AR631" i="1"/>
  <c r="AT631" i="1" s="1"/>
  <c r="AR116" i="1"/>
  <c r="AT116" i="1" s="1"/>
  <c r="AR148" i="1"/>
  <c r="AT148" i="1" s="1"/>
  <c r="AR180" i="1"/>
  <c r="AT180" i="1" s="1"/>
  <c r="AR18" i="1"/>
  <c r="AT18" i="1" s="1"/>
  <c r="AR82" i="1"/>
  <c r="AT82" i="1" s="1"/>
  <c r="AR242" i="1"/>
  <c r="AT242" i="1" s="1"/>
  <c r="AR329" i="1"/>
  <c r="AT329" i="1" s="1"/>
  <c r="AR370" i="1"/>
  <c r="AT370" i="1" s="1"/>
  <c r="AR12" i="1"/>
  <c r="AT12" i="1" s="1"/>
  <c r="AR84" i="1"/>
  <c r="AT84" i="1" s="1"/>
  <c r="AR14" i="1"/>
  <c r="AT14" i="1" s="1"/>
  <c r="AR63" i="1"/>
  <c r="AT63" i="1" s="1"/>
  <c r="AR78" i="1"/>
  <c r="AT78" i="1" s="1"/>
  <c r="AR30" i="1"/>
  <c r="AT30" i="1" s="1"/>
  <c r="AR13" i="1"/>
  <c r="AT13" i="1" s="1"/>
  <c r="AR29" i="1"/>
  <c r="AT29" i="1" s="1"/>
  <c r="AR62" i="1"/>
  <c r="AT62" i="1" s="1"/>
  <c r="AR77" i="1"/>
  <c r="AT77" i="1" s="1"/>
  <c r="AR93" i="1"/>
  <c r="AT93" i="1" s="1"/>
  <c r="AR125" i="1"/>
  <c r="AT125" i="1" s="1"/>
  <c r="AR333" i="1"/>
  <c r="AT333" i="1" s="1"/>
  <c r="AR79" i="1"/>
  <c r="AT79" i="1" s="1"/>
  <c r="AR127" i="1"/>
  <c r="AT127" i="1" s="1"/>
  <c r="AR143" i="1"/>
  <c r="AT143" i="1" s="1"/>
  <c r="AR191" i="1"/>
  <c r="AT191" i="1" s="1"/>
  <c r="AR207" i="1"/>
  <c r="AT207" i="1" s="1"/>
  <c r="AR255" i="1"/>
  <c r="AT255" i="1" s="1"/>
  <c r="AR301" i="1"/>
  <c r="AT301" i="1" s="1"/>
  <c r="AR293" i="1"/>
  <c r="AT293" i="1" s="1"/>
  <c r="AR603" i="1"/>
  <c r="AT603" i="1" s="1"/>
  <c r="AR270" i="1"/>
  <c r="AT270" i="1" s="1"/>
  <c r="AR592" i="1"/>
  <c r="AT592" i="1" s="1"/>
  <c r="AR368" i="1"/>
  <c r="AT368" i="1" s="1"/>
  <c r="AR432" i="1"/>
  <c r="AT432" i="1" s="1"/>
  <c r="AR437" i="1"/>
  <c r="AT437" i="1" s="1"/>
  <c r="AR462" i="1"/>
  <c r="AT462" i="1" s="1"/>
  <c r="AR475" i="1"/>
  <c r="AT475" i="1" s="1"/>
  <c r="AR493" i="1"/>
  <c r="AT493" i="1" s="1"/>
  <c r="AR536" i="1"/>
  <c r="AT536" i="1" s="1"/>
  <c r="AR552" i="1"/>
  <c r="AT552" i="1" s="1"/>
  <c r="AR591" i="1"/>
  <c r="AT591" i="1" s="1"/>
  <c r="AR634" i="1"/>
  <c r="AT634" i="1" s="1"/>
  <c r="AR623" i="1"/>
  <c r="AT623" i="1" s="1"/>
  <c r="AR602" i="1"/>
  <c r="AT602" i="1" s="1"/>
  <c r="AR290" i="1"/>
  <c r="AT290" i="1" s="1"/>
  <c r="AR326" i="1"/>
  <c r="AT326" i="1" s="1"/>
  <c r="AR328" i="1"/>
  <c r="AT328" i="1" s="1"/>
  <c r="AR361" i="1"/>
  <c r="AT361" i="1" s="1"/>
  <c r="AR377" i="1"/>
  <c r="AT377" i="1" s="1"/>
  <c r="AR393" i="1"/>
  <c r="AT393" i="1" s="1"/>
  <c r="AR425" i="1"/>
  <c r="AT425" i="1" s="1"/>
  <c r="AR441" i="1"/>
  <c r="AT441" i="1" s="1"/>
  <c r="AR449" i="1"/>
  <c r="AT449" i="1" s="1"/>
  <c r="AR467" i="1"/>
  <c r="AT467" i="1" s="1"/>
  <c r="AR487" i="1"/>
  <c r="AT487" i="1" s="1"/>
  <c r="AR503" i="1"/>
  <c r="AT503" i="1" s="1"/>
  <c r="AR544" i="1"/>
  <c r="AT544" i="1" s="1"/>
  <c r="AR344" i="1"/>
  <c r="AT344" i="1" s="1"/>
  <c r="AR630" i="1"/>
  <c r="AT630" i="1" s="1"/>
  <c r="AR11" i="1"/>
  <c r="AT11" i="1" s="1"/>
  <c r="AR49" i="1"/>
  <c r="AT49" i="1" s="1"/>
  <c r="AR65" i="1"/>
  <c r="AT65" i="1" s="1"/>
  <c r="AR81" i="1"/>
  <c r="AT81" i="1" s="1"/>
  <c r="AR129" i="1"/>
  <c r="AT129" i="1" s="1"/>
  <c r="AR145" i="1"/>
  <c r="AT145" i="1" s="1"/>
  <c r="AR193" i="1"/>
  <c r="AT193" i="1" s="1"/>
  <c r="AR209" i="1"/>
  <c r="AT209" i="1" s="1"/>
  <c r="AR257" i="1"/>
  <c r="AT257" i="1" s="1"/>
  <c r="AR303" i="1"/>
  <c r="AT303" i="1" s="1"/>
  <c r="AR294" i="1"/>
  <c r="AT294" i="1" s="1"/>
  <c r="AR306" i="1"/>
  <c r="AT306" i="1" s="1"/>
  <c r="AR272" i="1"/>
  <c r="AT272" i="1" s="1"/>
  <c r="AR352" i="1"/>
  <c r="AT352" i="1" s="1"/>
  <c r="AR359" i="1"/>
  <c r="AT359" i="1" s="1"/>
  <c r="AR434" i="1"/>
  <c r="AT434" i="1" s="1"/>
  <c r="AR469" i="1"/>
  <c r="AT469" i="1" s="1"/>
  <c r="AR454" i="1"/>
  <c r="AT454" i="1" s="1"/>
  <c r="AR479" i="1"/>
  <c r="AT479" i="1" s="1"/>
  <c r="AR496" i="1"/>
  <c r="AT496" i="1" s="1"/>
  <c r="AR538" i="1"/>
  <c r="AT538" i="1" s="1"/>
  <c r="AR554" i="1"/>
  <c r="AT554" i="1" s="1"/>
  <c r="AR609" i="1"/>
  <c r="AT609" i="1" s="1"/>
  <c r="AR632" i="1"/>
  <c r="AT632" i="1" s="1"/>
  <c r="AR621" i="1"/>
  <c r="AT621" i="1" s="1"/>
  <c r="AR8" i="1"/>
  <c r="AT8" i="1" s="1"/>
  <c r="AR27" i="1"/>
  <c r="AT27" i="1" s="1"/>
  <c r="AR57" i="1"/>
  <c r="AT57" i="1" s="1"/>
  <c r="AR74" i="1"/>
  <c r="AT74" i="1" s="1"/>
  <c r="AR90" i="1"/>
  <c r="AT90" i="1" s="1"/>
  <c r="AR122" i="1"/>
  <c r="AT122" i="1" s="1"/>
  <c r="AR138" i="1"/>
  <c r="AT138" i="1" s="1"/>
  <c r="AR154" i="1"/>
  <c r="AT154" i="1" s="1"/>
  <c r="AR186" i="1"/>
  <c r="AT186" i="1" s="1"/>
  <c r="AR202" i="1"/>
  <c r="AT202" i="1" s="1"/>
  <c r="AR218" i="1"/>
  <c r="AT218" i="1" s="1"/>
  <c r="AR250" i="1"/>
  <c r="AT250" i="1" s="1"/>
  <c r="AR296" i="1"/>
  <c r="AT296" i="1" s="1"/>
  <c r="AR286" i="1"/>
  <c r="AT286" i="1" s="1"/>
  <c r="AR354" i="1"/>
  <c r="AT354" i="1" s="1"/>
  <c r="AR313" i="1"/>
  <c r="AT313" i="1" s="1"/>
  <c r="AR350" i="1"/>
  <c r="AT350" i="1" s="1"/>
  <c r="AR363" i="1"/>
  <c r="AT363" i="1" s="1"/>
  <c r="AR379" i="1"/>
  <c r="AT379" i="1" s="1"/>
  <c r="AR395" i="1"/>
  <c r="AT395" i="1" s="1"/>
  <c r="AR427" i="1"/>
  <c r="AT427" i="1" s="1"/>
  <c r="AR443" i="1"/>
  <c r="AT443" i="1" s="1"/>
  <c r="AR465" i="1"/>
  <c r="AT465" i="1" s="1"/>
  <c r="AR468" i="1"/>
  <c r="AT468" i="1" s="1"/>
  <c r="AR489" i="1"/>
  <c r="AT489" i="1" s="1"/>
  <c r="AR494" i="1"/>
  <c r="AT494" i="1" s="1"/>
  <c r="AR547" i="1"/>
  <c r="AT547" i="1" s="1"/>
  <c r="AR587" i="1"/>
  <c r="AT587" i="1" s="1"/>
  <c r="AR340" i="1"/>
  <c r="AT340" i="1" s="1"/>
  <c r="AR615" i="1"/>
  <c r="AT615" i="1" s="1"/>
  <c r="AR4" i="1"/>
  <c r="AT4" i="1" s="1"/>
  <c r="AR20" i="1"/>
  <c r="AT20" i="1" s="1"/>
  <c r="AR53" i="1"/>
  <c r="AT53" i="1" s="1"/>
  <c r="AR69" i="1"/>
  <c r="AT69" i="1" s="1"/>
  <c r="AR85" i="1"/>
  <c r="AT85" i="1" s="1"/>
  <c r="AR117" i="1"/>
  <c r="AT117" i="1" s="1"/>
  <c r="AR133" i="1"/>
  <c r="AT133" i="1" s="1"/>
  <c r="AR149" i="1"/>
  <c r="AT149" i="1" s="1"/>
  <c r="AR181" i="1"/>
  <c r="AT181" i="1" s="1"/>
  <c r="AR197" i="1"/>
  <c r="AT197" i="1" s="1"/>
  <c r="AR213" i="1"/>
  <c r="AT213" i="1" s="1"/>
  <c r="AR245" i="1"/>
  <c r="AT245" i="1" s="1"/>
  <c r="AR261" i="1"/>
  <c r="AT261" i="1" s="1"/>
  <c r="AR323" i="1"/>
  <c r="AT323" i="1" s="1"/>
  <c r="AR601" i="1"/>
  <c r="AT601" i="1" s="1"/>
  <c r="AR320" i="1"/>
  <c r="AT320" i="1" s="1"/>
  <c r="AR279" i="1"/>
  <c r="AT279" i="1" s="1"/>
  <c r="AR357" i="1"/>
  <c r="AT357" i="1" s="1"/>
  <c r="AR374" i="1"/>
  <c r="AT374" i="1" s="1"/>
  <c r="AR390" i="1"/>
  <c r="AT390" i="1" s="1"/>
  <c r="AR438" i="1"/>
  <c r="AT438" i="1" s="1"/>
  <c r="AR473" i="1"/>
  <c r="AT473" i="1" s="1"/>
  <c r="AR456" i="1"/>
  <c r="AT456" i="1" s="1"/>
  <c r="AR484" i="1"/>
  <c r="AT484" i="1" s="1"/>
  <c r="AR500" i="1"/>
  <c r="AT500" i="1" s="1"/>
  <c r="AR542" i="1"/>
  <c r="AT542" i="1" s="1"/>
  <c r="AR347" i="1"/>
  <c r="AT347" i="1" s="1"/>
  <c r="AR618" i="1"/>
  <c r="AT618" i="1" s="1"/>
  <c r="AR625" i="1"/>
  <c r="AT625" i="1" s="1"/>
  <c r="AR275" i="1"/>
  <c r="AT275" i="1" s="1"/>
  <c r="AR94" i="1"/>
  <c r="AT94" i="1" s="1"/>
  <c r="AR126" i="1"/>
  <c r="AT126" i="1" s="1"/>
  <c r="AR142" i="1"/>
  <c r="AT142" i="1" s="1"/>
  <c r="AR158" i="1"/>
  <c r="AT158" i="1" s="1"/>
  <c r="AR190" i="1"/>
  <c r="AT190" i="1" s="1"/>
  <c r="AR206" i="1"/>
  <c r="AT206" i="1" s="1"/>
  <c r="AR222" i="1"/>
  <c r="AT222" i="1" s="1"/>
  <c r="AR254" i="1"/>
  <c r="AT254" i="1" s="1"/>
  <c r="AR300" i="1"/>
  <c r="AT300" i="1" s="1"/>
  <c r="AR295" i="1"/>
  <c r="AT295" i="1" s="1"/>
  <c r="AR331" i="1"/>
  <c r="AT331" i="1" s="1"/>
  <c r="AR600" i="1"/>
  <c r="AT600" i="1" s="1"/>
  <c r="AR598" i="1"/>
  <c r="AT598" i="1" s="1"/>
  <c r="AR367" i="1"/>
  <c r="AT367" i="1" s="1"/>
  <c r="AR372" i="1"/>
  <c r="AT372" i="1" s="1"/>
  <c r="AR431" i="1"/>
  <c r="AT431" i="1" s="1"/>
  <c r="AR447" i="1"/>
  <c r="AT447" i="1" s="1"/>
  <c r="AR461" i="1"/>
  <c r="AT461" i="1" s="1"/>
  <c r="AR476" i="1"/>
  <c r="AT476" i="1" s="1"/>
  <c r="AR492" i="1"/>
  <c r="AT492" i="1" s="1"/>
  <c r="AR535" i="1"/>
  <c r="AT535" i="1" s="1"/>
  <c r="AR551" i="1"/>
  <c r="AT551" i="1" s="1"/>
  <c r="AR590" i="1"/>
  <c r="AT590" i="1" s="1"/>
  <c r="AR335" i="1"/>
  <c r="AT335" i="1" s="1"/>
  <c r="AR624" i="1"/>
  <c r="AT624" i="1" s="1"/>
  <c r="AR59" i="1"/>
  <c r="AT59" i="1" s="1"/>
  <c r="AR6" i="1"/>
  <c r="AT6" i="1" s="1"/>
  <c r="AR24" i="1"/>
  <c r="AT24" i="1" s="1"/>
  <c r="AR324" i="1"/>
  <c r="AT324" i="1" s="1"/>
  <c r="AR71" i="1"/>
  <c r="AT71" i="1" s="1"/>
  <c r="AR87" i="1"/>
  <c r="AT87" i="1" s="1"/>
  <c r="AR119" i="1"/>
  <c r="AT119" i="1" s="1"/>
  <c r="AR135" i="1"/>
  <c r="AT135" i="1" s="1"/>
  <c r="AR151" i="1"/>
  <c r="AT151" i="1" s="1"/>
  <c r="AR183" i="1"/>
  <c r="AT183" i="1" s="1"/>
  <c r="AR199" i="1"/>
  <c r="AT199" i="1" s="1"/>
  <c r="AR215" i="1"/>
  <c r="AT215" i="1" s="1"/>
  <c r="AR247" i="1"/>
  <c r="AT247" i="1" s="1"/>
  <c r="AR263" i="1"/>
  <c r="AT263" i="1" s="1"/>
  <c r="AR289" i="1"/>
  <c r="AT289" i="1" s="1"/>
  <c r="AR325" i="1"/>
  <c r="AT325" i="1" s="1"/>
  <c r="AR280" i="1"/>
  <c r="AT280" i="1" s="1"/>
  <c r="AR360" i="1"/>
  <c r="AT360" i="1" s="1"/>
  <c r="AR376" i="1"/>
  <c r="AT376" i="1" s="1"/>
  <c r="AR392" i="1"/>
  <c r="AT392" i="1" s="1"/>
  <c r="AR423" i="1"/>
  <c r="AT423" i="1" s="1"/>
  <c r="AR440" i="1"/>
  <c r="AT440" i="1" s="1"/>
  <c r="AR607" i="1"/>
  <c r="AT607" i="1" s="1"/>
  <c r="AR452" i="1"/>
  <c r="AT452" i="1" s="1"/>
  <c r="AR486" i="1"/>
  <c r="AT486" i="1" s="1"/>
  <c r="AR502" i="1"/>
  <c r="AT502" i="1" s="1"/>
  <c r="AR533" i="1"/>
  <c r="AT533" i="1" s="1"/>
  <c r="AR343" i="1"/>
  <c r="AT343" i="1" s="1"/>
  <c r="AR616" i="1"/>
  <c r="AT616" i="1" s="1"/>
  <c r="AR604" i="1"/>
  <c r="AT604" i="1" s="1"/>
  <c r="AR2" i="1"/>
  <c r="AT2" i="1" s="1"/>
  <c r="AR305" i="1"/>
  <c r="AT305" i="1" s="1"/>
  <c r="AR56" i="1"/>
  <c r="AT56" i="1" s="1"/>
  <c r="AR73" i="1"/>
  <c r="AT73" i="1" s="1"/>
  <c r="AR121" i="1"/>
  <c r="AT121" i="1" s="1"/>
  <c r="AR137" i="1"/>
  <c r="AT137" i="1" s="1"/>
  <c r="AR185" i="1"/>
  <c r="AT185" i="1" s="1"/>
  <c r="AR201" i="1"/>
  <c r="AT201" i="1" s="1"/>
  <c r="AR249" i="1"/>
  <c r="AT249" i="1" s="1"/>
  <c r="AR265" i="1"/>
  <c r="AT265" i="1" s="1"/>
  <c r="AR285" i="1"/>
  <c r="AT285" i="1" s="1"/>
  <c r="AR291" i="1"/>
  <c r="AT291" i="1" s="1"/>
  <c r="AR327" i="1"/>
  <c r="AT327" i="1" s="1"/>
  <c r="AR316" i="1"/>
  <c r="AT316" i="1" s="1"/>
  <c r="AR362" i="1"/>
  <c r="AT362" i="1" s="1"/>
  <c r="AR426" i="1"/>
  <c r="AT426" i="1" s="1"/>
  <c r="AR442" i="1"/>
  <c r="AT442" i="1" s="1"/>
  <c r="AR450" i="1"/>
  <c r="AT450" i="1" s="1"/>
  <c r="AR459" i="1"/>
  <c r="AT459" i="1" s="1"/>
  <c r="AR488" i="1"/>
  <c r="AT488" i="1" s="1"/>
  <c r="AR504" i="1"/>
  <c r="AT504" i="1" s="1"/>
  <c r="AR545" i="1"/>
  <c r="AT545" i="1" s="1"/>
  <c r="AR588" i="1"/>
  <c r="AT588" i="1" s="1"/>
  <c r="AR345" i="1"/>
  <c r="AT345" i="1" s="1"/>
  <c r="AR629" i="1"/>
  <c r="AT629" i="1" s="1"/>
  <c r="G536" i="13"/>
  <c r="L536" i="13" s="1"/>
  <c r="G253" i="13"/>
  <c r="L253" i="13" s="1"/>
  <c r="G203" i="13"/>
  <c r="L203" i="13" s="1"/>
  <c r="G57" i="13"/>
  <c r="L57" i="13" s="1"/>
  <c r="G629" i="13"/>
  <c r="L629" i="13" s="1"/>
  <c r="G583" i="13"/>
  <c r="L583" i="13" s="1"/>
  <c r="G337" i="13"/>
  <c r="L337" i="13" s="1"/>
  <c r="G484" i="13"/>
  <c r="L484" i="13" s="1"/>
  <c r="G435" i="13"/>
  <c r="L435" i="13" s="1"/>
  <c r="G307" i="13"/>
  <c r="L307" i="13" s="1"/>
  <c r="G125" i="13"/>
  <c r="L125" i="13" s="1"/>
  <c r="G630" i="13"/>
  <c r="L630" i="13" s="1"/>
  <c r="G587" i="13"/>
  <c r="L587" i="13" s="1"/>
  <c r="G537" i="13"/>
  <c r="L537" i="13" s="1"/>
  <c r="G486" i="13"/>
  <c r="L486" i="13" s="1"/>
  <c r="G436" i="13"/>
  <c r="L436" i="13" s="1"/>
  <c r="G381" i="13"/>
  <c r="L381" i="13" s="1"/>
  <c r="G7" i="13"/>
  <c r="L7" i="13" s="1"/>
  <c r="G315" i="13"/>
  <c r="L315" i="13" s="1"/>
  <c r="G254" i="13"/>
  <c r="L254" i="13" s="1"/>
  <c r="G204" i="13"/>
  <c r="L204" i="13" s="1"/>
  <c r="G149" i="13"/>
  <c r="L149" i="13" s="1"/>
  <c r="G47" i="13"/>
  <c r="L47" i="13" s="1"/>
  <c r="G675" i="13"/>
  <c r="L675" i="13" s="1"/>
  <c r="G624" i="13"/>
  <c r="L624" i="13" s="1"/>
  <c r="G579" i="13"/>
  <c r="L579" i="13" s="1"/>
  <c r="G527" i="13"/>
  <c r="L527" i="13" s="1"/>
  <c r="G476" i="13"/>
  <c r="L476" i="13" s="1"/>
  <c r="G432" i="13"/>
  <c r="L432" i="13" s="1"/>
  <c r="G356" i="13"/>
  <c r="L356" i="13" s="1"/>
  <c r="G305" i="13"/>
  <c r="L305" i="13" s="1"/>
  <c r="G251" i="13"/>
  <c r="L251" i="13" s="1"/>
  <c r="G191" i="13"/>
  <c r="L191" i="13" s="1"/>
  <c r="G145" i="13"/>
  <c r="L145" i="13" s="1"/>
  <c r="G669" i="13"/>
  <c r="L669" i="13" s="1"/>
  <c r="G37" i="13"/>
  <c r="L37" i="13" s="1"/>
  <c r="G577" i="13"/>
  <c r="L577" i="13" s="1"/>
  <c r="G524" i="13"/>
  <c r="L524" i="13" s="1"/>
  <c r="G475" i="13"/>
  <c r="L475" i="13" s="1"/>
  <c r="G431" i="13"/>
  <c r="L431" i="13" s="1"/>
  <c r="G336" i="13"/>
  <c r="L336" i="13" s="1"/>
  <c r="G304" i="13"/>
  <c r="L304" i="13" s="1"/>
  <c r="G246" i="13"/>
  <c r="L246" i="13" s="1"/>
  <c r="G190" i="13"/>
  <c r="L190" i="13" s="1"/>
  <c r="G139" i="13"/>
  <c r="L139" i="13" s="1"/>
  <c r="G666" i="13"/>
  <c r="L666" i="13" s="1"/>
  <c r="G36" i="13"/>
  <c r="L36" i="13" s="1"/>
  <c r="G571" i="13"/>
  <c r="L571" i="13" s="1"/>
  <c r="G523" i="13"/>
  <c r="L523" i="13" s="1"/>
  <c r="G474" i="13"/>
  <c r="L474" i="13" s="1"/>
  <c r="G422" i="13"/>
  <c r="L422" i="13" s="1"/>
  <c r="G379" i="13"/>
  <c r="L379" i="13" s="1"/>
  <c r="G332" i="13"/>
  <c r="L332" i="13" s="1"/>
  <c r="G298" i="13"/>
  <c r="L298" i="13" s="1"/>
  <c r="G245" i="13"/>
  <c r="L245" i="13" s="1"/>
  <c r="G188" i="13"/>
  <c r="L188" i="13" s="1"/>
  <c r="G138" i="13"/>
  <c r="L138" i="13" s="1"/>
  <c r="G665" i="13"/>
  <c r="L665" i="13" s="1"/>
  <c r="G621" i="13"/>
  <c r="L621" i="13" s="1"/>
  <c r="G570" i="13"/>
  <c r="L570" i="13" s="1"/>
  <c r="G520" i="13"/>
  <c r="L520" i="13" s="1"/>
  <c r="G473" i="13"/>
  <c r="L473" i="13" s="1"/>
  <c r="G420" i="13"/>
  <c r="L420" i="13" s="1"/>
  <c r="G378" i="13"/>
  <c r="L378" i="13" s="1"/>
  <c r="G12" i="13"/>
  <c r="L12" i="13" s="1"/>
  <c r="G330" i="13"/>
  <c r="L330" i="13" s="1"/>
  <c r="G296" i="13"/>
  <c r="L296" i="13" s="1"/>
  <c r="G242" i="13"/>
  <c r="L242" i="13" s="1"/>
  <c r="G183" i="13"/>
  <c r="L183" i="13" s="1"/>
  <c r="G104" i="13"/>
  <c r="L104" i="13" s="1"/>
  <c r="G658" i="13"/>
  <c r="L658" i="13" s="1"/>
  <c r="G619" i="13"/>
  <c r="L619" i="13" s="1"/>
  <c r="G568" i="13"/>
  <c r="L568" i="13" s="1"/>
  <c r="G518" i="13"/>
  <c r="L518" i="13" s="1"/>
  <c r="G467" i="13"/>
  <c r="L467" i="13" s="1"/>
  <c r="G415" i="13"/>
  <c r="L415" i="13" s="1"/>
  <c r="G377" i="13"/>
  <c r="L377" i="13" s="1"/>
  <c r="G11" i="13"/>
  <c r="L11" i="13" s="1"/>
  <c r="G291" i="13"/>
  <c r="L291" i="13" s="1"/>
  <c r="G236" i="13"/>
  <c r="L236" i="13" s="1"/>
  <c r="G178" i="13"/>
  <c r="L178" i="13" s="1"/>
  <c r="G103" i="13"/>
  <c r="L103" i="13" s="1"/>
  <c r="G657" i="13"/>
  <c r="L657" i="13" s="1"/>
  <c r="G611" i="13"/>
  <c r="L611" i="13" s="1"/>
  <c r="G560" i="13"/>
  <c r="L560" i="13" s="1"/>
  <c r="G517" i="13"/>
  <c r="L517" i="13" s="1"/>
  <c r="G465" i="13"/>
  <c r="L465" i="13" s="1"/>
  <c r="G412" i="13"/>
  <c r="L412" i="13" s="1"/>
  <c r="G374" i="13"/>
  <c r="L374" i="13" s="1"/>
  <c r="G354" i="13"/>
  <c r="L354" i="13" s="1"/>
  <c r="G327" i="13"/>
  <c r="L327" i="13" s="1"/>
  <c r="G286" i="13"/>
  <c r="L286" i="13" s="1"/>
  <c r="G235" i="13"/>
  <c r="L235" i="13" s="1"/>
  <c r="G102" i="13"/>
  <c r="L102" i="13" s="1"/>
  <c r="G656" i="13"/>
  <c r="L656" i="13" s="1"/>
  <c r="G607" i="13"/>
  <c r="L607" i="13" s="1"/>
  <c r="G559" i="13"/>
  <c r="L559" i="13" s="1"/>
  <c r="G515" i="13"/>
  <c r="L515" i="13" s="1"/>
  <c r="G459" i="13"/>
  <c r="L459" i="13" s="1"/>
  <c r="G411" i="13"/>
  <c r="L411" i="13" s="1"/>
  <c r="G369" i="13"/>
  <c r="L369" i="13" s="1"/>
  <c r="G353" i="13"/>
  <c r="L353" i="13" s="1"/>
  <c r="G321" i="13"/>
  <c r="L321" i="13" s="1"/>
  <c r="G285" i="13"/>
  <c r="L285" i="13" s="1"/>
  <c r="G232" i="13"/>
  <c r="L232" i="13" s="1"/>
  <c r="G101" i="13"/>
  <c r="L101" i="13" s="1"/>
  <c r="G130" i="13"/>
  <c r="L130" i="13" s="1"/>
  <c r="G655" i="13"/>
  <c r="L655" i="13" s="1"/>
  <c r="G606" i="13"/>
  <c r="L606" i="13" s="1"/>
  <c r="G558" i="13"/>
  <c r="L558" i="13" s="1"/>
  <c r="G507" i="13"/>
  <c r="L507" i="13" s="1"/>
  <c r="G456" i="13"/>
  <c r="L456" i="13" s="1"/>
  <c r="G408" i="13"/>
  <c r="L408" i="13" s="1"/>
  <c r="G367" i="13"/>
  <c r="L367" i="13" s="1"/>
  <c r="G4" i="13"/>
  <c r="L4" i="13" s="1"/>
  <c r="G284" i="13"/>
  <c r="L284" i="13" s="1"/>
  <c r="G226" i="13"/>
  <c r="L226" i="13" s="1"/>
  <c r="G170" i="13"/>
  <c r="L170" i="13" s="1"/>
  <c r="G100" i="13"/>
  <c r="L100" i="13" s="1"/>
  <c r="G129" i="13"/>
  <c r="L129" i="13" s="1"/>
  <c r="G648" i="13"/>
  <c r="L648" i="13" s="1"/>
  <c r="G603" i="13"/>
  <c r="L603" i="13" s="1"/>
  <c r="G556" i="13"/>
  <c r="L556" i="13" s="1"/>
  <c r="G504" i="13"/>
  <c r="L504" i="13" s="1"/>
  <c r="G455" i="13"/>
  <c r="L455" i="13" s="1"/>
  <c r="G401" i="13"/>
  <c r="L401" i="13" s="1"/>
  <c r="G363" i="13"/>
  <c r="L363" i="13" s="1"/>
  <c r="G274" i="13"/>
  <c r="L274" i="13" s="1"/>
  <c r="G224" i="13"/>
  <c r="L224" i="13" s="1"/>
  <c r="G169" i="13"/>
  <c r="L169" i="13" s="1"/>
  <c r="G99" i="13"/>
  <c r="L99" i="13" s="1"/>
  <c r="G44" i="13"/>
  <c r="L44" i="13" s="1"/>
  <c r="G645" i="13"/>
  <c r="L645" i="13" s="1"/>
  <c r="G601" i="13"/>
  <c r="L601" i="13" s="1"/>
  <c r="G551" i="13"/>
  <c r="L551" i="13" s="1"/>
  <c r="G503" i="13"/>
  <c r="L503" i="13" s="1"/>
  <c r="G453" i="13"/>
  <c r="L453" i="13" s="1"/>
  <c r="G399" i="13"/>
  <c r="L399" i="13" s="1"/>
  <c r="G30" i="13"/>
  <c r="L30" i="13" s="1"/>
  <c r="G273" i="13"/>
  <c r="L273" i="13" s="1"/>
  <c r="G223" i="13"/>
  <c r="L223" i="13" s="1"/>
  <c r="G164" i="13"/>
  <c r="L164" i="13" s="1"/>
  <c r="G55" i="13"/>
  <c r="L55" i="13" s="1"/>
  <c r="G42" i="13"/>
  <c r="L42" i="13" s="1"/>
  <c r="G639" i="13"/>
  <c r="L639" i="13" s="1"/>
  <c r="G599" i="13"/>
  <c r="L599" i="13" s="1"/>
  <c r="G549" i="13"/>
  <c r="L549" i="13" s="1"/>
  <c r="G497" i="13"/>
  <c r="L497" i="13" s="1"/>
  <c r="G452" i="13"/>
  <c r="L452" i="13" s="1"/>
  <c r="G394" i="13"/>
  <c r="L394" i="13" s="1"/>
  <c r="G29" i="13"/>
  <c r="L29" i="13" s="1"/>
  <c r="G351" i="13"/>
  <c r="L351" i="13" s="1"/>
  <c r="G320" i="13"/>
  <c r="L320" i="13" s="1"/>
  <c r="G271" i="13"/>
  <c r="L271" i="13" s="1"/>
  <c r="G216" i="13"/>
  <c r="L216" i="13" s="1"/>
  <c r="G160" i="13"/>
  <c r="L160" i="13" s="1"/>
  <c r="G54" i="13"/>
  <c r="L54" i="13" s="1"/>
  <c r="G638" i="13"/>
  <c r="L638" i="13" s="1"/>
  <c r="G598" i="13"/>
  <c r="L598" i="13" s="1"/>
  <c r="G544" i="13"/>
  <c r="L544" i="13" s="1"/>
  <c r="G496" i="13"/>
  <c r="L496" i="13" s="1"/>
  <c r="G445" i="13"/>
  <c r="L445" i="13" s="1"/>
  <c r="G391" i="13"/>
  <c r="L391" i="13" s="1"/>
  <c r="G359" i="13"/>
  <c r="L359" i="13" s="1"/>
  <c r="G347" i="13"/>
  <c r="L347" i="13" s="1"/>
  <c r="G319" i="13"/>
  <c r="L319" i="13" s="1"/>
  <c r="G267" i="13"/>
  <c r="L267" i="13" s="1"/>
  <c r="G215" i="13"/>
  <c r="L215" i="13" s="1"/>
  <c r="G158" i="13"/>
  <c r="L158" i="13" s="1"/>
  <c r="G98" i="13"/>
  <c r="L98" i="13" s="1"/>
  <c r="G135" i="13"/>
  <c r="L135" i="13" s="1"/>
  <c r="G140" i="13"/>
  <c r="L140" i="13" s="1"/>
  <c r="G637" i="13"/>
  <c r="L637" i="13" s="1"/>
  <c r="G590" i="13"/>
  <c r="L590" i="13" s="1"/>
  <c r="G540" i="13"/>
  <c r="L540" i="13" s="1"/>
  <c r="G493" i="13"/>
  <c r="L493" i="13" s="1"/>
  <c r="G440" i="13"/>
  <c r="L440" i="13" s="1"/>
  <c r="G389" i="13"/>
  <c r="L389" i="13" s="1"/>
  <c r="G346" i="13"/>
  <c r="L346" i="13" s="1"/>
  <c r="G18" i="13"/>
  <c r="L18" i="13" s="1"/>
  <c r="G265" i="13"/>
  <c r="L265" i="13" s="1"/>
  <c r="G212" i="13"/>
  <c r="L212" i="13" s="1"/>
  <c r="G157" i="13"/>
  <c r="L157" i="13" s="1"/>
  <c r="G97" i="13"/>
  <c r="L97" i="13" s="1"/>
  <c r="G134" i="13"/>
  <c r="L134" i="13" s="1"/>
  <c r="G634" i="13"/>
  <c r="L634" i="13" s="1"/>
  <c r="G588" i="13"/>
  <c r="L588" i="13" s="1"/>
  <c r="G539" i="13"/>
  <c r="L539" i="13" s="1"/>
  <c r="G487" i="13"/>
  <c r="L487" i="13" s="1"/>
  <c r="G439" i="13"/>
  <c r="L439" i="13" s="1"/>
  <c r="G388" i="13"/>
  <c r="L388" i="13" s="1"/>
  <c r="G8" i="13"/>
  <c r="L8" i="13" s="1"/>
  <c r="G264" i="13"/>
  <c r="L264" i="13" s="1"/>
  <c r="G205" i="13"/>
  <c r="L205" i="13" s="1"/>
  <c r="G151" i="13"/>
  <c r="L151" i="13" s="1"/>
  <c r="G48" i="13"/>
  <c r="L48" i="13" s="1"/>
  <c r="G150" i="13"/>
  <c r="L150" i="13" s="1"/>
  <c r="E48" i="13"/>
  <c r="E148" i="13"/>
  <c r="E60" i="13"/>
  <c r="E191" i="13"/>
  <c r="E207" i="13"/>
  <c r="E223" i="13"/>
  <c r="E238" i="13"/>
  <c r="E252" i="13"/>
  <c r="E268" i="13"/>
  <c r="E284" i="13"/>
  <c r="E300" i="13"/>
  <c r="E316" i="13"/>
  <c r="E27" i="13"/>
  <c r="E331" i="13"/>
  <c r="E7" i="13"/>
  <c r="E10" i="13"/>
  <c r="E358" i="13"/>
  <c r="E365" i="13"/>
  <c r="E391" i="13"/>
  <c r="E407" i="13"/>
  <c r="E423" i="13"/>
  <c r="E439" i="13"/>
  <c r="E455" i="13"/>
  <c r="E471" i="13"/>
  <c r="E487" i="13"/>
  <c r="E503" i="13"/>
  <c r="E519" i="13"/>
  <c r="E535" i="13"/>
  <c r="E551" i="13"/>
  <c r="E567" i="13"/>
  <c r="E583" i="13"/>
  <c r="E598" i="13"/>
  <c r="E614" i="13"/>
  <c r="E134" i="13"/>
  <c r="E152" i="13"/>
  <c r="F79" i="13"/>
  <c r="F100" i="13"/>
  <c r="F161" i="13"/>
  <c r="F181" i="13"/>
  <c r="F208" i="13"/>
  <c r="F229" i="13"/>
  <c r="F62" i="13"/>
  <c r="F269" i="13"/>
  <c r="F290" i="13"/>
  <c r="F311" i="13"/>
  <c r="F25" i="13"/>
  <c r="F333" i="13"/>
  <c r="F348" i="13"/>
  <c r="F355" i="13"/>
  <c r="F362" i="13"/>
  <c r="F32" i="13"/>
  <c r="F395" i="13"/>
  <c r="F415" i="13"/>
  <c r="F434" i="13"/>
  <c r="F452" i="13"/>
  <c r="F469" i="13"/>
  <c r="F485" i="13"/>
  <c r="F501" i="13"/>
  <c r="F517" i="13"/>
  <c r="F533" i="13"/>
  <c r="F549" i="13"/>
  <c r="F565" i="13"/>
  <c r="F581" i="13"/>
  <c r="F132" i="13"/>
  <c r="F85" i="13"/>
  <c r="F144" i="13"/>
  <c r="F166" i="13"/>
  <c r="F190" i="13"/>
  <c r="F215" i="13"/>
  <c r="F235" i="13"/>
  <c r="F254" i="13"/>
  <c r="F276" i="13"/>
  <c r="F297" i="13"/>
  <c r="F107" i="13"/>
  <c r="F321" i="13"/>
  <c r="F337" i="13"/>
  <c r="F64" i="13"/>
  <c r="F357" i="13"/>
  <c r="F368" i="13"/>
  <c r="F381" i="13"/>
  <c r="F402" i="13"/>
  <c r="F421" i="13"/>
  <c r="F440" i="13"/>
  <c r="F458" i="13"/>
  <c r="F474" i="13"/>
  <c r="F490" i="13"/>
  <c r="F506" i="13"/>
  <c r="F522" i="13"/>
  <c r="F538" i="13"/>
  <c r="F554" i="13"/>
  <c r="F570" i="13"/>
  <c r="F586" i="13"/>
  <c r="F601" i="13"/>
  <c r="F617" i="13"/>
  <c r="F630" i="13"/>
  <c r="F644" i="13"/>
  <c r="F660" i="13"/>
  <c r="F676" i="13"/>
  <c r="F137" i="13"/>
  <c r="F96" i="13"/>
  <c r="F148" i="13"/>
  <c r="F174" i="13"/>
  <c r="F196" i="13"/>
  <c r="F220" i="13"/>
  <c r="F240" i="13"/>
  <c r="F260" i="13"/>
  <c r="F281" i="13"/>
  <c r="F302" i="13"/>
  <c r="F3" i="13"/>
  <c r="F326" i="13"/>
  <c r="F342" i="13"/>
  <c r="F113" i="13"/>
  <c r="F120" i="13"/>
  <c r="F373" i="13"/>
  <c r="F387" i="13"/>
  <c r="F406" i="13"/>
  <c r="F426" i="13"/>
  <c r="F444" i="13"/>
  <c r="F462" i="13"/>
  <c r="F478" i="13"/>
  <c r="F494" i="13"/>
  <c r="F510" i="13"/>
  <c r="F526" i="13"/>
  <c r="F542" i="13"/>
  <c r="F558" i="13"/>
  <c r="F574" i="13"/>
  <c r="F590" i="13"/>
  <c r="F605" i="13"/>
  <c r="F621" i="13"/>
  <c r="F40" i="13"/>
  <c r="F648" i="13"/>
  <c r="F664" i="13"/>
  <c r="F127" i="13"/>
  <c r="F70" i="13"/>
  <c r="F54" i="13"/>
  <c r="F158" i="13"/>
  <c r="F177" i="13"/>
  <c r="F204" i="13"/>
  <c r="F225" i="13"/>
  <c r="F246" i="13"/>
  <c r="F265" i="13"/>
  <c r="F286" i="13"/>
  <c r="F306" i="13"/>
  <c r="F23" i="13"/>
  <c r="F329" i="13"/>
  <c r="F345" i="13"/>
  <c r="F11" i="13"/>
  <c r="F31" i="13"/>
  <c r="F378" i="13"/>
  <c r="F392" i="13"/>
  <c r="F411" i="13"/>
  <c r="F430" i="13"/>
  <c r="F448" i="13"/>
  <c r="F466" i="13"/>
  <c r="F482" i="13"/>
  <c r="F498" i="13"/>
  <c r="F514" i="13"/>
  <c r="F530" i="13"/>
  <c r="F546" i="13"/>
  <c r="F562" i="13"/>
  <c r="F578" i="13"/>
  <c r="F593" i="13"/>
  <c r="F609" i="13"/>
  <c r="F622" i="13"/>
  <c r="F636" i="13"/>
  <c r="G644" i="13"/>
  <c r="L644" i="13" s="1"/>
  <c r="G610" i="13"/>
  <c r="L610" i="13" s="1"/>
  <c r="G576" i="13"/>
  <c r="L576" i="13" s="1"/>
  <c r="G538" i="13"/>
  <c r="L538" i="13" s="1"/>
  <c r="G500" i="13"/>
  <c r="L500" i="13" s="1"/>
  <c r="G462" i="13"/>
  <c r="L462" i="13" s="1"/>
  <c r="G423" i="13"/>
  <c r="L423" i="13" s="1"/>
  <c r="G382" i="13"/>
  <c r="L382" i="13" s="1"/>
  <c r="G360" i="13"/>
  <c r="L360" i="13" s="1"/>
  <c r="G17" i="13"/>
  <c r="L17" i="13" s="1"/>
  <c r="G322" i="13"/>
  <c r="L322" i="13" s="1"/>
  <c r="G303" i="13"/>
  <c r="L303" i="13" s="1"/>
  <c r="G261" i="13"/>
  <c r="L261" i="13" s="1"/>
  <c r="G222" i="13"/>
  <c r="L222" i="13" s="1"/>
  <c r="G670" i="13"/>
  <c r="L670" i="13" s="1"/>
  <c r="G635" i="13"/>
  <c r="L635" i="13" s="1"/>
  <c r="G602" i="13"/>
  <c r="L602" i="13" s="1"/>
  <c r="G566" i="13"/>
  <c r="L566" i="13" s="1"/>
  <c r="G526" i="13"/>
  <c r="L526" i="13" s="1"/>
  <c r="G492" i="13"/>
  <c r="L492" i="13" s="1"/>
  <c r="G454" i="13"/>
  <c r="L454" i="13" s="1"/>
  <c r="G414" i="13"/>
  <c r="L414" i="13" s="1"/>
  <c r="G345" i="13"/>
  <c r="L345" i="13" s="1"/>
  <c r="G24" i="13"/>
  <c r="L24" i="13" s="1"/>
  <c r="G287" i="13"/>
  <c r="L287" i="13" s="1"/>
  <c r="G248" i="13"/>
  <c r="L248" i="13" s="1"/>
  <c r="G206" i="13"/>
  <c r="L206" i="13" s="1"/>
  <c r="G161" i="13"/>
  <c r="L161" i="13" s="1"/>
  <c r="G661" i="13"/>
  <c r="L661" i="13" s="1"/>
  <c r="G625" i="13"/>
  <c r="L625" i="13" s="1"/>
  <c r="G35" i="13"/>
  <c r="L35" i="13" s="1"/>
  <c r="G557" i="13"/>
  <c r="L557" i="13" s="1"/>
  <c r="G519" i="13"/>
  <c r="L519" i="13" s="1"/>
  <c r="G483" i="13"/>
  <c r="L483" i="13" s="1"/>
  <c r="G442" i="13"/>
  <c r="L442" i="13" s="1"/>
  <c r="G403" i="13"/>
  <c r="L403" i="13" s="1"/>
  <c r="G375" i="13"/>
  <c r="L375" i="13" s="1"/>
  <c r="G6" i="13"/>
  <c r="L6" i="13" s="1"/>
  <c r="G318" i="13"/>
  <c r="L318" i="13" s="1"/>
  <c r="G283" i="13"/>
  <c r="L283" i="13" s="1"/>
  <c r="G241" i="13"/>
  <c r="L241" i="13" s="1"/>
  <c r="G201" i="13"/>
  <c r="L201" i="13" s="1"/>
  <c r="G156" i="13"/>
  <c r="L156" i="13" s="1"/>
  <c r="G51" i="13"/>
  <c r="L51" i="13" s="1"/>
  <c r="G41" i="13"/>
  <c r="L41" i="13" s="1"/>
  <c r="G649" i="13"/>
  <c r="L649" i="13" s="1"/>
  <c r="G620" i="13"/>
  <c r="L620" i="13" s="1"/>
  <c r="G582" i="13"/>
  <c r="L582" i="13" s="1"/>
  <c r="G543" i="13"/>
  <c r="L543" i="13" s="1"/>
  <c r="G506" i="13"/>
  <c r="L506" i="13" s="1"/>
  <c r="G472" i="13"/>
  <c r="L472" i="13" s="1"/>
  <c r="G433" i="13"/>
  <c r="L433" i="13" s="1"/>
  <c r="G390" i="13"/>
  <c r="L390" i="13" s="1"/>
  <c r="G31" i="13"/>
  <c r="L31" i="13" s="1"/>
  <c r="G329" i="13"/>
  <c r="L329" i="13" s="1"/>
  <c r="G306" i="13"/>
  <c r="L306" i="13" s="1"/>
  <c r="G266" i="13"/>
  <c r="L266" i="13" s="1"/>
  <c r="G225" i="13"/>
  <c r="L225" i="13" s="1"/>
  <c r="G179" i="13"/>
  <c r="L179" i="13" s="1"/>
  <c r="M103" i="13"/>
  <c r="M519" i="13"/>
  <c r="F50" i="13"/>
  <c r="F49" i="13"/>
  <c r="F74" i="13"/>
  <c r="F90" i="13"/>
  <c r="F134" i="13"/>
  <c r="F48" i="13"/>
  <c r="F73" i="13"/>
  <c r="F89" i="13"/>
  <c r="F101" i="13"/>
  <c r="F149" i="13"/>
  <c r="F162" i="13"/>
  <c r="F51" i="13"/>
  <c r="F83" i="13"/>
  <c r="F55" i="13"/>
  <c r="F57" i="13"/>
  <c r="F59" i="13"/>
  <c r="F106" i="13"/>
  <c r="F191" i="13"/>
  <c r="F207" i="13"/>
  <c r="F223" i="13"/>
  <c r="F238" i="13"/>
  <c r="F252" i="13"/>
  <c r="F268" i="13"/>
  <c r="F284" i="13"/>
  <c r="F300" i="13"/>
  <c r="F316" i="13"/>
  <c r="F27" i="13"/>
  <c r="F331" i="13"/>
  <c r="F7" i="13"/>
  <c r="F10" i="13"/>
  <c r="F358" i="13"/>
  <c r="F365" i="13"/>
  <c r="F121" i="13"/>
  <c r="F391" i="13"/>
  <c r="F407" i="13"/>
  <c r="F423" i="13"/>
  <c r="F439" i="13"/>
  <c r="F455" i="13"/>
  <c r="F69" i="13"/>
  <c r="F87" i="13"/>
  <c r="F102" i="13"/>
  <c r="F151" i="13"/>
  <c r="F165" i="13"/>
  <c r="F179" i="13"/>
  <c r="F195" i="13"/>
  <c r="F211" i="13"/>
  <c r="F227" i="13"/>
  <c r="F242" i="13"/>
  <c r="F256" i="13"/>
  <c r="F272" i="13"/>
  <c r="F288" i="13"/>
  <c r="F72" i="13"/>
  <c r="F92" i="13"/>
  <c r="F138" i="13"/>
  <c r="F154" i="13"/>
  <c r="F168" i="13"/>
  <c r="F182" i="13"/>
  <c r="F198" i="13"/>
  <c r="F214" i="13"/>
  <c r="F61" i="13"/>
  <c r="F245" i="13"/>
  <c r="F259" i="13"/>
  <c r="F275" i="13"/>
  <c r="F291" i="13"/>
  <c r="F307" i="13"/>
  <c r="F318" i="13"/>
  <c r="F324" i="13"/>
  <c r="F6" i="13"/>
  <c r="F350" i="13"/>
  <c r="F115" i="13"/>
  <c r="F29" i="13"/>
  <c r="F372" i="13"/>
  <c r="F382" i="13"/>
  <c r="F398" i="13"/>
  <c r="F414" i="13"/>
  <c r="F75" i="13"/>
  <c r="F93" i="13"/>
  <c r="F139" i="13"/>
  <c r="F155" i="13"/>
  <c r="F169" i="13"/>
  <c r="F183" i="13"/>
  <c r="F199" i="13"/>
  <c r="F46" i="13"/>
  <c r="F76" i="13"/>
  <c r="F94" i="13"/>
  <c r="F140" i="13"/>
  <c r="F156" i="13"/>
  <c r="F170" i="13"/>
  <c r="F184" i="13"/>
  <c r="F200" i="13"/>
  <c r="F47" i="13"/>
  <c r="F77" i="13"/>
  <c r="F95" i="13"/>
  <c r="F141" i="13"/>
  <c r="F157" i="13"/>
  <c r="F171" i="13"/>
  <c r="F185" i="13"/>
  <c r="F201" i="13"/>
  <c r="F217" i="13"/>
  <c r="F232" i="13"/>
  <c r="F248" i="13"/>
  <c r="F262" i="13"/>
  <c r="F278" i="13"/>
  <c r="F294" i="13"/>
  <c r="F310" i="13"/>
  <c r="F22" i="13"/>
  <c r="F327" i="13"/>
  <c r="F339" i="13"/>
  <c r="F17" i="13"/>
  <c r="F356" i="13"/>
  <c r="F65" i="13"/>
  <c r="F375" i="13"/>
  <c r="F385" i="13"/>
  <c r="F401" i="13"/>
  <c r="F417" i="13"/>
  <c r="F433" i="13"/>
  <c r="F449" i="13"/>
  <c r="H44" i="13"/>
  <c r="M44" i="13" s="1"/>
  <c r="H12" i="13"/>
  <c r="M12" i="13" s="1"/>
  <c r="M173" i="13"/>
  <c r="J15" i="13"/>
  <c r="H36" i="13"/>
  <c r="M36" i="13" s="1"/>
  <c r="J2" i="13"/>
  <c r="H33" i="13"/>
  <c r="M33" i="13" s="1"/>
  <c r="J3" i="13"/>
  <c r="H32" i="13"/>
  <c r="M32" i="13" s="1"/>
  <c r="H16" i="13"/>
  <c r="M16" i="13" s="1"/>
  <c r="H31" i="13"/>
  <c r="M31" i="13" s="1"/>
  <c r="H15" i="13"/>
  <c r="M15" i="13" s="1"/>
  <c r="J14" i="13"/>
  <c r="H37" i="13"/>
  <c r="M37" i="13" s="1"/>
  <c r="J5" i="13"/>
  <c r="H43" i="13"/>
  <c r="M43" i="13" s="1"/>
  <c r="J6" i="13"/>
  <c r="H42" i="13"/>
  <c r="M42" i="13" s="1"/>
  <c r="J7" i="13"/>
  <c r="H41" i="13"/>
  <c r="M41" i="13" s="1"/>
  <c r="H3" i="13"/>
  <c r="M3" i="13" s="1"/>
  <c r="J9" i="13"/>
  <c r="H39" i="13"/>
  <c r="M39" i="13" s="1"/>
  <c r="H5" i="13"/>
  <c r="M5" i="13" s="1"/>
  <c r="M93" i="13"/>
  <c r="J12" i="13"/>
  <c r="H34" i="13"/>
  <c r="M34" i="13" s="1"/>
  <c r="H13" i="13"/>
  <c r="M13" i="13" s="1"/>
  <c r="J13" i="13"/>
  <c r="H30" i="13"/>
  <c r="M30" i="13" s="1"/>
  <c r="H11" i="13"/>
  <c r="M11" i="13" s="1"/>
  <c r="H2" i="13"/>
  <c r="M2" i="13" s="1"/>
  <c r="J16" i="13"/>
  <c r="H10" i="13"/>
  <c r="M10" i="13" s="1"/>
  <c r="H9" i="13"/>
  <c r="M9" i="13" s="1"/>
  <c r="H38" i="13"/>
  <c r="M38" i="13" s="1"/>
  <c r="M123" i="13"/>
  <c r="M155" i="13"/>
  <c r="H14" i="13"/>
  <c r="M14" i="13" s="1"/>
  <c r="H40" i="13"/>
  <c r="M40" i="13" s="1"/>
  <c r="H45" i="13"/>
  <c r="M45" i="13" s="1"/>
  <c r="M77" i="13"/>
  <c r="M141" i="13"/>
  <c r="M205" i="13"/>
  <c r="M237" i="13"/>
  <c r="M253" i="13"/>
  <c r="M269" i="13"/>
  <c r="M301" i="13"/>
  <c r="M317" i="13"/>
  <c r="M333" i="13"/>
  <c r="M365" i="13"/>
  <c r="M381" i="13"/>
  <c r="M445" i="13"/>
  <c r="M509" i="13"/>
  <c r="M557" i="13"/>
  <c r="M573" i="13"/>
  <c r="M605" i="13"/>
  <c r="M637" i="13"/>
  <c r="M653" i="13"/>
  <c r="M669" i="13"/>
  <c r="M174" i="13"/>
  <c r="M190" i="13"/>
  <c r="M206" i="13"/>
  <c r="M19" i="13"/>
  <c r="M79" i="13"/>
  <c r="M95" i="13"/>
  <c r="M127" i="13"/>
  <c r="M159" i="13"/>
  <c r="M191" i="13"/>
  <c r="M287" i="13"/>
  <c r="M303" i="13"/>
  <c r="M319" i="13"/>
  <c r="M351" i="13"/>
  <c r="M367" i="13"/>
  <c r="M383" i="13"/>
  <c r="M415" i="13"/>
  <c r="M431" i="13"/>
  <c r="M447" i="13"/>
  <c r="M479" i="13"/>
  <c r="M495" i="13"/>
  <c r="M543" i="13"/>
  <c r="M575" i="13"/>
  <c r="M607" i="13"/>
  <c r="M623" i="13"/>
  <c r="M655" i="13"/>
  <c r="M671" i="13"/>
  <c r="J11" i="13"/>
  <c r="M164" i="13"/>
  <c r="M212" i="13"/>
  <c r="M228" i="13"/>
  <c r="M276" i="13"/>
  <c r="M420" i="13"/>
  <c r="J10" i="13"/>
  <c r="H7" i="13"/>
  <c r="M7" i="13" s="1"/>
  <c r="M25" i="13"/>
  <c r="M94" i="13"/>
  <c r="M142" i="13"/>
  <c r="M286" i="13"/>
  <c r="M302" i="13"/>
  <c r="M350" i="13"/>
  <c r="M398" i="13"/>
  <c r="M446" i="13"/>
  <c r="M462" i="13"/>
  <c r="M638" i="13"/>
  <c r="M654" i="13"/>
  <c r="G674" i="13"/>
  <c r="L674" i="13" s="1"/>
  <c r="G654" i="13"/>
  <c r="L654" i="13" s="1"/>
  <c r="G633" i="13"/>
  <c r="L633" i="13" s="1"/>
  <c r="G618" i="13"/>
  <c r="L618" i="13" s="1"/>
  <c r="G595" i="13"/>
  <c r="L595" i="13" s="1"/>
  <c r="G575" i="13"/>
  <c r="L575" i="13" s="1"/>
  <c r="G555" i="13"/>
  <c r="L555" i="13" s="1"/>
  <c r="G535" i="13"/>
  <c r="L535" i="13" s="1"/>
  <c r="G513" i="13"/>
  <c r="L513" i="13" s="1"/>
  <c r="G491" i="13"/>
  <c r="L491" i="13" s="1"/>
  <c r="G471" i="13"/>
  <c r="L471" i="13" s="1"/>
  <c r="G451" i="13"/>
  <c r="L451" i="13" s="1"/>
  <c r="G429" i="13"/>
  <c r="L429" i="13" s="1"/>
  <c r="G407" i="13"/>
  <c r="L407" i="13" s="1"/>
  <c r="G387" i="13"/>
  <c r="L387" i="13" s="1"/>
  <c r="G373" i="13"/>
  <c r="L373" i="13" s="1"/>
  <c r="G344" i="13"/>
  <c r="L344" i="13" s="1"/>
  <c r="G326" i="13"/>
  <c r="L326" i="13" s="1"/>
  <c r="G317" i="13"/>
  <c r="L317" i="13" s="1"/>
  <c r="G302" i="13"/>
  <c r="L302" i="13" s="1"/>
  <c r="G282" i="13"/>
  <c r="L282" i="13" s="1"/>
  <c r="G260" i="13"/>
  <c r="L260" i="13" s="1"/>
  <c r="G240" i="13"/>
  <c r="L240" i="13" s="1"/>
  <c r="G221" i="13"/>
  <c r="L221" i="13" s="1"/>
  <c r="G200" i="13"/>
  <c r="L200" i="13" s="1"/>
  <c r="G175" i="13"/>
  <c r="L175" i="13" s="1"/>
  <c r="G155" i="13"/>
  <c r="L155" i="13" s="1"/>
  <c r="G673" i="13"/>
  <c r="L673" i="13" s="1"/>
  <c r="G653" i="13"/>
  <c r="L653" i="13" s="1"/>
  <c r="G40" i="13"/>
  <c r="L40" i="13" s="1"/>
  <c r="G616" i="13"/>
  <c r="L616" i="13" s="1"/>
  <c r="G594" i="13"/>
  <c r="L594" i="13" s="1"/>
  <c r="G574" i="13"/>
  <c r="L574" i="13" s="1"/>
  <c r="G554" i="13"/>
  <c r="L554" i="13" s="1"/>
  <c r="G534" i="13"/>
  <c r="L534" i="13" s="1"/>
  <c r="G510" i="13"/>
  <c r="L510" i="13" s="1"/>
  <c r="G490" i="13"/>
  <c r="L490" i="13" s="1"/>
  <c r="G470" i="13"/>
  <c r="L470" i="13" s="1"/>
  <c r="G449" i="13"/>
  <c r="L449" i="13" s="1"/>
  <c r="G428" i="13"/>
  <c r="L428" i="13" s="1"/>
  <c r="G406" i="13"/>
  <c r="L406" i="13" s="1"/>
  <c r="G385" i="13"/>
  <c r="L385" i="13" s="1"/>
  <c r="G372" i="13"/>
  <c r="L372" i="13" s="1"/>
  <c r="G10" i="13"/>
  <c r="L10" i="13" s="1"/>
  <c r="G341" i="13"/>
  <c r="L341" i="13" s="1"/>
  <c r="G325" i="13"/>
  <c r="L325" i="13" s="1"/>
  <c r="G3" i="13"/>
  <c r="L3" i="13" s="1"/>
  <c r="G301" i="13"/>
  <c r="L301" i="13" s="1"/>
  <c r="G281" i="13"/>
  <c r="L281" i="13" s="1"/>
  <c r="G257" i="13"/>
  <c r="L257" i="13" s="1"/>
  <c r="G239" i="13"/>
  <c r="L239" i="13" s="1"/>
  <c r="G220" i="13"/>
  <c r="L220" i="13" s="1"/>
  <c r="G196" i="13"/>
  <c r="L196" i="13" s="1"/>
  <c r="G174" i="13"/>
  <c r="L174" i="13" s="1"/>
  <c r="G154" i="13"/>
  <c r="L154" i="13" s="1"/>
  <c r="M115" i="13"/>
  <c r="M131" i="13"/>
  <c r="M451" i="13"/>
  <c r="M467" i="13"/>
  <c r="M483" i="13"/>
  <c r="M547" i="13"/>
  <c r="G46" i="13"/>
  <c r="L46" i="13" s="1"/>
  <c r="G672" i="13"/>
  <c r="L672" i="13" s="1"/>
  <c r="G651" i="13"/>
  <c r="L651" i="13" s="1"/>
  <c r="G39" i="13"/>
  <c r="L39" i="13" s="1"/>
  <c r="G615" i="13"/>
  <c r="L615" i="13" s="1"/>
  <c r="G592" i="13"/>
  <c r="L592" i="13" s="1"/>
  <c r="G573" i="13"/>
  <c r="L573" i="13" s="1"/>
  <c r="G553" i="13"/>
  <c r="L553" i="13" s="1"/>
  <c r="G532" i="13"/>
  <c r="L532" i="13" s="1"/>
  <c r="G509" i="13"/>
  <c r="L509" i="13" s="1"/>
  <c r="G489" i="13"/>
  <c r="L489" i="13" s="1"/>
  <c r="G469" i="13"/>
  <c r="L469" i="13" s="1"/>
  <c r="G448" i="13"/>
  <c r="L448" i="13" s="1"/>
  <c r="G425" i="13"/>
  <c r="L425" i="13" s="1"/>
  <c r="G405" i="13"/>
  <c r="L405" i="13" s="1"/>
  <c r="G384" i="13"/>
  <c r="L384" i="13" s="1"/>
  <c r="G371" i="13"/>
  <c r="L371" i="13" s="1"/>
  <c r="G15" i="13"/>
  <c r="L15" i="13" s="1"/>
  <c r="G9" i="13"/>
  <c r="L9" i="13" s="1"/>
  <c r="G339" i="13"/>
  <c r="L339" i="13" s="1"/>
  <c r="G324" i="13"/>
  <c r="L324" i="13" s="1"/>
  <c r="G2" i="13"/>
  <c r="L2" i="13" s="1"/>
  <c r="G300" i="13"/>
  <c r="L300" i="13" s="1"/>
  <c r="G278" i="13"/>
  <c r="L278" i="13" s="1"/>
  <c r="G256" i="13"/>
  <c r="L256" i="13" s="1"/>
  <c r="G238" i="13"/>
  <c r="L238" i="13" s="1"/>
  <c r="G219" i="13"/>
  <c r="L219" i="13" s="1"/>
  <c r="G195" i="13"/>
  <c r="L195" i="13" s="1"/>
  <c r="G173" i="13"/>
  <c r="L173" i="13" s="1"/>
  <c r="M132" i="13"/>
  <c r="M244" i="13"/>
  <c r="M356" i="13"/>
  <c r="M468" i="13"/>
  <c r="M500" i="13"/>
  <c r="M548" i="13"/>
  <c r="M564" i="13"/>
  <c r="G131" i="13"/>
  <c r="L131" i="13" s="1"/>
  <c r="G671" i="13"/>
  <c r="L671" i="13" s="1"/>
  <c r="G650" i="13"/>
  <c r="L650" i="13" s="1"/>
  <c r="G632" i="13"/>
  <c r="L632" i="13" s="1"/>
  <c r="G612" i="13"/>
  <c r="L612" i="13" s="1"/>
  <c r="G591" i="13"/>
  <c r="L591" i="13" s="1"/>
  <c r="G572" i="13"/>
  <c r="L572" i="13" s="1"/>
  <c r="G552" i="13"/>
  <c r="L552" i="13" s="1"/>
  <c r="G531" i="13"/>
  <c r="L531" i="13" s="1"/>
  <c r="G508" i="13"/>
  <c r="L508" i="13" s="1"/>
  <c r="G488" i="13"/>
  <c r="L488" i="13" s="1"/>
  <c r="G468" i="13"/>
  <c r="L468" i="13" s="1"/>
  <c r="G446" i="13"/>
  <c r="L446" i="13" s="1"/>
  <c r="G424" i="13"/>
  <c r="L424" i="13" s="1"/>
  <c r="G404" i="13"/>
  <c r="L404" i="13" s="1"/>
  <c r="G383" i="13"/>
  <c r="L383" i="13" s="1"/>
  <c r="G370" i="13"/>
  <c r="L370" i="13" s="1"/>
  <c r="G358" i="13"/>
  <c r="L358" i="13" s="1"/>
  <c r="G64" i="13"/>
  <c r="L64" i="13" s="1"/>
  <c r="G338" i="13"/>
  <c r="L338" i="13" s="1"/>
  <c r="G323" i="13"/>
  <c r="L323" i="13" s="1"/>
  <c r="G19" i="13"/>
  <c r="L19" i="13" s="1"/>
  <c r="G299" i="13"/>
  <c r="L299" i="13" s="1"/>
  <c r="G277" i="13"/>
  <c r="L277" i="13" s="1"/>
  <c r="G255" i="13"/>
  <c r="L255" i="13" s="1"/>
  <c r="G237" i="13"/>
  <c r="L237" i="13" s="1"/>
  <c r="G217" i="13"/>
  <c r="L217" i="13" s="1"/>
  <c r="G192" i="13"/>
  <c r="L192" i="13" s="1"/>
  <c r="G171" i="13"/>
  <c r="L171" i="13" s="1"/>
  <c r="M8" i="13"/>
  <c r="G148" i="13"/>
  <c r="L148" i="13" s="1"/>
  <c r="G162" i="13"/>
  <c r="L162" i="13" s="1"/>
  <c r="G177" i="13"/>
  <c r="L177" i="13" s="1"/>
  <c r="G194" i="13"/>
  <c r="L194" i="13" s="1"/>
  <c r="G211" i="13"/>
  <c r="L211" i="13" s="1"/>
  <c r="G228" i="13"/>
  <c r="L228" i="13" s="1"/>
  <c r="G244" i="13"/>
  <c r="L244" i="13" s="1"/>
  <c r="G259" i="13"/>
  <c r="L259" i="13" s="1"/>
  <c r="G276" i="13"/>
  <c r="L276" i="13" s="1"/>
  <c r="G293" i="13"/>
  <c r="L293" i="13" s="1"/>
  <c r="G310" i="13"/>
  <c r="L310" i="13" s="1"/>
  <c r="G5" i="13"/>
  <c r="L5" i="13" s="1"/>
  <c r="G343" i="13"/>
  <c r="L343" i="13" s="1"/>
  <c r="G21" i="13"/>
  <c r="L21" i="13" s="1"/>
  <c r="G357" i="13"/>
  <c r="L357" i="13" s="1"/>
  <c r="G365" i="13"/>
  <c r="L365" i="13" s="1"/>
  <c r="G32" i="13"/>
  <c r="L32" i="13" s="1"/>
  <c r="G393" i="13"/>
  <c r="L393" i="13" s="1"/>
  <c r="G410" i="13"/>
  <c r="L410" i="13" s="1"/>
  <c r="G427" i="13"/>
  <c r="L427" i="13" s="1"/>
  <c r="G444" i="13"/>
  <c r="L444" i="13" s="1"/>
  <c r="G461" i="13"/>
  <c r="L461" i="13" s="1"/>
  <c r="G478" i="13"/>
  <c r="L478" i="13" s="1"/>
  <c r="G495" i="13"/>
  <c r="L495" i="13" s="1"/>
  <c r="G512" i="13"/>
  <c r="L512" i="13" s="1"/>
  <c r="G529" i="13"/>
  <c r="L529" i="13" s="1"/>
  <c r="G547" i="13"/>
  <c r="L547" i="13" s="1"/>
  <c r="G564" i="13"/>
  <c r="L564" i="13" s="1"/>
  <c r="G581" i="13"/>
  <c r="L581" i="13" s="1"/>
  <c r="G597" i="13"/>
  <c r="L597" i="13" s="1"/>
  <c r="G614" i="13"/>
  <c r="L614" i="13" s="1"/>
  <c r="G628" i="13"/>
  <c r="L628" i="13" s="1"/>
  <c r="G643" i="13"/>
  <c r="L643" i="13" s="1"/>
  <c r="G660" i="13"/>
  <c r="L660" i="13" s="1"/>
  <c r="G49" i="13"/>
  <c r="L49" i="13" s="1"/>
  <c r="G165" i="13"/>
  <c r="L165" i="13" s="1"/>
  <c r="G180" i="13"/>
  <c r="L180" i="13" s="1"/>
  <c r="G197" i="13"/>
  <c r="L197" i="13" s="1"/>
  <c r="G214" i="13"/>
  <c r="L214" i="13" s="1"/>
  <c r="G230" i="13"/>
  <c r="L230" i="13" s="1"/>
  <c r="G247" i="13"/>
  <c r="L247" i="13" s="1"/>
  <c r="G262" i="13"/>
  <c r="L262" i="13" s="1"/>
  <c r="G280" i="13"/>
  <c r="L280" i="13" s="1"/>
  <c r="G297" i="13"/>
  <c r="L297" i="13" s="1"/>
  <c r="G314" i="13"/>
  <c r="L314" i="13" s="1"/>
  <c r="G26" i="13"/>
  <c r="L26" i="13" s="1"/>
  <c r="G331" i="13"/>
  <c r="L331" i="13" s="1"/>
  <c r="G16" i="13"/>
  <c r="L16" i="13" s="1"/>
  <c r="G368" i="13"/>
  <c r="L368" i="13" s="1"/>
  <c r="G33" i="13"/>
  <c r="L33" i="13" s="1"/>
  <c r="G396" i="13"/>
  <c r="L396" i="13" s="1"/>
  <c r="G413" i="13"/>
  <c r="L413" i="13" s="1"/>
  <c r="G430" i="13"/>
  <c r="L430" i="13" s="1"/>
  <c r="G447" i="13"/>
  <c r="L447" i="13" s="1"/>
  <c r="G464" i="13"/>
  <c r="L464" i="13" s="1"/>
  <c r="G481" i="13"/>
  <c r="L481" i="13" s="1"/>
  <c r="G499" i="13"/>
  <c r="L499" i="13" s="1"/>
  <c r="G516" i="13"/>
  <c r="L516" i="13" s="1"/>
  <c r="G533" i="13"/>
  <c r="L533" i="13" s="1"/>
  <c r="G550" i="13"/>
  <c r="L550" i="13" s="1"/>
  <c r="G567" i="13"/>
  <c r="L567" i="13" s="1"/>
  <c r="G584" i="13"/>
  <c r="L584" i="13" s="1"/>
  <c r="G600" i="13"/>
  <c r="L600" i="13" s="1"/>
  <c r="G617" i="13"/>
  <c r="L617" i="13" s="1"/>
  <c r="G631" i="13"/>
  <c r="L631" i="13" s="1"/>
  <c r="G646" i="13"/>
  <c r="L646" i="13" s="1"/>
  <c r="G663" i="13"/>
  <c r="L663" i="13" s="1"/>
  <c r="G132" i="13"/>
  <c r="L132" i="13" s="1"/>
  <c r="G152" i="13"/>
  <c r="L152" i="13" s="1"/>
  <c r="G166" i="13"/>
  <c r="L166" i="13" s="1"/>
  <c r="G181" i="13"/>
  <c r="L181" i="13" s="1"/>
  <c r="G198" i="13"/>
  <c r="L198" i="13" s="1"/>
  <c r="G133" i="13"/>
  <c r="L133" i="13" s="1"/>
  <c r="G153" i="13"/>
  <c r="L153" i="13" s="1"/>
  <c r="G167" i="13"/>
  <c r="L167" i="13" s="1"/>
  <c r="G182" i="13"/>
  <c r="L182" i="13" s="1"/>
  <c r="G199" i="13"/>
  <c r="L199" i="13" s="1"/>
  <c r="G56" i="13"/>
  <c r="L56" i="13" s="1"/>
  <c r="G147" i="13"/>
  <c r="L147" i="13" s="1"/>
  <c r="G60" i="13"/>
  <c r="L60" i="13" s="1"/>
  <c r="G176" i="13"/>
  <c r="L176" i="13" s="1"/>
  <c r="G193" i="13"/>
  <c r="L193" i="13" s="1"/>
  <c r="G210" i="13"/>
  <c r="L210" i="13" s="1"/>
  <c r="G227" i="13"/>
  <c r="L227" i="13" s="1"/>
  <c r="G243" i="13"/>
  <c r="L243" i="13" s="1"/>
  <c r="G258" i="13"/>
  <c r="L258" i="13" s="1"/>
  <c r="G275" i="13"/>
  <c r="L275" i="13" s="1"/>
  <c r="G292" i="13"/>
  <c r="L292" i="13" s="1"/>
  <c r="G309" i="13"/>
  <c r="L309" i="13" s="1"/>
  <c r="G22" i="13"/>
  <c r="L22" i="13" s="1"/>
  <c r="G342" i="13"/>
  <c r="L342" i="13" s="1"/>
  <c r="G20" i="13"/>
  <c r="L20" i="13" s="1"/>
  <c r="G364" i="13"/>
  <c r="L364" i="13" s="1"/>
  <c r="G392" i="13"/>
  <c r="L392" i="13" s="1"/>
  <c r="G409" i="13"/>
  <c r="L409" i="13" s="1"/>
  <c r="G426" i="13"/>
  <c r="L426" i="13" s="1"/>
  <c r="G443" i="13"/>
  <c r="L443" i="13" s="1"/>
  <c r="G460" i="13"/>
  <c r="L460" i="13" s="1"/>
  <c r="G477" i="13"/>
  <c r="L477" i="13" s="1"/>
  <c r="G494" i="13"/>
  <c r="L494" i="13" s="1"/>
  <c r="G511" i="13"/>
  <c r="L511" i="13" s="1"/>
  <c r="G528" i="13"/>
  <c r="L528" i="13" s="1"/>
  <c r="G545" i="13"/>
  <c r="L545" i="13" s="1"/>
  <c r="G563" i="13"/>
  <c r="L563" i="13" s="1"/>
  <c r="G580" i="13"/>
  <c r="L580" i="13" s="1"/>
  <c r="G596" i="13"/>
  <c r="L596" i="13" s="1"/>
  <c r="G613" i="13"/>
  <c r="L613" i="13" s="1"/>
  <c r="G627" i="13"/>
  <c r="L627" i="13" s="1"/>
  <c r="G642" i="13"/>
  <c r="L642" i="13" s="1"/>
  <c r="G659" i="13"/>
  <c r="L659" i="13" s="1"/>
  <c r="G676" i="13"/>
  <c r="L676" i="13" s="1"/>
  <c r="G45" i="13"/>
  <c r="L45" i="13" s="1"/>
  <c r="G667" i="13"/>
  <c r="L667" i="13" s="1"/>
  <c r="G647" i="13"/>
  <c r="L647" i="13" s="1"/>
  <c r="G626" i="13"/>
  <c r="L626" i="13" s="1"/>
  <c r="G608" i="13"/>
  <c r="L608" i="13" s="1"/>
  <c r="G589" i="13"/>
  <c r="L589" i="13" s="1"/>
  <c r="G569" i="13"/>
  <c r="L569" i="13" s="1"/>
  <c r="G548" i="13"/>
  <c r="L548" i="13" s="1"/>
  <c r="G525" i="13"/>
  <c r="L525" i="13" s="1"/>
  <c r="G505" i="13"/>
  <c r="L505" i="13" s="1"/>
  <c r="G485" i="13"/>
  <c r="L485" i="13" s="1"/>
  <c r="G463" i="13"/>
  <c r="L463" i="13" s="1"/>
  <c r="G441" i="13"/>
  <c r="L441" i="13" s="1"/>
  <c r="G421" i="13"/>
  <c r="L421" i="13" s="1"/>
  <c r="G400" i="13"/>
  <c r="L400" i="13" s="1"/>
  <c r="G34" i="13"/>
  <c r="L34" i="13" s="1"/>
  <c r="G366" i="13"/>
  <c r="L366" i="13" s="1"/>
  <c r="G14" i="13"/>
  <c r="L14" i="13" s="1"/>
  <c r="G352" i="13"/>
  <c r="L352" i="13" s="1"/>
  <c r="G316" i="13"/>
  <c r="L316" i="13" s="1"/>
  <c r="G294" i="13"/>
  <c r="L294" i="13" s="1"/>
  <c r="G272" i="13"/>
  <c r="L272" i="13" s="1"/>
  <c r="G252" i="13"/>
  <c r="L252" i="13" s="1"/>
  <c r="G234" i="13"/>
  <c r="L234" i="13" s="1"/>
  <c r="G213" i="13"/>
  <c r="L213" i="13" s="1"/>
  <c r="G189" i="13"/>
  <c r="L189" i="13" s="1"/>
  <c r="G168" i="13"/>
  <c r="L168" i="13" s="1"/>
  <c r="G146" i="13"/>
  <c r="L146" i="13" s="1"/>
  <c r="G52" i="13"/>
  <c r="L52" i="13" s="1"/>
  <c r="M18" i="13"/>
  <c r="M88" i="13"/>
  <c r="M152" i="13"/>
  <c r="M216" i="13"/>
  <c r="M232" i="13"/>
  <c r="M248" i="13"/>
  <c r="M264" i="13"/>
  <c r="M280" i="13"/>
  <c r="M536" i="13"/>
  <c r="M552" i="13"/>
  <c r="M616" i="13"/>
  <c r="M632" i="13"/>
  <c r="G419" i="13"/>
  <c r="L419" i="13" s="1"/>
  <c r="G398" i="13"/>
  <c r="L398" i="13" s="1"/>
  <c r="G362" i="13"/>
  <c r="L362" i="13" s="1"/>
  <c r="G355" i="13"/>
  <c r="L355" i="13" s="1"/>
  <c r="G350" i="13"/>
  <c r="L350" i="13" s="1"/>
  <c r="G335" i="13"/>
  <c r="L335" i="13" s="1"/>
  <c r="G28" i="13"/>
  <c r="L28" i="13" s="1"/>
  <c r="G313" i="13"/>
  <c r="L313" i="13" s="1"/>
  <c r="G290" i="13"/>
  <c r="L290" i="13" s="1"/>
  <c r="G270" i="13"/>
  <c r="L270" i="13" s="1"/>
  <c r="G250" i="13"/>
  <c r="L250" i="13" s="1"/>
  <c r="G231" i="13"/>
  <c r="L231" i="13" s="1"/>
  <c r="G209" i="13"/>
  <c r="L209" i="13" s="1"/>
  <c r="G187" i="13"/>
  <c r="L187" i="13" s="1"/>
  <c r="G163" i="13"/>
  <c r="L163" i="13" s="1"/>
  <c r="G143" i="13"/>
  <c r="L143" i="13" s="1"/>
  <c r="G137" i="13"/>
  <c r="L137" i="13" s="1"/>
  <c r="M154" i="13"/>
  <c r="M170" i="13"/>
  <c r="M186" i="13"/>
  <c r="M250" i="13"/>
  <c r="M298" i="13"/>
  <c r="M314" i="13"/>
  <c r="M394" i="13"/>
  <c r="M410" i="13"/>
  <c r="M426" i="13"/>
  <c r="M458" i="13"/>
  <c r="M474" i="13"/>
  <c r="M490" i="13"/>
  <c r="M522" i="13"/>
  <c r="M538" i="13"/>
  <c r="M554" i="13"/>
  <c r="M586" i="13"/>
  <c r="M602" i="13"/>
  <c r="M618" i="13"/>
  <c r="M650" i="13"/>
  <c r="M666" i="13"/>
  <c r="G664" i="13"/>
  <c r="L664" i="13" s="1"/>
  <c r="G641" i="13"/>
  <c r="L641" i="13" s="1"/>
  <c r="G623" i="13"/>
  <c r="L623" i="13" s="1"/>
  <c r="G605" i="13"/>
  <c r="L605" i="13" s="1"/>
  <c r="G586" i="13"/>
  <c r="L586" i="13" s="1"/>
  <c r="G565" i="13"/>
  <c r="L565" i="13" s="1"/>
  <c r="G542" i="13"/>
  <c r="L542" i="13" s="1"/>
  <c r="G522" i="13"/>
  <c r="L522" i="13" s="1"/>
  <c r="G502" i="13"/>
  <c r="L502" i="13" s="1"/>
  <c r="G480" i="13"/>
  <c r="L480" i="13" s="1"/>
  <c r="G458" i="13"/>
  <c r="L458" i="13" s="1"/>
  <c r="G438" i="13"/>
  <c r="L438" i="13" s="1"/>
  <c r="G417" i="13"/>
  <c r="L417" i="13" s="1"/>
  <c r="G397" i="13"/>
  <c r="L397" i="13" s="1"/>
  <c r="G361" i="13"/>
  <c r="L361" i="13" s="1"/>
  <c r="G349" i="13"/>
  <c r="L349" i="13" s="1"/>
  <c r="G334" i="13"/>
  <c r="L334" i="13" s="1"/>
  <c r="G27" i="13"/>
  <c r="L27" i="13" s="1"/>
  <c r="G312" i="13"/>
  <c r="L312" i="13" s="1"/>
  <c r="G289" i="13"/>
  <c r="L289" i="13" s="1"/>
  <c r="G269" i="13"/>
  <c r="L269" i="13" s="1"/>
  <c r="G63" i="13"/>
  <c r="L63" i="13" s="1"/>
  <c r="G61" i="13"/>
  <c r="L61" i="13" s="1"/>
  <c r="G208" i="13"/>
  <c r="L208" i="13" s="1"/>
  <c r="G185" i="13"/>
  <c r="L185" i="13" s="1"/>
  <c r="G59" i="13"/>
  <c r="L59" i="13" s="1"/>
  <c r="G142" i="13"/>
  <c r="L142" i="13" s="1"/>
  <c r="G50" i="13"/>
  <c r="L50" i="13" s="1"/>
  <c r="M75" i="13"/>
  <c r="M171" i="13"/>
  <c r="M187" i="13"/>
  <c r="M203" i="13"/>
  <c r="M235" i="13"/>
  <c r="M251" i="13"/>
  <c r="M267" i="13"/>
  <c r="M331" i="13"/>
  <c r="M363" i="13"/>
  <c r="M379" i="13"/>
  <c r="M411" i="13"/>
  <c r="M571" i="13"/>
  <c r="M587" i="13"/>
  <c r="M651" i="13"/>
  <c r="M667" i="13"/>
  <c r="G662" i="13"/>
  <c r="L662" i="13" s="1"/>
  <c r="G640" i="13"/>
  <c r="L640" i="13" s="1"/>
  <c r="G38" i="13"/>
  <c r="L38" i="13" s="1"/>
  <c r="G604" i="13"/>
  <c r="L604" i="13" s="1"/>
  <c r="G585" i="13"/>
  <c r="L585" i="13" s="1"/>
  <c r="G561" i="13"/>
  <c r="L561" i="13" s="1"/>
  <c r="G541" i="13"/>
  <c r="L541" i="13" s="1"/>
  <c r="G521" i="13"/>
  <c r="L521" i="13" s="1"/>
  <c r="G501" i="13"/>
  <c r="L501" i="13" s="1"/>
  <c r="G479" i="13"/>
  <c r="L479" i="13" s="1"/>
  <c r="G457" i="13"/>
  <c r="L457" i="13" s="1"/>
  <c r="G437" i="13"/>
  <c r="L437" i="13" s="1"/>
  <c r="G416" i="13"/>
  <c r="L416" i="13" s="1"/>
  <c r="G395" i="13"/>
  <c r="L395" i="13" s="1"/>
  <c r="G380" i="13"/>
  <c r="L380" i="13" s="1"/>
  <c r="G65" i="13"/>
  <c r="L65" i="13" s="1"/>
  <c r="G348" i="13"/>
  <c r="L348" i="13" s="1"/>
  <c r="G333" i="13"/>
  <c r="L333" i="13" s="1"/>
  <c r="G25" i="13"/>
  <c r="L25" i="13" s="1"/>
  <c r="G308" i="13"/>
  <c r="L308" i="13" s="1"/>
  <c r="G288" i="13"/>
  <c r="L288" i="13" s="1"/>
  <c r="G268" i="13"/>
  <c r="L268" i="13" s="1"/>
  <c r="G62" i="13"/>
  <c r="L62" i="13" s="1"/>
  <c r="G229" i="13"/>
  <c r="L229" i="13" s="1"/>
  <c r="G207" i="13"/>
  <c r="L207" i="13" s="1"/>
  <c r="G184" i="13"/>
  <c r="L184" i="13" s="1"/>
  <c r="G58" i="13"/>
  <c r="L58" i="13" s="1"/>
  <c r="G141" i="13"/>
  <c r="L141" i="13" s="1"/>
  <c r="G136" i="13"/>
  <c r="L136" i="13" s="1"/>
  <c r="M81" i="13"/>
  <c r="M97" i="13"/>
  <c r="M129" i="13"/>
  <c r="M274" i="13"/>
  <c r="M290" i="13"/>
  <c r="M306" i="13"/>
  <c r="G53" i="13"/>
  <c r="L53" i="13" s="1"/>
  <c r="M181" i="13"/>
  <c r="M197" i="13"/>
  <c r="M213" i="13"/>
  <c r="G43" i="13"/>
  <c r="L43" i="13" s="1"/>
  <c r="G668" i="13"/>
  <c r="L668" i="13" s="1"/>
  <c r="G652" i="13"/>
  <c r="L652" i="13" s="1"/>
  <c r="G636" i="13"/>
  <c r="L636" i="13" s="1"/>
  <c r="G622" i="13"/>
  <c r="L622" i="13" s="1"/>
  <c r="G609" i="13"/>
  <c r="L609" i="13" s="1"/>
  <c r="G593" i="13"/>
  <c r="L593" i="13" s="1"/>
  <c r="G578" i="13"/>
  <c r="L578" i="13" s="1"/>
  <c r="G562" i="13"/>
  <c r="L562" i="13" s="1"/>
  <c r="G546" i="13"/>
  <c r="L546" i="13" s="1"/>
  <c r="G530" i="13"/>
  <c r="L530" i="13" s="1"/>
  <c r="G514" i="13"/>
  <c r="L514" i="13" s="1"/>
  <c r="G498" i="13"/>
  <c r="L498" i="13" s="1"/>
  <c r="G482" i="13"/>
  <c r="L482" i="13" s="1"/>
  <c r="G466" i="13"/>
  <c r="L466" i="13" s="1"/>
  <c r="G450" i="13"/>
  <c r="L450" i="13" s="1"/>
  <c r="G434" i="13"/>
  <c r="L434" i="13" s="1"/>
  <c r="G418" i="13"/>
  <c r="L418" i="13" s="1"/>
  <c r="G402" i="13"/>
  <c r="L402" i="13" s="1"/>
  <c r="G386" i="13"/>
  <c r="L386" i="13" s="1"/>
  <c r="G376" i="13"/>
  <c r="L376" i="13" s="1"/>
  <c r="G66" i="13"/>
  <c r="L66" i="13" s="1"/>
  <c r="G13" i="13"/>
  <c r="L13" i="13" s="1"/>
  <c r="G340" i="13"/>
  <c r="L340" i="13" s="1"/>
  <c r="G328" i="13"/>
  <c r="L328" i="13" s="1"/>
  <c r="G23" i="13"/>
  <c r="L23" i="13" s="1"/>
  <c r="G311" i="13"/>
  <c r="L311" i="13" s="1"/>
  <c r="G295" i="13"/>
  <c r="L295" i="13" s="1"/>
  <c r="G279" i="13"/>
  <c r="L279" i="13" s="1"/>
  <c r="G263" i="13"/>
  <c r="L263" i="13" s="1"/>
  <c r="G249" i="13"/>
  <c r="L249" i="13" s="1"/>
  <c r="G233" i="13"/>
  <c r="L233" i="13" s="1"/>
  <c r="G218" i="13"/>
  <c r="L218" i="13" s="1"/>
  <c r="G202" i="13"/>
  <c r="L202" i="13" s="1"/>
  <c r="G186" i="13"/>
  <c r="L186" i="13" s="1"/>
  <c r="G172" i="13"/>
  <c r="L172" i="13" s="1"/>
  <c r="G159" i="13"/>
  <c r="L159" i="13" s="1"/>
  <c r="G144" i="13"/>
  <c r="L144" i="13" s="1"/>
  <c r="M49" i="13"/>
  <c r="I118" i="13"/>
  <c r="I86" i="13"/>
  <c r="I70" i="13"/>
  <c r="I117" i="13"/>
  <c r="I85" i="13"/>
  <c r="I69" i="13"/>
  <c r="I110" i="13"/>
  <c r="I108" i="13"/>
  <c r="I84" i="13"/>
  <c r="I68" i="13"/>
  <c r="I112" i="13"/>
  <c r="I83" i="13"/>
  <c r="I67" i="13"/>
  <c r="I82" i="13"/>
  <c r="I81" i="13"/>
  <c r="I128" i="13"/>
  <c r="I116" i="13"/>
  <c r="I96" i="13"/>
  <c r="I80" i="13"/>
  <c r="I127" i="13"/>
  <c r="I115" i="13"/>
  <c r="I95" i="13"/>
  <c r="I79" i="13"/>
  <c r="I126" i="13"/>
  <c r="I111" i="13"/>
  <c r="I94" i="13"/>
  <c r="I78" i="13"/>
  <c r="I93" i="13"/>
  <c r="I77" i="13"/>
  <c r="I124" i="13"/>
  <c r="I120" i="13"/>
  <c r="I92" i="13"/>
  <c r="I76" i="13"/>
  <c r="I123" i="13"/>
  <c r="I119" i="13"/>
  <c r="I91" i="13"/>
  <c r="I75" i="13"/>
  <c r="I122" i="13"/>
  <c r="I114" i="13"/>
  <c r="I109" i="13"/>
  <c r="I90" i="13"/>
  <c r="I74" i="13"/>
  <c r="I113" i="13"/>
  <c r="I107" i="13"/>
  <c r="I89" i="13"/>
  <c r="I73" i="13"/>
  <c r="I121" i="13"/>
  <c r="I106" i="13"/>
  <c r="I88" i="13"/>
  <c r="I72" i="13"/>
  <c r="I105" i="13"/>
  <c r="I87" i="13"/>
  <c r="I71" i="13"/>
  <c r="I243" i="11"/>
  <c r="I245" i="11"/>
  <c r="I247" i="11"/>
  <c r="I249" i="11"/>
  <c r="I251" i="11"/>
  <c r="I253" i="11"/>
  <c r="I255" i="11"/>
  <c r="I257" i="11"/>
  <c r="I259" i="11"/>
  <c r="I278" i="11"/>
  <c r="I274" i="11"/>
  <c r="I272" i="11"/>
  <c r="I270" i="11"/>
  <c r="I266" i="11"/>
  <c r="I268" i="11"/>
  <c r="I262" i="11"/>
  <c r="I244" i="11"/>
  <c r="I246" i="11"/>
  <c r="I248" i="11"/>
  <c r="I250" i="11"/>
  <c r="I252" i="11"/>
  <c r="I254" i="11"/>
  <c r="I256" i="11"/>
  <c r="I258" i="11"/>
  <c r="I260" i="11"/>
  <c r="I284" i="11"/>
  <c r="I267" i="11"/>
  <c r="I292" i="11"/>
  <c r="I290" i="11"/>
  <c r="I294" i="11"/>
  <c r="I303" i="11"/>
  <c r="I288" i="11"/>
  <c r="I286" i="11"/>
  <c r="I296" i="11"/>
  <c r="I297" i="11"/>
  <c r="I261" i="11"/>
  <c r="I263" i="11"/>
  <c r="I265" i="11"/>
  <c r="I271" i="11"/>
  <c r="I279" i="11"/>
  <c r="I281" i="11"/>
  <c r="I283" i="11"/>
  <c r="I285" i="11"/>
  <c r="I287" i="11"/>
  <c r="I289" i="11"/>
  <c r="I291" i="11"/>
  <c r="I293" i="11"/>
  <c r="I295" i="11"/>
  <c r="I269" i="11"/>
  <c r="I275" i="11"/>
  <c r="I277" i="11"/>
  <c r="I273" i="11"/>
  <c r="I300" i="11"/>
  <c r="I301" i="11"/>
  <c r="I305" i="11"/>
  <c r="I299" i="11"/>
  <c r="I308" i="11"/>
  <c r="I2" i="11"/>
  <c r="I302" i="11"/>
  <c r="I304" i="11"/>
  <c r="I306" i="11"/>
  <c r="I307" i="11"/>
  <c r="F36" i="11"/>
  <c r="F50" i="11"/>
  <c r="F52" i="11"/>
  <c r="F11" i="11"/>
  <c r="F66" i="11"/>
  <c r="F82" i="11"/>
  <c r="F84" i="11"/>
  <c r="F100" i="11"/>
  <c r="F43" i="11"/>
  <c r="F116" i="11"/>
  <c r="F132" i="11"/>
  <c r="F307" i="11"/>
  <c r="F18" i="11"/>
  <c r="F75" i="11"/>
  <c r="F20" i="11"/>
  <c r="F34" i="11"/>
  <c r="F68" i="11"/>
  <c r="F98" i="11"/>
  <c r="F59" i="11"/>
  <c r="F114" i="11"/>
  <c r="F130" i="11"/>
  <c r="F27" i="11"/>
  <c r="F108" i="11"/>
  <c r="F124" i="11"/>
  <c r="F140" i="11"/>
  <c r="F156" i="11"/>
  <c r="F172" i="11"/>
  <c r="F188" i="11"/>
  <c r="F204" i="11"/>
  <c r="F220" i="11"/>
  <c r="F236" i="11"/>
  <c r="F252" i="11"/>
  <c r="F268" i="11"/>
  <c r="F284" i="11"/>
  <c r="F300" i="11"/>
  <c r="F149" i="11"/>
  <c r="F165" i="11"/>
  <c r="F181" i="11"/>
  <c r="F197" i="11"/>
  <c r="F213" i="11"/>
  <c r="F229" i="11"/>
  <c r="F245" i="11"/>
  <c r="F261" i="11"/>
  <c r="F277" i="11"/>
  <c r="F293" i="11"/>
  <c r="F45" i="11"/>
  <c r="F93" i="11"/>
  <c r="F141" i="11"/>
  <c r="F38" i="11"/>
  <c r="F86" i="11"/>
  <c r="F134" i="11"/>
  <c r="F47" i="11"/>
  <c r="F95" i="11"/>
  <c r="F143" i="11"/>
  <c r="F191" i="11"/>
  <c r="F239" i="11"/>
  <c r="F8" i="11"/>
  <c r="F40" i="11"/>
  <c r="F72" i="11"/>
  <c r="F104" i="11"/>
  <c r="F136" i="11"/>
  <c r="F184" i="11"/>
  <c r="F12" i="11"/>
  <c r="F28" i="11"/>
  <c r="F44" i="11"/>
  <c r="F60" i="11"/>
  <c r="F76" i="11"/>
  <c r="F92" i="11"/>
  <c r="F5" i="11"/>
  <c r="F21" i="11"/>
  <c r="F37" i="11"/>
  <c r="F53" i="11"/>
  <c r="F69" i="11"/>
  <c r="F85" i="11"/>
  <c r="F101" i="11"/>
  <c r="F117" i="11"/>
  <c r="F133" i="11"/>
  <c r="F14" i="11"/>
  <c r="F30" i="11"/>
  <c r="F46" i="11"/>
  <c r="F62" i="11"/>
  <c r="F78" i="11"/>
  <c r="F94" i="11"/>
  <c r="F110" i="11"/>
  <c r="F126" i="11"/>
  <c r="F142" i="11"/>
  <c r="F158" i="11"/>
  <c r="F174" i="11"/>
  <c r="F190" i="11"/>
  <c r="F206" i="11"/>
  <c r="F222" i="11"/>
  <c r="F238" i="11"/>
  <c r="F254" i="11"/>
  <c r="F270" i="11"/>
  <c r="F286" i="11"/>
  <c r="F302" i="11"/>
  <c r="F183" i="11"/>
  <c r="F199" i="11"/>
  <c r="F215" i="11"/>
  <c r="F231" i="11"/>
  <c r="F247" i="11"/>
  <c r="F263" i="11"/>
  <c r="F279" i="11"/>
  <c r="F295" i="11"/>
  <c r="F128" i="11"/>
  <c r="F144" i="11"/>
  <c r="F160" i="11"/>
  <c r="F176" i="11"/>
  <c r="F192" i="11"/>
  <c r="F208" i="11"/>
  <c r="F224" i="11"/>
  <c r="F240" i="11"/>
  <c r="F256" i="11"/>
  <c r="F272" i="11"/>
  <c r="F288" i="11"/>
  <c r="F304" i="11"/>
  <c r="F29" i="11"/>
  <c r="F77" i="11"/>
  <c r="F125" i="11"/>
  <c r="F6" i="11"/>
  <c r="F54" i="11"/>
  <c r="F102" i="11"/>
  <c r="F15" i="11"/>
  <c r="F63" i="11"/>
  <c r="F111" i="11"/>
  <c r="F159" i="11"/>
  <c r="F207" i="11"/>
  <c r="F255" i="11"/>
  <c r="F7" i="11"/>
  <c r="F23" i="11"/>
  <c r="F39" i="11"/>
  <c r="F55" i="11"/>
  <c r="F71" i="11"/>
  <c r="F87" i="11"/>
  <c r="F103" i="11"/>
  <c r="F119" i="11"/>
  <c r="F135" i="11"/>
  <c r="F151" i="11"/>
  <c r="F167" i="11"/>
  <c r="F16" i="11"/>
  <c r="F32" i="11"/>
  <c r="F48" i="11"/>
  <c r="F64" i="11"/>
  <c r="F80" i="11"/>
  <c r="F96" i="11"/>
  <c r="F112" i="11"/>
  <c r="F9" i="11"/>
  <c r="F25" i="11"/>
  <c r="F41" i="11"/>
  <c r="F57" i="11"/>
  <c r="F73" i="11"/>
  <c r="F89" i="11"/>
  <c r="F105" i="11"/>
  <c r="F121" i="11"/>
  <c r="F137" i="11"/>
  <c r="F153" i="11"/>
  <c r="F169" i="11"/>
  <c r="F185" i="11"/>
  <c r="F201" i="11"/>
  <c r="F217" i="11"/>
  <c r="F233" i="11"/>
  <c r="F249" i="11"/>
  <c r="F265" i="11"/>
  <c r="F281" i="11"/>
  <c r="F297" i="11"/>
  <c r="F146" i="11"/>
  <c r="F162" i="11"/>
  <c r="F178" i="11"/>
  <c r="F194" i="11"/>
  <c r="F210" i="11"/>
  <c r="F226" i="11"/>
  <c r="F242" i="11"/>
  <c r="F258" i="11"/>
  <c r="F274" i="11"/>
  <c r="F290" i="11"/>
  <c r="F306" i="11"/>
  <c r="F91" i="11"/>
  <c r="F107" i="11"/>
  <c r="F123" i="11"/>
  <c r="F139" i="11"/>
  <c r="F155" i="11"/>
  <c r="F171" i="11"/>
  <c r="F187" i="11"/>
  <c r="F203" i="11"/>
  <c r="F219" i="11"/>
  <c r="F235" i="11"/>
  <c r="F251" i="11"/>
  <c r="F267" i="11"/>
  <c r="F283" i="11"/>
  <c r="F299" i="11"/>
  <c r="F148" i="11"/>
  <c r="F164" i="11"/>
  <c r="F180" i="11"/>
  <c r="F196" i="11"/>
  <c r="F212" i="11"/>
  <c r="F228" i="11"/>
  <c r="F244" i="11"/>
  <c r="F260" i="11"/>
  <c r="F276" i="11"/>
  <c r="F292" i="11"/>
  <c r="F308" i="11"/>
  <c r="F173" i="11"/>
  <c r="F189" i="11"/>
  <c r="F205" i="11"/>
  <c r="F221" i="11"/>
  <c r="F237" i="11"/>
  <c r="F253" i="11"/>
  <c r="F269" i="11"/>
  <c r="F285" i="11"/>
  <c r="F301" i="11"/>
  <c r="F150" i="11"/>
  <c r="F166" i="11"/>
  <c r="F182" i="11"/>
  <c r="F198" i="11"/>
  <c r="F214" i="11"/>
  <c r="F230" i="11"/>
  <c r="F246" i="11"/>
  <c r="F262" i="11"/>
  <c r="F278" i="11"/>
  <c r="F294" i="11"/>
  <c r="F271" i="11"/>
  <c r="F287" i="11"/>
  <c r="F303" i="11"/>
  <c r="F200" i="11"/>
  <c r="F216" i="11"/>
  <c r="F232" i="11"/>
  <c r="F248" i="11"/>
  <c r="F264" i="11"/>
  <c r="F280" i="11"/>
  <c r="F296" i="11"/>
  <c r="F241" i="11"/>
  <c r="F257" i="11"/>
  <c r="F273" i="11"/>
  <c r="F289" i="11"/>
  <c r="F305" i="11"/>
  <c r="F90" i="11"/>
  <c r="F106" i="11"/>
  <c r="F122" i="11"/>
  <c r="F138" i="11"/>
  <c r="F154" i="11"/>
  <c r="F170" i="11"/>
  <c r="F186" i="11"/>
  <c r="F202" i="11"/>
  <c r="F218" i="11"/>
  <c r="F234" i="11"/>
  <c r="F250" i="11"/>
  <c r="F266" i="11"/>
  <c r="F282" i="11"/>
  <c r="F298" i="11"/>
  <c r="F13" i="11"/>
  <c r="F61" i="11"/>
  <c r="F109" i="11"/>
  <c r="F157" i="11"/>
  <c r="F22" i="11"/>
  <c r="F70" i="11"/>
  <c r="F118" i="11"/>
  <c r="F31" i="11"/>
  <c r="F79" i="11"/>
  <c r="F127" i="11"/>
  <c r="F175" i="11"/>
  <c r="F223" i="11"/>
  <c r="F24" i="11"/>
  <c r="F56" i="11"/>
  <c r="F88" i="11"/>
  <c r="F120" i="11"/>
  <c r="F152" i="11"/>
  <c r="F168" i="11"/>
  <c r="F17" i="11"/>
  <c r="F33" i="11"/>
  <c r="F49" i="11"/>
  <c r="F65" i="11"/>
  <c r="F81" i="11"/>
  <c r="F97" i="11"/>
  <c r="F113" i="11"/>
  <c r="F129" i="11"/>
  <c r="F145" i="11"/>
  <c r="F161" i="11"/>
  <c r="F177" i="11"/>
  <c r="F193" i="11"/>
  <c r="F209" i="11"/>
  <c r="F225" i="11"/>
  <c r="F10" i="11"/>
  <c r="F26" i="11"/>
  <c r="F42" i="11"/>
  <c r="F58" i="11"/>
  <c r="F74" i="11"/>
  <c r="F19" i="11"/>
  <c r="F35" i="11"/>
  <c r="F51" i="11"/>
  <c r="F67" i="11"/>
  <c r="F83" i="11"/>
  <c r="F99" i="11"/>
  <c r="F115" i="11"/>
  <c r="F131" i="11"/>
  <c r="F147" i="11"/>
  <c r="F163" i="11"/>
  <c r="F179" i="11"/>
  <c r="F195" i="11"/>
  <c r="F211" i="11"/>
  <c r="F227" i="11"/>
  <c r="F243" i="11"/>
  <c r="F259" i="11"/>
  <c r="F275" i="11"/>
  <c r="F291" i="11"/>
  <c r="F2" i="11"/>
  <c r="Q8" i="3"/>
  <c r="Q22" i="3"/>
  <c r="Q21" i="3"/>
  <c r="Q18" i="3"/>
  <c r="Q15" i="3"/>
  <c r="Q14" i="3"/>
  <c r="Q13" i="3"/>
  <c r="Q37" i="3"/>
  <c r="S16" i="10"/>
  <c r="B16" i="10" s="1"/>
  <c r="S10" i="10"/>
  <c r="B10" i="10" s="1"/>
  <c r="S13" i="10"/>
  <c r="B13" i="10" s="1"/>
  <c r="S11" i="10"/>
  <c r="B11" i="10" s="1"/>
  <c r="S14" i="10"/>
  <c r="B14" i="10" s="1"/>
  <c r="S8" i="10"/>
  <c r="S7" i="10"/>
  <c r="B7" i="10" s="1"/>
  <c r="S6" i="10"/>
  <c r="S20" i="10"/>
  <c r="B20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AW12" i="10"/>
  <c r="AW14" i="10"/>
  <c r="Z9" i="10"/>
  <c r="AF9" i="10"/>
  <c r="Y11" i="10"/>
  <c r="Y13" i="10"/>
  <c r="AB11" i="10"/>
  <c r="Z13" i="10"/>
  <c r="Y15" i="10"/>
  <c r="AV18" i="10"/>
  <c r="AA13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S19" i="10"/>
  <c r="B19" i="10" s="1"/>
  <c r="B2" i="1"/>
  <c r="Q33" i="3"/>
  <c r="Q36" i="3"/>
  <c r="Q34" i="3"/>
  <c r="Q40" i="3"/>
  <c r="Q39" i="3"/>
  <c r="Q38" i="3"/>
  <c r="Q35" i="3"/>
  <c r="Q51" i="3"/>
  <c r="Q50" i="3"/>
  <c r="Q49" i="3"/>
  <c r="C2" i="1"/>
  <c r="I504" i="13" l="1"/>
  <c r="I254" i="13"/>
  <c r="I472" i="13"/>
  <c r="I539" i="13"/>
  <c r="I568" i="13"/>
  <c r="I497" i="13"/>
  <c r="R300" i="1"/>
  <c r="C300" i="1" s="1"/>
  <c r="R301" i="1"/>
  <c r="C301" i="1" s="1"/>
  <c r="R302" i="1"/>
  <c r="C302" i="1" s="1"/>
  <c r="R297" i="1"/>
  <c r="C297" i="1" s="1"/>
  <c r="R298" i="1"/>
  <c r="C298" i="1" s="1"/>
  <c r="R296" i="1"/>
  <c r="C296" i="1" s="1"/>
  <c r="R299" i="1"/>
  <c r="C299" i="1" s="1"/>
  <c r="R525" i="1"/>
  <c r="C525" i="1" s="1"/>
  <c r="R364" i="1"/>
  <c r="C364" i="1" s="1"/>
  <c r="R512" i="1"/>
  <c r="C512" i="1" s="1"/>
  <c r="R429" i="1"/>
  <c r="C429" i="1" s="1"/>
  <c r="R577" i="1"/>
  <c r="C577" i="1" s="1"/>
  <c r="R564" i="1"/>
  <c r="C564" i="1" s="1"/>
  <c r="R538" i="1"/>
  <c r="C538" i="1" s="1"/>
  <c r="R416" i="1"/>
  <c r="C416" i="1" s="1"/>
  <c r="R551" i="1"/>
  <c r="C551" i="1" s="1"/>
  <c r="R403" i="1"/>
  <c r="C403" i="1" s="1"/>
  <c r="R499" i="1"/>
  <c r="C499" i="1" s="1"/>
  <c r="R390" i="1"/>
  <c r="C390" i="1" s="1"/>
  <c r="R486" i="1"/>
  <c r="C486" i="1" s="1"/>
  <c r="R377" i="1"/>
  <c r="C377" i="1" s="1"/>
  <c r="R442" i="1"/>
  <c r="C442" i="1" s="1"/>
  <c r="R443" i="1"/>
  <c r="C443" i="1" s="1"/>
  <c r="R365" i="1"/>
  <c r="C365" i="1" s="1"/>
  <c r="R430" i="1"/>
  <c r="C430" i="1" s="1"/>
  <c r="R417" i="1"/>
  <c r="C417" i="1" s="1"/>
  <c r="R526" i="1"/>
  <c r="C526" i="1" s="1"/>
  <c r="R513" i="1"/>
  <c r="C513" i="1" s="1"/>
  <c r="R578" i="1"/>
  <c r="C578" i="1" s="1"/>
  <c r="R404" i="1"/>
  <c r="C404" i="1" s="1"/>
  <c r="R565" i="1"/>
  <c r="C565" i="1" s="1"/>
  <c r="R500" i="1"/>
  <c r="C500" i="1" s="1"/>
  <c r="R539" i="1"/>
  <c r="C539" i="1" s="1"/>
  <c r="R552" i="1"/>
  <c r="C552" i="1" s="1"/>
  <c r="R391" i="1"/>
  <c r="C391" i="1" s="1"/>
  <c r="R487" i="1"/>
  <c r="C487" i="1" s="1"/>
  <c r="R378" i="1"/>
  <c r="C378" i="1" s="1"/>
  <c r="R379" i="1"/>
  <c r="C379" i="1" s="1"/>
  <c r="R540" i="1"/>
  <c r="C540" i="1" s="1"/>
  <c r="R444" i="1"/>
  <c r="C444" i="1" s="1"/>
  <c r="R553" i="1"/>
  <c r="C553" i="1" s="1"/>
  <c r="R366" i="1"/>
  <c r="C366" i="1" s="1"/>
  <c r="R431" i="1"/>
  <c r="C431" i="1" s="1"/>
  <c r="R418" i="1"/>
  <c r="C418" i="1" s="1"/>
  <c r="R405" i="1"/>
  <c r="C405" i="1" s="1"/>
  <c r="R501" i="1"/>
  <c r="C501" i="1" s="1"/>
  <c r="R527" i="1"/>
  <c r="C527" i="1" s="1"/>
  <c r="R392" i="1"/>
  <c r="C392" i="1" s="1"/>
  <c r="R514" i="1"/>
  <c r="C514" i="1" s="1"/>
  <c r="R488" i="1"/>
  <c r="C488" i="1" s="1"/>
  <c r="R579" i="1"/>
  <c r="C579" i="1" s="1"/>
  <c r="R566" i="1"/>
  <c r="C566" i="1" s="1"/>
  <c r="R408" i="1"/>
  <c r="C408" i="1" s="1"/>
  <c r="R504" i="1"/>
  <c r="C504" i="1" s="1"/>
  <c r="R395" i="1"/>
  <c r="C395" i="1" s="1"/>
  <c r="R491" i="1"/>
  <c r="C491" i="1" s="1"/>
  <c r="R382" i="1"/>
  <c r="C382" i="1" s="1"/>
  <c r="R447" i="1"/>
  <c r="C447" i="1" s="1"/>
  <c r="R530" i="1"/>
  <c r="C530" i="1" s="1"/>
  <c r="R517" i="1"/>
  <c r="C517" i="1" s="1"/>
  <c r="R369" i="1"/>
  <c r="C369" i="1" s="1"/>
  <c r="R582" i="1"/>
  <c r="C582" i="1" s="1"/>
  <c r="R434" i="1"/>
  <c r="C434" i="1" s="1"/>
  <c r="R569" i="1"/>
  <c r="C569" i="1" s="1"/>
  <c r="R543" i="1"/>
  <c r="C543" i="1" s="1"/>
  <c r="R556" i="1"/>
  <c r="C556" i="1" s="1"/>
  <c r="R421" i="1"/>
  <c r="C421" i="1" s="1"/>
  <c r="R22" i="1"/>
  <c r="C22" i="1" s="1"/>
  <c r="R40" i="1"/>
  <c r="C40" i="1" s="1"/>
  <c r="R58" i="1"/>
  <c r="C58" i="1" s="1"/>
  <c r="R11" i="1"/>
  <c r="C11" i="1" s="1"/>
  <c r="R23" i="1"/>
  <c r="C23" i="1" s="1"/>
  <c r="R41" i="1"/>
  <c r="C41" i="1" s="1"/>
  <c r="R59" i="1"/>
  <c r="C59" i="1" s="1"/>
  <c r="R12" i="1"/>
  <c r="C12" i="1" s="1"/>
  <c r="R411" i="1"/>
  <c r="C411" i="1" s="1"/>
  <c r="R398" i="1"/>
  <c r="C398" i="1" s="1"/>
  <c r="R494" i="1"/>
  <c r="C494" i="1" s="1"/>
  <c r="R385" i="1"/>
  <c r="C385" i="1" s="1"/>
  <c r="R481" i="1"/>
  <c r="C481" i="1" s="1"/>
  <c r="R372" i="1"/>
  <c r="C372" i="1" s="1"/>
  <c r="R520" i="1"/>
  <c r="C520" i="1" s="1"/>
  <c r="R437" i="1"/>
  <c r="C437" i="1" s="1"/>
  <c r="R507" i="1"/>
  <c r="C507" i="1" s="1"/>
  <c r="R572" i="1"/>
  <c r="C572" i="1" s="1"/>
  <c r="R359" i="1"/>
  <c r="C359" i="1" s="1"/>
  <c r="R559" i="1"/>
  <c r="C559" i="1" s="1"/>
  <c r="R424" i="1"/>
  <c r="C424" i="1" s="1"/>
  <c r="R533" i="1"/>
  <c r="C533" i="1" s="1"/>
  <c r="R546" i="1"/>
  <c r="C546" i="1" s="1"/>
  <c r="I140" i="13"/>
  <c r="I401" i="13"/>
  <c r="I433" i="13"/>
  <c r="I655" i="13"/>
  <c r="I11" i="13"/>
  <c r="I606" i="13"/>
  <c r="I455" i="13"/>
  <c r="I524" i="13"/>
  <c r="I102" i="13"/>
  <c r="I415" i="13"/>
  <c r="I487" i="13"/>
  <c r="I637" i="13"/>
  <c r="I492" i="13"/>
  <c r="I190" i="13"/>
  <c r="I160" i="13"/>
  <c r="I139" i="13"/>
  <c r="I232" i="13"/>
  <c r="I630" i="13"/>
  <c r="I42" i="13"/>
  <c r="I236" i="13"/>
  <c r="I336" i="13"/>
  <c r="I570" i="13"/>
  <c r="I356" i="13"/>
  <c r="I161" i="13"/>
  <c r="I150" i="13"/>
  <c r="I566" i="13"/>
  <c r="I526" i="13"/>
  <c r="I319" i="13"/>
  <c r="I430" i="13"/>
  <c r="I506" i="13"/>
  <c r="I610" i="13"/>
  <c r="I273" i="13"/>
  <c r="I292" i="13"/>
  <c r="I495" i="13"/>
  <c r="I259" i="13"/>
  <c r="I598" i="13"/>
  <c r="I291" i="13"/>
  <c r="I363" i="13"/>
  <c r="I473" i="13"/>
  <c r="I305" i="13"/>
  <c r="I322" i="13"/>
  <c r="I382" i="13"/>
  <c r="I224" i="13"/>
  <c r="I398" i="13"/>
  <c r="I201" i="13"/>
  <c r="I390" i="13"/>
  <c r="I55" i="13"/>
  <c r="I454" i="13"/>
  <c r="I656" i="13"/>
  <c r="I500" i="13"/>
  <c r="I205" i="13"/>
  <c r="I298" i="13"/>
  <c r="I36" i="13"/>
  <c r="I223" i="13"/>
  <c r="I103" i="13"/>
  <c r="I523" i="13"/>
  <c r="I558" i="13"/>
  <c r="I170" i="13"/>
  <c r="I24" i="13"/>
  <c r="I99" i="13"/>
  <c r="I7" i="13"/>
  <c r="I151" i="13"/>
  <c r="I381" i="13"/>
  <c r="I590" i="13"/>
  <c r="I261" i="13"/>
  <c r="I129" i="13"/>
  <c r="I658" i="13"/>
  <c r="I164" i="13"/>
  <c r="I587" i="13"/>
  <c r="I493" i="13"/>
  <c r="I496" i="13"/>
  <c r="I54" i="13"/>
  <c r="I378" i="13"/>
  <c r="I423" i="13"/>
  <c r="I241" i="13"/>
  <c r="I663" i="13"/>
  <c r="I576" i="13"/>
  <c r="I420" i="13"/>
  <c r="I206" i="13"/>
  <c r="I439" i="13"/>
  <c r="I287" i="13"/>
  <c r="I264" i="13"/>
  <c r="I436" i="13"/>
  <c r="I251" i="13"/>
  <c r="I296" i="13"/>
  <c r="I315" i="13"/>
  <c r="I516" i="13"/>
  <c r="I225" i="13"/>
  <c r="I17" i="13"/>
  <c r="I638" i="13"/>
  <c r="I657" i="13"/>
  <c r="I515" i="13"/>
  <c r="I559" i="13"/>
  <c r="I100" i="13"/>
  <c r="I8" i="13"/>
  <c r="I537" i="13"/>
  <c r="I459" i="13"/>
  <c r="I475" i="13"/>
  <c r="I462" i="13"/>
  <c r="I191" i="13"/>
  <c r="I507" i="13"/>
  <c r="I97" i="13"/>
  <c r="I204" i="13"/>
  <c r="I389" i="13"/>
  <c r="I155" i="13"/>
  <c r="I557" i="13"/>
  <c r="I203" i="13"/>
  <c r="I174" i="13"/>
  <c r="I57" i="13"/>
  <c r="I431" i="13"/>
  <c r="I374" i="13"/>
  <c r="I253" i="13"/>
  <c r="I603" i="13"/>
  <c r="I648" i="13"/>
  <c r="I560" i="13"/>
  <c r="I18" i="13"/>
  <c r="I543" i="13"/>
  <c r="I577" i="13"/>
  <c r="I242" i="13"/>
  <c r="I37" i="13"/>
  <c r="I635" i="13"/>
  <c r="I452" i="13"/>
  <c r="I304" i="13"/>
  <c r="I484" i="13"/>
  <c r="I408" i="13"/>
  <c r="I353" i="13"/>
  <c r="I156" i="13"/>
  <c r="I549" i="13"/>
  <c r="I582" i="13"/>
  <c r="I503" i="13"/>
  <c r="I456" i="13"/>
  <c r="I347" i="13"/>
  <c r="I138" i="13"/>
  <c r="I274" i="13"/>
  <c r="I307" i="13"/>
  <c r="I183" i="13"/>
  <c r="I41" i="13"/>
  <c r="I669" i="13"/>
  <c r="I565" i="13"/>
  <c r="I644" i="13"/>
  <c r="I573" i="13"/>
  <c r="I556" i="13"/>
  <c r="I588" i="13"/>
  <c r="I285" i="13"/>
  <c r="I104" i="13"/>
  <c r="I303" i="13"/>
  <c r="I152" i="13"/>
  <c r="I125" i="13"/>
  <c r="I35" i="13"/>
  <c r="I517" i="13"/>
  <c r="I367" i="13"/>
  <c r="I650" i="13"/>
  <c r="I519" i="13"/>
  <c r="I212" i="13"/>
  <c r="I306" i="13"/>
  <c r="I6" i="13"/>
  <c r="I215" i="13"/>
  <c r="I649" i="13"/>
  <c r="I44" i="13"/>
  <c r="I611" i="13"/>
  <c r="I625" i="13"/>
  <c r="I337" i="13"/>
  <c r="I216" i="13"/>
  <c r="I101" i="13"/>
  <c r="I134" i="13"/>
  <c r="I602" i="13"/>
  <c r="I467" i="13"/>
  <c r="I135" i="13"/>
  <c r="I346" i="13"/>
  <c r="I321" i="13"/>
  <c r="I130" i="13"/>
  <c r="I551" i="13"/>
  <c r="I394" i="13"/>
  <c r="I369" i="13"/>
  <c r="I246" i="13"/>
  <c r="I665" i="13"/>
  <c r="I98" i="13"/>
  <c r="I639" i="13"/>
  <c r="I327" i="13"/>
  <c r="I30" i="13"/>
  <c r="I210" i="13"/>
  <c r="I267" i="13"/>
  <c r="I661" i="13"/>
  <c r="I527" i="13"/>
  <c r="I435" i="13"/>
  <c r="I4" i="13"/>
  <c r="I453" i="13"/>
  <c r="I518" i="13"/>
  <c r="I634" i="13"/>
  <c r="I48" i="13"/>
  <c r="I583" i="13"/>
  <c r="I536" i="13"/>
  <c r="I675" i="13"/>
  <c r="I474" i="13"/>
  <c r="I411" i="13"/>
  <c r="I12" i="13"/>
  <c r="I372" i="13"/>
  <c r="I158" i="13"/>
  <c r="I670" i="13"/>
  <c r="I65" i="13"/>
  <c r="I300" i="13"/>
  <c r="I226" i="13"/>
  <c r="I589" i="13"/>
  <c r="I332" i="13"/>
  <c r="I320" i="13"/>
  <c r="I167" i="13"/>
  <c r="I218" i="13"/>
  <c r="I632" i="13"/>
  <c r="I277" i="13"/>
  <c r="I33" i="13"/>
  <c r="I289" i="13"/>
  <c r="I213" i="13"/>
  <c r="I198" i="13"/>
  <c r="I591" i="13"/>
  <c r="I636" i="13"/>
  <c r="I554" i="13"/>
  <c r="I438" i="13"/>
  <c r="I316" i="13"/>
  <c r="I464" i="13"/>
  <c r="I470" i="13"/>
  <c r="I62" i="13"/>
  <c r="I444" i="13"/>
  <c r="I477" i="13"/>
  <c r="I256" i="13"/>
  <c r="I547" i="13"/>
  <c r="I593" i="13"/>
  <c r="I333" i="13"/>
  <c r="I16" i="13"/>
  <c r="I60" i="13"/>
  <c r="I393" i="13"/>
  <c r="I195" i="13"/>
  <c r="I441" i="13"/>
  <c r="I406" i="13"/>
  <c r="I647" i="13"/>
  <c r="I282" i="13"/>
  <c r="I340" i="13"/>
  <c r="I22" i="13"/>
  <c r="I530" i="13"/>
  <c r="I10" i="13"/>
  <c r="I396" i="13"/>
  <c r="I377" i="13"/>
  <c r="I235" i="13"/>
  <c r="I613" i="13"/>
  <c r="I365" i="13"/>
  <c r="I428" i="13"/>
  <c r="I386" i="13"/>
  <c r="I265" i="13"/>
  <c r="I600" i="13"/>
  <c r="I512" i="13"/>
  <c r="I450" i="13"/>
  <c r="I499" i="13"/>
  <c r="I177" i="13"/>
  <c r="I410" i="13"/>
  <c r="I397" i="13"/>
  <c r="I641" i="13"/>
  <c r="I172" i="13"/>
  <c r="I331" i="13"/>
  <c r="I131" i="13"/>
  <c r="I370" i="13"/>
  <c r="I23" i="13"/>
  <c r="I34" i="13"/>
  <c r="I162" i="13"/>
  <c r="I144" i="13"/>
  <c r="I489" i="13"/>
  <c r="I352" i="13"/>
  <c r="I186" i="13"/>
  <c r="I173" i="13"/>
  <c r="I437" i="13"/>
  <c r="I299" i="13"/>
  <c r="I328" i="13"/>
  <c r="I270" i="13"/>
  <c r="I366" i="13"/>
  <c r="I66" i="13"/>
  <c r="I383" i="13"/>
  <c r="I25" i="13"/>
  <c r="I222" i="13"/>
  <c r="I486" i="13"/>
  <c r="I471" i="13"/>
  <c r="I149" i="13"/>
  <c r="I440" i="13"/>
  <c r="I193" i="13"/>
  <c r="I457" i="13"/>
  <c r="I178" i="13"/>
  <c r="I442" i="13"/>
  <c r="I395" i="13"/>
  <c r="I359" i="13"/>
  <c r="I619" i="13"/>
  <c r="I360" i="13"/>
  <c r="I29" i="13"/>
  <c r="I137" i="13"/>
  <c r="I399" i="13"/>
  <c r="I51" i="13"/>
  <c r="I31" i="13"/>
  <c r="I666" i="13"/>
  <c r="I375" i="13"/>
  <c r="I202" i="13"/>
  <c r="I562" i="13"/>
  <c r="I312" i="13"/>
  <c r="I579" i="13"/>
  <c r="I281" i="13"/>
  <c r="I532" i="13"/>
  <c r="I266" i="13"/>
  <c r="I596" i="13"/>
  <c r="M315" i="13"/>
  <c r="M506" i="13"/>
  <c r="M74" i="13"/>
  <c r="M180" i="13"/>
  <c r="M531" i="13"/>
  <c r="M622" i="13"/>
  <c r="M260" i="13"/>
  <c r="M463" i="13"/>
  <c r="M111" i="13"/>
  <c r="M525" i="13"/>
  <c r="M221" i="13"/>
  <c r="I237" i="13"/>
  <c r="I502" i="13"/>
  <c r="I297" i="13"/>
  <c r="I564" i="13"/>
  <c r="I176" i="13"/>
  <c r="I490" i="13"/>
  <c r="I179" i="13"/>
  <c r="I384" i="13"/>
  <c r="I52" i="13"/>
  <c r="I417" i="13"/>
  <c r="I249" i="13"/>
  <c r="I609" i="13"/>
  <c r="I623" i="13"/>
  <c r="I595" i="13"/>
  <c r="M493" i="13"/>
  <c r="M157" i="13"/>
  <c r="I534" i="13"/>
  <c r="I238" i="13"/>
  <c r="I153" i="13"/>
  <c r="I136" i="13"/>
  <c r="I429" i="13"/>
  <c r="I142" i="13"/>
  <c r="I400" i="13"/>
  <c r="I279" i="13"/>
  <c r="I341" i="13"/>
  <c r="I5" i="13"/>
  <c r="I283" i="13"/>
  <c r="I550" i="13"/>
  <c r="I284" i="13"/>
  <c r="I535" i="13"/>
  <c r="I239" i="13"/>
  <c r="I520" i="13"/>
  <c r="I286" i="13"/>
  <c r="I569" i="13"/>
  <c r="I271" i="13"/>
  <c r="I538" i="13"/>
  <c r="I211" i="13"/>
  <c r="I491" i="13"/>
  <c r="I180" i="13"/>
  <c r="I412" i="13"/>
  <c r="I445" i="13"/>
  <c r="I168" i="13"/>
  <c r="I414" i="13"/>
  <c r="I169" i="13"/>
  <c r="I511" i="13"/>
  <c r="I157" i="13"/>
  <c r="I432" i="13"/>
  <c r="I465" i="13"/>
  <c r="I311" i="13"/>
  <c r="I652" i="13"/>
  <c r="I64" i="13"/>
  <c r="I653" i="13"/>
  <c r="I20" i="13"/>
  <c r="I624" i="13"/>
  <c r="I329" i="13"/>
  <c r="M258" i="13"/>
  <c r="M219" i="13"/>
  <c r="M442" i="13"/>
  <c r="M568" i="13"/>
  <c r="M323" i="13"/>
  <c r="M382" i="13"/>
  <c r="M116" i="13"/>
  <c r="M399" i="13"/>
  <c r="M318" i="13"/>
  <c r="M429" i="13"/>
  <c r="M125" i="13"/>
  <c r="I585" i="13"/>
  <c r="I182" i="13"/>
  <c r="I14" i="13"/>
  <c r="I21" i="13"/>
  <c r="M397" i="13"/>
  <c r="M109" i="13"/>
  <c r="I269" i="13"/>
  <c r="I552" i="13"/>
  <c r="I228" i="13"/>
  <c r="I200" i="13"/>
  <c r="I529" i="13"/>
  <c r="I362" i="13"/>
  <c r="I26" i="13"/>
  <c r="I616" i="13"/>
  <c r="I19" i="13"/>
  <c r="I586" i="13"/>
  <c r="I272" i="13"/>
  <c r="I243" i="13"/>
  <c r="I460" i="13"/>
  <c r="I525" i="13"/>
  <c r="I61" i="13"/>
  <c r="I387" i="13"/>
  <c r="I45" i="13"/>
  <c r="I47" i="13"/>
  <c r="I330" i="13"/>
  <c r="I626" i="13"/>
  <c r="I627" i="13"/>
  <c r="I599" i="13"/>
  <c r="I345" i="13"/>
  <c r="I629" i="13"/>
  <c r="I601" i="13"/>
  <c r="I288" i="13"/>
  <c r="I571" i="13"/>
  <c r="I257" i="13"/>
  <c r="I476" i="13"/>
  <c r="I197" i="13"/>
  <c r="I541" i="13"/>
  <c r="I245" i="13"/>
  <c r="I542" i="13"/>
  <c r="I260" i="13"/>
  <c r="I575" i="13"/>
  <c r="I231" i="13"/>
  <c r="I544" i="13"/>
  <c r="I248" i="13"/>
  <c r="I608" i="13"/>
  <c r="I145" i="13"/>
  <c r="I403" i="13"/>
  <c r="I388" i="13"/>
  <c r="I379" i="13"/>
  <c r="M134" i="13"/>
  <c r="M603" i="13"/>
  <c r="M139" i="13"/>
  <c r="M634" i="13"/>
  <c r="M362" i="13"/>
  <c r="M158" i="13"/>
  <c r="M639" i="13"/>
  <c r="M335" i="13"/>
  <c r="M78" i="13"/>
  <c r="M349" i="13"/>
  <c r="I344" i="13"/>
  <c r="I628" i="13"/>
  <c r="I643" i="13"/>
  <c r="I334" i="13"/>
  <c r="I617" i="13"/>
  <c r="I262" i="13"/>
  <c r="I13" i="13"/>
  <c r="I419" i="13"/>
  <c r="M665" i="13"/>
  <c r="I508" i="13"/>
  <c r="I574" i="13"/>
  <c r="I56" i="13"/>
  <c r="M649" i="13"/>
  <c r="I618" i="13"/>
  <c r="I293" i="13"/>
  <c r="M249" i="13"/>
  <c r="I59" i="13"/>
  <c r="I422" i="13"/>
  <c r="I391" i="13"/>
  <c r="I49" i="13"/>
  <c r="I15" i="13"/>
  <c r="I660" i="13"/>
  <c r="I354" i="13"/>
  <c r="I645" i="13"/>
  <c r="I3" i="13"/>
  <c r="I540" i="13"/>
  <c r="I317" i="13"/>
  <c r="I620" i="13"/>
  <c r="I318" i="13"/>
  <c r="I621" i="13"/>
  <c r="I351" i="13"/>
  <c r="I633" i="13"/>
  <c r="I309" i="13"/>
  <c r="I607" i="13"/>
  <c r="I339" i="13"/>
  <c r="I402" i="13"/>
  <c r="I234" i="13"/>
  <c r="I483" i="13"/>
  <c r="I188" i="13"/>
  <c r="I468" i="13"/>
  <c r="I175" i="13"/>
  <c r="I485" i="13"/>
  <c r="M229" i="13"/>
  <c r="M395" i="13"/>
  <c r="M570" i="13"/>
  <c r="M202" i="13"/>
  <c r="M484" i="13"/>
  <c r="M559" i="13"/>
  <c r="M239" i="13"/>
  <c r="M621" i="13"/>
  <c r="M285" i="13"/>
  <c r="I32" i="13"/>
  <c r="I425" i="13"/>
  <c r="I349" i="13"/>
  <c r="I350" i="13"/>
  <c r="I664" i="13"/>
  <c r="I338" i="13"/>
  <c r="I498" i="13"/>
  <c r="I221" i="13"/>
  <c r="M425" i="13"/>
  <c r="I27" i="13"/>
  <c r="I615" i="13"/>
  <c r="I240" i="13"/>
  <c r="I133" i="13"/>
  <c r="I631" i="13"/>
  <c r="I214" i="13"/>
  <c r="I308" i="13"/>
  <c r="I449" i="13"/>
  <c r="I546" i="13"/>
  <c r="I187" i="13"/>
  <c r="I581" i="13"/>
  <c r="M281" i="13"/>
  <c r="M535" i="13"/>
  <c r="M151" i="13"/>
  <c r="I567" i="13"/>
  <c r="I192" i="13"/>
  <c r="I392" i="13"/>
  <c r="I642" i="13"/>
  <c r="I154" i="13"/>
  <c r="I604" i="13"/>
  <c r="I446" i="13"/>
  <c r="I325" i="13"/>
  <c r="I184" i="13"/>
  <c r="I278" i="13"/>
  <c r="I481" i="13"/>
  <c r="I53" i="13"/>
  <c r="I578" i="13"/>
  <c r="I219" i="13"/>
  <c r="I313" i="13"/>
  <c r="I58" i="13"/>
  <c r="I612" i="13"/>
  <c r="M76" i="13"/>
  <c r="M166" i="13"/>
  <c r="M182" i="13"/>
  <c r="M332" i="13"/>
  <c r="M380" i="13"/>
  <c r="M412" i="13"/>
  <c r="M480" i="13"/>
  <c r="M497" i="13"/>
  <c r="M514" i="13"/>
  <c r="M565" i="13"/>
  <c r="M582" i="13"/>
  <c r="M668" i="13"/>
  <c r="M92" i="13"/>
  <c r="M140" i="13"/>
  <c r="M156" i="13"/>
  <c r="M284" i="13"/>
  <c r="M348" i="13"/>
  <c r="M117" i="13"/>
  <c r="M432" i="13"/>
  <c r="M449" i="13"/>
  <c r="M466" i="13"/>
  <c r="M517" i="13"/>
  <c r="M534" i="13"/>
  <c r="M620" i="13"/>
  <c r="M220" i="13"/>
  <c r="M236" i="13"/>
  <c r="M268" i="13"/>
  <c r="M321" i="13"/>
  <c r="M336" i="13"/>
  <c r="M118" i="13"/>
  <c r="M368" i="13"/>
  <c r="M416" i="13"/>
  <c r="M433" i="13"/>
  <c r="M450" i="13"/>
  <c r="M501" i="13"/>
  <c r="M518" i="13"/>
  <c r="M604" i="13"/>
  <c r="M672" i="13"/>
  <c r="M133" i="13"/>
  <c r="M172" i="13"/>
  <c r="M204" i="13"/>
  <c r="M252" i="13"/>
  <c r="M322" i="13"/>
  <c r="M357" i="13"/>
  <c r="M369" i="13"/>
  <c r="M400" i="13"/>
  <c r="M417" i="13"/>
  <c r="M434" i="13"/>
  <c r="M485" i="13"/>
  <c r="M502" i="13"/>
  <c r="M588" i="13"/>
  <c r="M656" i="13"/>
  <c r="M673" i="13"/>
  <c r="M70" i="13"/>
  <c r="M102" i="13"/>
  <c r="M165" i="13"/>
  <c r="M198" i="13"/>
  <c r="M354" i="13"/>
  <c r="M428" i="13"/>
  <c r="M496" i="13"/>
  <c r="M513" i="13"/>
  <c r="M530" i="13"/>
  <c r="M581" i="13"/>
  <c r="M598" i="13"/>
  <c r="M146" i="13"/>
  <c r="M310" i="13"/>
  <c r="M341" i="13"/>
  <c r="M373" i="13"/>
  <c r="M392" i="13"/>
  <c r="M443" i="13"/>
  <c r="M470" i="13"/>
  <c r="M520" i="13"/>
  <c r="M593" i="13"/>
  <c r="M643" i="13"/>
  <c r="M91" i="13"/>
  <c r="M168" i="13"/>
  <c r="M214" i="13"/>
  <c r="M240" i="13"/>
  <c r="M261" i="13"/>
  <c r="M288" i="13"/>
  <c r="M324" i="13"/>
  <c r="M342" i="13"/>
  <c r="M355" i="13"/>
  <c r="M374" i="13"/>
  <c r="M396" i="13"/>
  <c r="M421" i="13"/>
  <c r="M444" i="13"/>
  <c r="M494" i="13"/>
  <c r="M544" i="13"/>
  <c r="M572" i="13"/>
  <c r="M594" i="13"/>
  <c r="M619" i="13"/>
  <c r="M644" i="13"/>
  <c r="M67" i="13"/>
  <c r="M96" i="13"/>
  <c r="M147" i="13"/>
  <c r="M192" i="13"/>
  <c r="M241" i="13"/>
  <c r="M262" i="13"/>
  <c r="M289" i="13"/>
  <c r="M312" i="13"/>
  <c r="M325" i="13"/>
  <c r="M358" i="13"/>
  <c r="M422" i="13"/>
  <c r="M472" i="13"/>
  <c r="M523" i="13"/>
  <c r="M545" i="13"/>
  <c r="M595" i="13"/>
  <c r="M645" i="13"/>
  <c r="M670" i="13"/>
  <c r="M69" i="13"/>
  <c r="M149" i="13"/>
  <c r="M194" i="13"/>
  <c r="M222" i="13"/>
  <c r="M243" i="13"/>
  <c r="M292" i="13"/>
  <c r="M316" i="13"/>
  <c r="M120" i="13"/>
  <c r="M402" i="13"/>
  <c r="M424" i="13"/>
  <c r="M452" i="13"/>
  <c r="M475" i="13"/>
  <c r="M499" i="13"/>
  <c r="M549" i="13"/>
  <c r="M597" i="13"/>
  <c r="M625" i="13"/>
  <c r="M675" i="13"/>
  <c r="M225" i="13"/>
  <c r="M272" i="13"/>
  <c r="M352" i="13"/>
  <c r="M405" i="13"/>
  <c r="M430" i="13"/>
  <c r="M478" i="13"/>
  <c r="M528" i="13"/>
  <c r="M556" i="13"/>
  <c r="M578" i="13"/>
  <c r="M606" i="13"/>
  <c r="M628" i="13"/>
  <c r="M99" i="13"/>
  <c r="M176" i="13"/>
  <c r="M226" i="13"/>
  <c r="M273" i="13"/>
  <c r="M296" i="13"/>
  <c r="M384" i="13"/>
  <c r="M406" i="13"/>
  <c r="M456" i="13"/>
  <c r="M481" i="13"/>
  <c r="M507" i="13"/>
  <c r="M529" i="13"/>
  <c r="M579" i="13"/>
  <c r="M629" i="13"/>
  <c r="M657" i="13"/>
  <c r="M126" i="13"/>
  <c r="M80" i="13"/>
  <c r="M100" i="13"/>
  <c r="M160" i="13"/>
  <c r="M177" i="13"/>
  <c r="M227" i="13"/>
  <c r="M275" i="13"/>
  <c r="M299" i="13"/>
  <c r="M320" i="13"/>
  <c r="M330" i="13"/>
  <c r="M112" i="13"/>
  <c r="M385" i="13"/>
  <c r="M435" i="13"/>
  <c r="M482" i="13"/>
  <c r="M508" i="13"/>
  <c r="M532" i="13"/>
  <c r="M558" i="13"/>
  <c r="M580" i="13"/>
  <c r="M608" i="13"/>
  <c r="M630" i="13"/>
  <c r="M658" i="13"/>
  <c r="M82" i="13"/>
  <c r="M101" i="13"/>
  <c r="M161" i="13"/>
  <c r="M178" i="13"/>
  <c r="M300" i="13"/>
  <c r="M22" i="13"/>
  <c r="M386" i="13"/>
  <c r="M408" i="13"/>
  <c r="M436" i="13"/>
  <c r="M459" i="13"/>
  <c r="M486" i="13"/>
  <c r="M533" i="13"/>
  <c r="M609" i="13"/>
  <c r="M659" i="13"/>
  <c r="M128" i="13"/>
  <c r="M86" i="13"/>
  <c r="M144" i="13"/>
  <c r="M162" i="13"/>
  <c r="M188" i="13"/>
  <c r="M210" i="13"/>
  <c r="M234" i="13"/>
  <c r="M257" i="13"/>
  <c r="M282" i="13"/>
  <c r="M308" i="13"/>
  <c r="M339" i="13"/>
  <c r="M114" i="13"/>
  <c r="M371" i="13"/>
  <c r="M390" i="13"/>
  <c r="M418" i="13"/>
  <c r="M440" i="13"/>
  <c r="M465" i="13"/>
  <c r="M491" i="13"/>
  <c r="M515" i="13"/>
  <c r="M98" i="13"/>
  <c r="M278" i="13"/>
  <c r="M28" i="13"/>
  <c r="M353" i="13"/>
  <c r="M453" i="13"/>
  <c r="M510" i="13"/>
  <c r="M561" i="13"/>
  <c r="M611" i="13"/>
  <c r="M661" i="13"/>
  <c r="L301" i="11"/>
  <c r="L292" i="11"/>
  <c r="L274" i="11"/>
  <c r="L249" i="11"/>
  <c r="M230" i="13"/>
  <c r="M326" i="13"/>
  <c r="M401" i="13"/>
  <c r="M454" i="13"/>
  <c r="M562" i="13"/>
  <c r="M612" i="13"/>
  <c r="M662" i="13"/>
  <c r="M179" i="13"/>
  <c r="M283" i="13"/>
  <c r="M328" i="13"/>
  <c r="M403" i="13"/>
  <c r="M460" i="13"/>
  <c r="M512" i="13"/>
  <c r="M563" i="13"/>
  <c r="M613" i="13"/>
  <c r="M663" i="13"/>
  <c r="M238" i="13"/>
  <c r="M291" i="13"/>
  <c r="M110" i="13"/>
  <c r="M360" i="13"/>
  <c r="M404" i="13"/>
  <c r="M516" i="13"/>
  <c r="M566" i="13"/>
  <c r="M614" i="13"/>
  <c r="M664" i="13"/>
  <c r="L287" i="11"/>
  <c r="L278" i="11"/>
  <c r="L269" i="11"/>
  <c r="L260" i="11"/>
  <c r="L244" i="11"/>
  <c r="L305" i="11"/>
  <c r="L296" i="11"/>
  <c r="L253" i="11"/>
  <c r="M104" i="13"/>
  <c r="M184" i="13"/>
  <c r="M242" i="13"/>
  <c r="M293" i="13"/>
  <c r="M334" i="13"/>
  <c r="M464" i="13"/>
  <c r="M524" i="13"/>
  <c r="M574" i="13"/>
  <c r="M624" i="13"/>
  <c r="M674" i="13"/>
  <c r="M136" i="13"/>
  <c r="M138" i="13"/>
  <c r="M245" i="13"/>
  <c r="M294" i="13"/>
  <c r="M337" i="13"/>
  <c r="M469" i="13"/>
  <c r="M526" i="13"/>
  <c r="M576" i="13"/>
  <c r="M626" i="13"/>
  <c r="M676" i="13"/>
  <c r="L298" i="11"/>
  <c r="L289" i="11"/>
  <c r="L280" i="11"/>
  <c r="L271" i="11"/>
  <c r="L262" i="11"/>
  <c r="L246" i="11"/>
  <c r="L307" i="11"/>
  <c r="L282" i="11"/>
  <c r="L300" i="11"/>
  <c r="L291" i="11"/>
  <c r="L273" i="11"/>
  <c r="L248" i="11"/>
  <c r="L284" i="11"/>
  <c r="L266" i="11"/>
  <c r="L257" i="11"/>
  <c r="M143" i="13"/>
  <c r="M193" i="13"/>
  <c r="M246" i="13"/>
  <c r="M304" i="13"/>
  <c r="M338" i="13"/>
  <c r="M364" i="13"/>
  <c r="M414" i="13"/>
  <c r="M473" i="13"/>
  <c r="M527" i="13"/>
  <c r="M577" i="13"/>
  <c r="M627" i="13"/>
  <c r="M124" i="13"/>
  <c r="L264" i="11"/>
  <c r="L255" i="11"/>
  <c r="M145" i="13"/>
  <c r="M195" i="13"/>
  <c r="M305" i="13"/>
  <c r="M340" i="13"/>
  <c r="M366" i="13"/>
  <c r="M419" i="13"/>
  <c r="M476" i="13"/>
  <c r="M537" i="13"/>
  <c r="M584" i="13"/>
  <c r="M635" i="13"/>
  <c r="M130" i="13"/>
  <c r="M148" i="13"/>
  <c r="M196" i="13"/>
  <c r="M254" i="13"/>
  <c r="M307" i="13"/>
  <c r="M344" i="13"/>
  <c r="M370" i="13"/>
  <c r="M423" i="13"/>
  <c r="M477" i="13"/>
  <c r="M539" i="13"/>
  <c r="M589" i="13"/>
  <c r="M636" i="13"/>
  <c r="M68" i="13"/>
  <c r="M150" i="13"/>
  <c r="M309" i="13"/>
  <c r="M346" i="13"/>
  <c r="M372" i="13"/>
  <c r="M540" i="13"/>
  <c r="M590" i="13"/>
  <c r="M640" i="13"/>
  <c r="L302" i="11"/>
  <c r="L293" i="11"/>
  <c r="M72" i="13"/>
  <c r="M208" i="13"/>
  <c r="M256" i="13"/>
  <c r="M347" i="13"/>
  <c r="M376" i="13"/>
  <c r="M427" i="13"/>
  <c r="M488" i="13"/>
  <c r="M541" i="13"/>
  <c r="M641" i="13"/>
  <c r="L286" i="11"/>
  <c r="L277" i="11"/>
  <c r="L268" i="11"/>
  <c r="L259" i="11"/>
  <c r="L243" i="11"/>
  <c r="M73" i="13"/>
  <c r="M209" i="13"/>
  <c r="M259" i="13"/>
  <c r="M107" i="13"/>
  <c r="M378" i="13"/>
  <c r="M437" i="13"/>
  <c r="M489" i="13"/>
  <c r="M542" i="13"/>
  <c r="M592" i="13"/>
  <c r="M642" i="13"/>
  <c r="L304" i="11"/>
  <c r="L295" i="11"/>
  <c r="L252" i="11"/>
  <c r="L2" i="11"/>
  <c r="L288" i="11"/>
  <c r="L261" i="11"/>
  <c r="L245" i="11"/>
  <c r="M83" i="13"/>
  <c r="M211" i="13"/>
  <c r="M265" i="13"/>
  <c r="M122" i="13"/>
  <c r="M438" i="13"/>
  <c r="M492" i="13"/>
  <c r="M546" i="13"/>
  <c r="M596" i="13"/>
  <c r="M646" i="13"/>
  <c r="L279" i="11"/>
  <c r="L270" i="11"/>
  <c r="M84" i="13"/>
  <c r="M218" i="13"/>
  <c r="M270" i="13"/>
  <c r="M23" i="13"/>
  <c r="M20" i="13"/>
  <c r="M387" i="13"/>
  <c r="M439" i="13"/>
  <c r="M498" i="13"/>
  <c r="M550" i="13"/>
  <c r="M600" i="13"/>
  <c r="M648" i="13"/>
  <c r="M85" i="13"/>
  <c r="M163" i="13"/>
  <c r="M108" i="13"/>
  <c r="M21" i="13"/>
  <c r="M388" i="13"/>
  <c r="M441" i="13"/>
  <c r="M503" i="13"/>
  <c r="M555" i="13"/>
  <c r="M601" i="13"/>
  <c r="M652" i="13"/>
  <c r="L299" i="11"/>
  <c r="L290" i="11"/>
  <c r="L281" i="11"/>
  <c r="L272" i="11"/>
  <c r="L263" i="11"/>
  <c r="L247" i="11"/>
  <c r="M224" i="13"/>
  <c r="M277" i="13"/>
  <c r="M24" i="13"/>
  <c r="M113" i="13"/>
  <c r="M389" i="13"/>
  <c r="M448" i="13"/>
  <c r="M504" i="13"/>
  <c r="M560" i="13"/>
  <c r="M610" i="13"/>
  <c r="M660" i="13"/>
  <c r="L308" i="11"/>
  <c r="L283" i="11"/>
  <c r="L265" i="11"/>
  <c r="L256" i="11"/>
  <c r="L285" i="11"/>
  <c r="L276" i="11"/>
  <c r="L267" i="11"/>
  <c r="L258" i="11"/>
  <c r="L242" i="11"/>
  <c r="L240" i="11"/>
  <c r="L238" i="11"/>
  <c r="L236" i="11"/>
  <c r="L234" i="11"/>
  <c r="L232" i="11"/>
  <c r="L230" i="11"/>
  <c r="L228" i="11"/>
  <c r="L226" i="11"/>
  <c r="L224" i="11"/>
  <c r="L222" i="11"/>
  <c r="L220" i="11"/>
  <c r="L218" i="11"/>
  <c r="L216" i="11"/>
  <c r="L214" i="11"/>
  <c r="L212" i="11"/>
  <c r="L210" i="11"/>
  <c r="L204" i="11"/>
  <c r="L202" i="11"/>
  <c r="L200" i="11"/>
  <c r="L198" i="11"/>
  <c r="L196" i="11"/>
  <c r="L194" i="11"/>
  <c r="L192" i="11"/>
  <c r="L190" i="11"/>
  <c r="L188" i="11"/>
  <c r="L186" i="11"/>
  <c r="L184" i="11"/>
  <c r="L182" i="11"/>
  <c r="L180" i="11"/>
  <c r="L178" i="11"/>
  <c r="L176" i="11"/>
  <c r="L174" i="11"/>
  <c r="L172" i="11"/>
  <c r="L170" i="11"/>
  <c r="L168" i="11"/>
  <c r="L166" i="11"/>
  <c r="L164" i="11"/>
  <c r="L162" i="11"/>
  <c r="L160" i="11"/>
  <c r="L158" i="11"/>
  <c r="L156" i="11"/>
  <c r="L154" i="11"/>
  <c r="L152" i="11"/>
  <c r="L150" i="11"/>
  <c r="L148" i="11"/>
  <c r="L146" i="11"/>
  <c r="L144" i="11"/>
  <c r="L142" i="11"/>
  <c r="L140" i="11"/>
  <c r="L138" i="11"/>
  <c r="L136" i="11"/>
  <c r="L134" i="11"/>
  <c r="L132" i="11"/>
  <c r="L130" i="11"/>
  <c r="L128" i="11"/>
  <c r="L126" i="11"/>
  <c r="L124" i="11"/>
  <c r="L122" i="11"/>
  <c r="L120" i="11"/>
  <c r="L118" i="11"/>
  <c r="L116" i="11"/>
  <c r="L114" i="11"/>
  <c r="L112" i="11"/>
  <c r="L110" i="11"/>
  <c r="L108" i="11"/>
  <c r="L106" i="11"/>
  <c r="L104" i="11"/>
  <c r="L102" i="11"/>
  <c r="L100" i="11"/>
  <c r="L98" i="11"/>
  <c r="L96" i="11"/>
  <c r="L94" i="11"/>
  <c r="L92" i="11"/>
  <c r="L90" i="11"/>
  <c r="L88" i="11"/>
  <c r="L86" i="11"/>
  <c r="L84" i="11"/>
  <c r="L82" i="11"/>
  <c r="L80" i="11"/>
  <c r="L78" i="11"/>
  <c r="L76" i="11"/>
  <c r="L74" i="11"/>
  <c r="L72" i="11"/>
  <c r="L70" i="11"/>
  <c r="L68" i="11"/>
  <c r="L66" i="11"/>
  <c r="L64" i="11"/>
  <c r="L62" i="11"/>
  <c r="L60" i="11"/>
  <c r="L58" i="11"/>
  <c r="L56" i="11"/>
  <c r="L54" i="11"/>
  <c r="L52" i="11"/>
  <c r="L50" i="11"/>
  <c r="L48" i="11"/>
  <c r="L46" i="11"/>
  <c r="L44" i="11"/>
  <c r="L42" i="11"/>
  <c r="L40" i="11"/>
  <c r="L38" i="11"/>
  <c r="L36" i="11"/>
  <c r="L34" i="11"/>
  <c r="L32" i="11"/>
  <c r="L30" i="11"/>
  <c r="L28" i="11"/>
  <c r="L26" i="11"/>
  <c r="L24" i="11"/>
  <c r="L22" i="11"/>
  <c r="L20" i="11"/>
  <c r="L18" i="11"/>
  <c r="L16" i="11"/>
  <c r="L14" i="11"/>
  <c r="L12" i="11"/>
  <c r="L10" i="11"/>
  <c r="L8" i="11"/>
  <c r="L6" i="11"/>
  <c r="L303" i="11"/>
  <c r="L294" i="11"/>
  <c r="L251" i="11"/>
  <c r="L233" i="11"/>
  <c r="L189" i="11"/>
  <c r="L157" i="11"/>
  <c r="L125" i="11"/>
  <c r="L223" i="11"/>
  <c r="L179" i="11"/>
  <c r="L147" i="11"/>
  <c r="L113" i="11"/>
  <c r="L97" i="11"/>
  <c r="L81" i="11"/>
  <c r="L65" i="11"/>
  <c r="L49" i="11"/>
  <c r="L33" i="11"/>
  <c r="L17" i="11"/>
  <c r="L213" i="11"/>
  <c r="L201" i="11"/>
  <c r="L169" i="11"/>
  <c r="L137" i="11"/>
  <c r="L306" i="11"/>
  <c r="L297" i="11"/>
  <c r="L235" i="11"/>
  <c r="L191" i="11"/>
  <c r="L159" i="11"/>
  <c r="L127" i="11"/>
  <c r="L115" i="11"/>
  <c r="L99" i="11"/>
  <c r="L83" i="11"/>
  <c r="L67" i="11"/>
  <c r="L51" i="11"/>
  <c r="L35" i="11"/>
  <c r="L19" i="11"/>
  <c r="L225" i="11"/>
  <c r="L181" i="11"/>
  <c r="L149" i="11"/>
  <c r="L215" i="11"/>
  <c r="L203" i="11"/>
  <c r="L171" i="11"/>
  <c r="L139" i="11"/>
  <c r="L117" i="11"/>
  <c r="L101" i="11"/>
  <c r="L85" i="11"/>
  <c r="L69" i="11"/>
  <c r="L53" i="11"/>
  <c r="L37" i="11"/>
  <c r="L21" i="11"/>
  <c r="L5" i="11"/>
  <c r="L254" i="11"/>
  <c r="L237" i="11"/>
  <c r="L193" i="11"/>
  <c r="L161" i="11"/>
  <c r="L129" i="11"/>
  <c r="L275" i="11"/>
  <c r="L227" i="11"/>
  <c r="L183" i="11"/>
  <c r="L151" i="11"/>
  <c r="L119" i="11"/>
  <c r="L103" i="11"/>
  <c r="L87" i="11"/>
  <c r="L71" i="11"/>
  <c r="L55" i="11"/>
  <c r="L39" i="11"/>
  <c r="L23" i="11"/>
  <c r="L7" i="11"/>
  <c r="L217" i="11"/>
  <c r="L205" i="11"/>
  <c r="L173" i="11"/>
  <c r="L141" i="11"/>
  <c r="L239" i="11"/>
  <c r="L195" i="11"/>
  <c r="L163" i="11"/>
  <c r="L131" i="11"/>
  <c r="L105" i="11"/>
  <c r="L89" i="11"/>
  <c r="L73" i="11"/>
  <c r="L57" i="11"/>
  <c r="L41" i="11"/>
  <c r="L25" i="11"/>
  <c r="L9" i="11"/>
  <c r="L229" i="11"/>
  <c r="L207" i="11"/>
  <c r="L185" i="11"/>
  <c r="L153" i="11"/>
  <c r="L121" i="11"/>
  <c r="L250" i="11"/>
  <c r="L219" i="11"/>
  <c r="L175" i="11"/>
  <c r="L143" i="11"/>
  <c r="L107" i="11"/>
  <c r="L91" i="11"/>
  <c r="L75" i="11"/>
  <c r="L59" i="11"/>
  <c r="L43" i="11"/>
  <c r="L27" i="11"/>
  <c r="L11" i="11"/>
  <c r="L241" i="11"/>
  <c r="L209" i="11"/>
  <c r="L197" i="11"/>
  <c r="L165" i="11"/>
  <c r="L133" i="11"/>
  <c r="L231" i="11"/>
  <c r="L187" i="11"/>
  <c r="L155" i="11"/>
  <c r="L123" i="11"/>
  <c r="L109" i="11"/>
  <c r="L93" i="11"/>
  <c r="L77" i="11"/>
  <c r="L61" i="11"/>
  <c r="L45" i="11"/>
  <c r="L29" i="11"/>
  <c r="L13" i="11"/>
  <c r="L145" i="11"/>
  <c r="L221" i="11"/>
  <c r="L177" i="11"/>
  <c r="L211" i="11"/>
  <c r="L199" i="11"/>
  <c r="L167" i="11"/>
  <c r="L135" i="11"/>
  <c r="L111" i="11"/>
  <c r="L95" i="11"/>
  <c r="L79" i="11"/>
  <c r="L63" i="11"/>
  <c r="L47" i="11"/>
  <c r="L31" i="11"/>
  <c r="L15" i="11"/>
  <c r="M633" i="13"/>
  <c r="M217" i="13"/>
  <c r="M471" i="13"/>
  <c r="M71" i="13"/>
  <c r="M409" i="13"/>
  <c r="I208" i="13"/>
  <c r="I227" i="13"/>
  <c r="I427" i="13"/>
  <c r="I371" i="13"/>
  <c r="I294" i="13"/>
  <c r="M617" i="13"/>
  <c r="M201" i="13"/>
  <c r="M455" i="13"/>
  <c r="M27" i="13"/>
  <c r="M313" i="13"/>
  <c r="I148" i="13"/>
  <c r="I358" i="13"/>
  <c r="I424" i="13"/>
  <c r="I674" i="13"/>
  <c r="I302" i="13"/>
  <c r="I505" i="13"/>
  <c r="I443" i="13"/>
  <c r="I181" i="13"/>
  <c r="I39" i="13"/>
  <c r="I275" i="13"/>
  <c r="I478" i="13"/>
  <c r="I416" i="13"/>
  <c r="I310" i="13"/>
  <c r="I513" i="13"/>
  <c r="I159" i="13"/>
  <c r="I451" i="13"/>
  <c r="I548" i="13"/>
  <c r="I189" i="13"/>
  <c r="M585" i="13"/>
  <c r="M185" i="13"/>
  <c r="M407" i="13"/>
  <c r="M4" i="13"/>
  <c r="M233" i="13"/>
  <c r="I614" i="13"/>
  <c r="I46" i="13"/>
  <c r="I521" i="13"/>
  <c r="I368" i="13"/>
  <c r="I494" i="13"/>
  <c r="I141" i="13"/>
  <c r="I376" i="13"/>
  <c r="I622" i="13"/>
  <c r="I342" i="13"/>
  <c r="I405" i="13"/>
  <c r="M569" i="13"/>
  <c r="M169" i="13"/>
  <c r="M375" i="13"/>
  <c r="M26" i="13"/>
  <c r="M153" i="13"/>
  <c r="I132" i="13"/>
  <c r="I348" i="13"/>
  <c r="I572" i="13"/>
  <c r="I413" i="13"/>
  <c r="I510" i="13"/>
  <c r="I247" i="13"/>
  <c r="I448" i="13"/>
  <c r="I545" i="13"/>
  <c r="I280" i="13"/>
  <c r="I580" i="13"/>
  <c r="I421" i="13"/>
  <c r="I671" i="13"/>
  <c r="M553" i="13"/>
  <c r="M121" i="13"/>
  <c r="M343" i="13"/>
  <c r="M591" i="13"/>
  <c r="M137" i="13"/>
  <c r="I553" i="13"/>
  <c r="I194" i="13"/>
  <c r="I229" i="13"/>
  <c r="I373" i="13"/>
  <c r="I561" i="13"/>
  <c r="I146" i="13"/>
  <c r="M266" i="13"/>
  <c r="M521" i="13"/>
  <c r="M89" i="13"/>
  <c r="M327" i="13"/>
  <c r="M511" i="13"/>
  <c r="M105" i="13"/>
  <c r="I9" i="13"/>
  <c r="I207" i="13"/>
  <c r="I407" i="13"/>
  <c r="I488" i="13"/>
  <c r="I244" i="13"/>
  <c r="I50" i="13"/>
  <c r="I324" i="13"/>
  <c r="I480" i="13"/>
  <c r="I418" i="13"/>
  <c r="I668" i="13"/>
  <c r="I250" i="13"/>
  <c r="M106" i="13"/>
  <c r="M505" i="13"/>
  <c r="M200" i="13"/>
  <c r="M311" i="13"/>
  <c r="M271" i="13"/>
  <c r="M487" i="13"/>
  <c r="I147" i="13"/>
  <c r="I357" i="13"/>
  <c r="I597" i="13"/>
  <c r="I673" i="13"/>
  <c r="I301" i="13"/>
  <c r="I426" i="13"/>
  <c r="I676" i="13"/>
  <c r="I2" i="13"/>
  <c r="I166" i="13"/>
  <c r="I258" i="13"/>
  <c r="I461" i="13"/>
  <c r="I199" i="13"/>
  <c r="I143" i="13"/>
  <c r="I592" i="13"/>
  <c r="I233" i="13"/>
  <c r="I434" i="13"/>
  <c r="I43" i="13"/>
  <c r="I531" i="13"/>
  <c r="I469" i="13"/>
  <c r="M90" i="13"/>
  <c r="M457" i="13"/>
  <c r="M647" i="13"/>
  <c r="M295" i="13"/>
  <c r="M255" i="13"/>
  <c r="M391" i="13"/>
  <c r="I364" i="13"/>
  <c r="M285" i="11"/>
  <c r="M276" i="11"/>
  <c r="M267" i="11"/>
  <c r="M258" i="11"/>
  <c r="M242" i="11"/>
  <c r="M240" i="11"/>
  <c r="M238" i="11"/>
  <c r="M236" i="11"/>
  <c r="M234" i="11"/>
  <c r="M232" i="11"/>
  <c r="M230" i="11"/>
  <c r="M228" i="11"/>
  <c r="M226" i="11"/>
  <c r="M224" i="11"/>
  <c r="M222" i="11"/>
  <c r="M220" i="11"/>
  <c r="M218" i="11"/>
  <c r="M216" i="11"/>
  <c r="M214" i="11"/>
  <c r="M212" i="11"/>
  <c r="M210" i="11"/>
  <c r="M208" i="11"/>
  <c r="M206" i="11"/>
  <c r="M204" i="11"/>
  <c r="M202" i="11"/>
  <c r="M200" i="11"/>
  <c r="M198" i="11"/>
  <c r="M196" i="11"/>
  <c r="M194" i="11"/>
  <c r="M192" i="11"/>
  <c r="M190" i="11"/>
  <c r="M188" i="11"/>
  <c r="M186" i="11"/>
  <c r="M184" i="11"/>
  <c r="M182" i="11"/>
  <c r="M180" i="11"/>
  <c r="M178" i="11"/>
  <c r="M176" i="11"/>
  <c r="M174" i="11"/>
  <c r="M172" i="11"/>
  <c r="M170" i="11"/>
  <c r="M168" i="11"/>
  <c r="M166" i="11"/>
  <c r="M164" i="11"/>
  <c r="M162" i="11"/>
  <c r="M160" i="11"/>
  <c r="M158" i="11"/>
  <c r="M156" i="11"/>
  <c r="M154" i="11"/>
  <c r="M152" i="11"/>
  <c r="M150" i="11"/>
  <c r="M148" i="11"/>
  <c r="M146" i="11"/>
  <c r="M144" i="11"/>
  <c r="M142" i="11"/>
  <c r="M140" i="11"/>
  <c r="M138" i="11"/>
  <c r="M136" i="11"/>
  <c r="M134" i="11"/>
  <c r="M132" i="11"/>
  <c r="M130" i="11"/>
  <c r="M128" i="11"/>
  <c r="M126" i="11"/>
  <c r="M124" i="11"/>
  <c r="M122" i="11"/>
  <c r="M120" i="11"/>
  <c r="M118" i="11"/>
  <c r="M116" i="11"/>
  <c r="M114" i="11"/>
  <c r="M112" i="11"/>
  <c r="M110" i="11"/>
  <c r="M108" i="11"/>
  <c r="M106" i="11"/>
  <c r="M104" i="11"/>
  <c r="M102" i="11"/>
  <c r="M100" i="11"/>
  <c r="M98" i="11"/>
  <c r="M96" i="11"/>
  <c r="M94" i="11"/>
  <c r="M92" i="11"/>
  <c r="M90" i="11"/>
  <c r="M88" i="11"/>
  <c r="M86" i="11"/>
  <c r="M84" i="11"/>
  <c r="M82" i="11"/>
  <c r="M80" i="11"/>
  <c r="M78" i="11"/>
  <c r="M76" i="11"/>
  <c r="M74" i="11"/>
  <c r="M72" i="11"/>
  <c r="M70" i="11"/>
  <c r="M68" i="11"/>
  <c r="M66" i="11"/>
  <c r="M64" i="11"/>
  <c r="M62" i="11"/>
  <c r="M60" i="11"/>
  <c r="M58" i="11"/>
  <c r="M56" i="11"/>
  <c r="M54" i="11"/>
  <c r="M52" i="11"/>
  <c r="M50" i="11"/>
  <c r="M48" i="11"/>
  <c r="M46" i="11"/>
  <c r="M44" i="11"/>
  <c r="M42" i="11"/>
  <c r="M40" i="11"/>
  <c r="M38" i="11"/>
  <c r="M36" i="11"/>
  <c r="M34" i="11"/>
  <c r="M32" i="11"/>
  <c r="M30" i="11"/>
  <c r="M28" i="11"/>
  <c r="M26" i="11"/>
  <c r="M24" i="11"/>
  <c r="M22" i="11"/>
  <c r="M20" i="11"/>
  <c r="M18" i="11"/>
  <c r="M16" i="11"/>
  <c r="M14" i="11"/>
  <c r="M12" i="11"/>
  <c r="M10" i="11"/>
  <c r="M8" i="11"/>
  <c r="M6" i="11"/>
  <c r="M305" i="11"/>
  <c r="M296" i="11"/>
  <c r="M253" i="11"/>
  <c r="M298" i="11"/>
  <c r="M289" i="11"/>
  <c r="M280" i="11"/>
  <c r="M262" i="11"/>
  <c r="M246" i="11"/>
  <c r="M271" i="11"/>
  <c r="M307" i="11"/>
  <c r="M282" i="11"/>
  <c r="M264" i="11"/>
  <c r="M255" i="11"/>
  <c r="M300" i="11"/>
  <c r="M291" i="11"/>
  <c r="M273" i="11"/>
  <c r="M284" i="11"/>
  <c r="M266" i="11"/>
  <c r="M257" i="11"/>
  <c r="M302" i="11"/>
  <c r="M293" i="11"/>
  <c r="M275" i="11"/>
  <c r="M250" i="11"/>
  <c r="M241" i="11"/>
  <c r="M239" i="11"/>
  <c r="M237" i="11"/>
  <c r="M235" i="11"/>
  <c r="M233" i="11"/>
  <c r="M231" i="11"/>
  <c r="M229" i="11"/>
  <c r="M227" i="11"/>
  <c r="M225" i="11"/>
  <c r="M223" i="11"/>
  <c r="M221" i="11"/>
  <c r="M219" i="11"/>
  <c r="M217" i="11"/>
  <c r="M215" i="11"/>
  <c r="M213" i="11"/>
  <c r="M211" i="11"/>
  <c r="M207" i="11"/>
  <c r="M205" i="11"/>
  <c r="M203" i="11"/>
  <c r="M199" i="11"/>
  <c r="M195" i="11"/>
  <c r="M191" i="11"/>
  <c r="M189" i="11"/>
  <c r="M185" i="11"/>
  <c r="M181" i="11"/>
  <c r="M177" i="11"/>
  <c r="M173" i="11"/>
  <c r="M169" i="11"/>
  <c r="M165" i="11"/>
  <c r="M161" i="11"/>
  <c r="M157" i="11"/>
  <c r="M153" i="11"/>
  <c r="M149" i="11"/>
  <c r="M145" i="11"/>
  <c r="M141" i="11"/>
  <c r="M139" i="11"/>
  <c r="M137" i="11"/>
  <c r="M135" i="11"/>
  <c r="M133" i="11"/>
  <c r="M131" i="11"/>
  <c r="M129" i="11"/>
  <c r="M127" i="11"/>
  <c r="M123" i="11"/>
  <c r="M121" i="11"/>
  <c r="M248" i="11"/>
  <c r="M209" i="11"/>
  <c r="M201" i="11"/>
  <c r="M197" i="11"/>
  <c r="M193" i="11"/>
  <c r="M187" i="11"/>
  <c r="M183" i="11"/>
  <c r="M179" i="11"/>
  <c r="M175" i="11"/>
  <c r="M171" i="11"/>
  <c r="M167" i="11"/>
  <c r="M163" i="11"/>
  <c r="M159" i="11"/>
  <c r="M155" i="11"/>
  <c r="M151" i="11"/>
  <c r="M147" i="11"/>
  <c r="M143" i="11"/>
  <c r="M125" i="11"/>
  <c r="M119" i="11"/>
  <c r="M286" i="11"/>
  <c r="M304" i="11"/>
  <c r="M295" i="11"/>
  <c r="M252" i="11"/>
  <c r="M2" i="11"/>
  <c r="M288" i="11"/>
  <c r="M279" i="11"/>
  <c r="M270" i="11"/>
  <c r="M261" i="11"/>
  <c r="M245" i="11"/>
  <c r="M306" i="11"/>
  <c r="M297" i="11"/>
  <c r="M254" i="11"/>
  <c r="M308" i="11"/>
  <c r="M283" i="11"/>
  <c r="M265" i="11"/>
  <c r="M256" i="11"/>
  <c r="M301" i="11"/>
  <c r="M292" i="11"/>
  <c r="M274" i="11"/>
  <c r="M249" i="11"/>
  <c r="M303" i="11"/>
  <c r="M294" i="11"/>
  <c r="M251" i="11"/>
  <c r="M287" i="11"/>
  <c r="M278" i="11"/>
  <c r="M269" i="11"/>
  <c r="M260" i="11"/>
  <c r="M244" i="11"/>
  <c r="M243" i="11"/>
  <c r="M113" i="11"/>
  <c r="M115" i="11"/>
  <c r="M99" i="11"/>
  <c r="M69" i="11"/>
  <c r="M53" i="11"/>
  <c r="M37" i="11"/>
  <c r="M21" i="11"/>
  <c r="M5" i="11"/>
  <c r="M55" i="11"/>
  <c r="M39" i="11"/>
  <c r="M23" i="11"/>
  <c r="M7" i="11"/>
  <c r="M73" i="11"/>
  <c r="M57" i="11"/>
  <c r="M41" i="11"/>
  <c r="M25" i="11"/>
  <c r="M9" i="11"/>
  <c r="M75" i="11"/>
  <c r="M59" i="11"/>
  <c r="M43" i="11"/>
  <c r="M27" i="11"/>
  <c r="M11" i="11"/>
  <c r="M61" i="11"/>
  <c r="M45" i="11"/>
  <c r="M29" i="11"/>
  <c r="M13" i="11"/>
  <c r="M111" i="11"/>
  <c r="M95" i="11"/>
  <c r="M79" i="11"/>
  <c r="M63" i="11"/>
  <c r="M47" i="11"/>
  <c r="M31" i="11"/>
  <c r="M15" i="11"/>
  <c r="M49" i="11"/>
  <c r="M33" i="11"/>
  <c r="M17" i="11"/>
  <c r="M83" i="11"/>
  <c r="M67" i="11"/>
  <c r="M51" i="11"/>
  <c r="M35" i="11"/>
  <c r="M19" i="11"/>
  <c r="M117" i="11"/>
  <c r="M101" i="11"/>
  <c r="M85" i="11"/>
  <c r="M103" i="11"/>
  <c r="M87" i="11"/>
  <c r="M281" i="11"/>
  <c r="M71" i="11"/>
  <c r="M299" i="11"/>
  <c r="M290" i="11"/>
  <c r="M272" i="11"/>
  <c r="M263" i="11"/>
  <c r="M105" i="11"/>
  <c r="M89" i="11"/>
  <c r="M107" i="11"/>
  <c r="M91" i="11"/>
  <c r="M277" i="11"/>
  <c r="M247" i="11"/>
  <c r="M93" i="11"/>
  <c r="M77" i="11"/>
  <c r="M268" i="11"/>
  <c r="M259" i="11"/>
  <c r="M109" i="11"/>
  <c r="M97" i="11"/>
  <c r="M81" i="11"/>
  <c r="M65" i="11"/>
  <c r="M393" i="13"/>
  <c r="M631" i="13"/>
  <c r="M263" i="13"/>
  <c r="M223" i="13"/>
  <c r="M359" i="13"/>
  <c r="I380" i="13"/>
  <c r="I252" i="13"/>
  <c r="I28" i="13"/>
  <c r="I163" i="13"/>
  <c r="I255" i="13"/>
  <c r="I458" i="13"/>
  <c r="I335" i="13"/>
  <c r="I555" i="13"/>
  <c r="I196" i="13"/>
  <c r="I646" i="13"/>
  <c r="I290" i="13"/>
  <c r="I230" i="13"/>
  <c r="I528" i="13"/>
  <c r="I171" i="13"/>
  <c r="I38" i="13"/>
  <c r="I263" i="13"/>
  <c r="I466" i="13"/>
  <c r="I563" i="13"/>
  <c r="I404" i="13"/>
  <c r="I654" i="13"/>
  <c r="I501" i="13"/>
  <c r="M377" i="13"/>
  <c r="M615" i="13"/>
  <c r="M247" i="13"/>
  <c r="M207" i="13"/>
  <c r="M279" i="13"/>
  <c r="I640" i="13"/>
  <c r="I268" i="13"/>
  <c r="I662" i="13"/>
  <c r="I509" i="13"/>
  <c r="I605" i="13"/>
  <c r="I447" i="13"/>
  <c r="I326" i="13"/>
  <c r="I185" i="13"/>
  <c r="I385" i="13"/>
  <c r="I482" i="13"/>
  <c r="I220" i="13"/>
  <c r="I314" i="13"/>
  <c r="M361" i="13"/>
  <c r="M599" i="13"/>
  <c r="M231" i="13"/>
  <c r="M175" i="13"/>
  <c r="M183" i="13"/>
  <c r="I463" i="13"/>
  <c r="I651" i="13"/>
  <c r="I295" i="13"/>
  <c r="I594" i="13"/>
  <c r="I533" i="13"/>
  <c r="M345" i="13"/>
  <c r="M583" i="13"/>
  <c r="M215" i="13"/>
  <c r="M461" i="13"/>
  <c r="M135" i="13"/>
  <c r="I672" i="13"/>
  <c r="I584" i="13"/>
  <c r="I209" i="13"/>
  <c r="I409" i="13"/>
  <c r="I659" i="13"/>
  <c r="I323" i="13"/>
  <c r="I40" i="13"/>
  <c r="I276" i="13"/>
  <c r="I479" i="13"/>
  <c r="I217" i="13"/>
  <c r="I667" i="13"/>
  <c r="I514" i="13"/>
  <c r="I361" i="13"/>
  <c r="I63" i="13"/>
  <c r="M329" i="13"/>
  <c r="M567" i="13"/>
  <c r="M199" i="13"/>
  <c r="M413" i="13"/>
  <c r="M119" i="13"/>
  <c r="I522" i="13"/>
  <c r="I165" i="13"/>
  <c r="I355" i="13"/>
  <c r="I343" i="13"/>
  <c r="M297" i="13"/>
  <c r="M551" i="13"/>
  <c r="M167" i="13"/>
  <c r="M189" i="13"/>
  <c r="M87" i="13"/>
  <c r="R6" i="10"/>
  <c r="C6" i="10" s="1"/>
  <c r="R17" i="10"/>
  <c r="C17" i="10" s="1"/>
  <c r="R20" i="10"/>
  <c r="C20" i="10" s="1"/>
  <c r="R13" i="10"/>
  <c r="C13" i="10" s="1"/>
  <c r="R18" i="10"/>
  <c r="C18" i="10" s="1"/>
  <c r="R19" i="10"/>
  <c r="C19" i="10" s="1"/>
  <c r="R16" i="10"/>
  <c r="C16" i="10" s="1"/>
  <c r="R9" i="10"/>
  <c r="C9" i="10" s="1"/>
  <c r="R10" i="10"/>
  <c r="C10" i="10" s="1"/>
  <c r="R7" i="10"/>
  <c r="C7" i="10" s="1"/>
  <c r="R12" i="10"/>
  <c r="C12" i="10" s="1"/>
  <c r="R8" i="10"/>
  <c r="C8" i="10" s="1"/>
  <c r="R14" i="10"/>
  <c r="C14" i="10" s="1"/>
  <c r="R15" i="10"/>
  <c r="C15" i="10" s="1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7" i="6"/>
  <c r="F15" i="6"/>
  <c r="F23" i="6"/>
  <c r="F31" i="6"/>
  <c r="F39" i="6"/>
  <c r="F47" i="6"/>
  <c r="F55" i="6"/>
  <c r="F63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207" i="6"/>
  <c r="F215" i="6"/>
  <c r="F223" i="6"/>
  <c r="F231" i="6"/>
  <c r="F239" i="6"/>
  <c r="F247" i="6"/>
  <c r="F255" i="6"/>
  <c r="F263" i="6"/>
  <c r="F271" i="6"/>
  <c r="F279" i="6"/>
  <c r="F287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329" i="6"/>
  <c r="F337" i="6"/>
  <c r="F10" i="6"/>
  <c r="F18" i="6"/>
  <c r="F26" i="6"/>
  <c r="F34" i="6"/>
  <c r="F42" i="6"/>
  <c r="F50" i="6"/>
  <c r="F58" i="6"/>
  <c r="F74" i="6"/>
  <c r="F82" i="6"/>
  <c r="F90" i="6"/>
  <c r="F98" i="6"/>
  <c r="F106" i="6"/>
  <c r="F114" i="6"/>
  <c r="F122" i="6"/>
  <c r="F130" i="6"/>
  <c r="F138" i="6"/>
  <c r="F146" i="6"/>
  <c r="F154" i="6"/>
  <c r="F162" i="6"/>
  <c r="F170" i="6"/>
  <c r="F178" i="6"/>
  <c r="F186" i="6"/>
  <c r="F194" i="6"/>
  <c r="F202" i="6"/>
  <c r="F210" i="6"/>
  <c r="F218" i="6"/>
  <c r="F226" i="6"/>
  <c r="F234" i="6"/>
  <c r="F242" i="6"/>
  <c r="F250" i="6"/>
  <c r="F258" i="6"/>
  <c r="F266" i="6"/>
  <c r="F274" i="6"/>
  <c r="F282" i="6"/>
  <c r="F290" i="6"/>
  <c r="F298" i="6"/>
  <c r="F306" i="6"/>
  <c r="F3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228" i="6"/>
  <c r="F236" i="6"/>
  <c r="F244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268" i="6"/>
  <c r="F296" i="6"/>
  <c r="F350" i="6"/>
  <c r="F364" i="6"/>
  <c r="F378" i="6"/>
  <c r="F392" i="6"/>
  <c r="F419" i="6"/>
  <c r="F432" i="6"/>
  <c r="F445" i="6"/>
  <c r="F457" i="6"/>
  <c r="F483" i="6"/>
  <c r="F496" i="6"/>
  <c r="F509" i="6"/>
  <c r="F521" i="6"/>
  <c r="F547" i="6"/>
  <c r="F560" i="6"/>
  <c r="F573" i="6"/>
  <c r="F585" i="6"/>
  <c r="F610" i="6"/>
  <c r="F622" i="6"/>
  <c r="F642" i="6"/>
  <c r="F651" i="6"/>
  <c r="F659" i="6"/>
  <c r="F667" i="6"/>
  <c r="F232" i="6"/>
  <c r="F270" i="6"/>
  <c r="F300" i="6"/>
  <c r="F319" i="6"/>
  <c r="F335" i="6"/>
  <c r="F365" i="6"/>
  <c r="F379" i="6"/>
  <c r="F393" i="6"/>
  <c r="F407" i="6"/>
  <c r="F420" i="6"/>
  <c r="F446" i="6"/>
  <c r="F458" i="6"/>
  <c r="F471" i="6"/>
  <c r="F484" i="6"/>
  <c r="F510" i="6"/>
  <c r="F522" i="6"/>
  <c r="F535" i="6"/>
  <c r="F548" i="6"/>
  <c r="F574" i="6"/>
  <c r="F586" i="6"/>
  <c r="F599" i="6"/>
  <c r="F611" i="6"/>
  <c r="F633" i="6"/>
  <c r="F238" i="6"/>
  <c r="F302" i="6"/>
  <c r="F320" i="6"/>
  <c r="F336" i="6"/>
  <c r="F351" i="6"/>
  <c r="F366" i="6"/>
  <c r="F380" i="6"/>
  <c r="F394" i="6"/>
  <c r="F408" i="6"/>
  <c r="F421" i="6"/>
  <c r="F433" i="6"/>
  <c r="F459" i="6"/>
  <c r="F472" i="6"/>
  <c r="F485" i="6"/>
  <c r="F497" i="6"/>
  <c r="F523" i="6"/>
  <c r="F536" i="6"/>
  <c r="F549" i="6"/>
  <c r="F561" i="6"/>
  <c r="F587" i="6"/>
  <c r="F600" i="6"/>
  <c r="F612" i="6"/>
  <c r="F623" i="6"/>
  <c r="F634" i="6"/>
  <c r="F643" i="6"/>
  <c r="F652" i="6"/>
  <c r="F660" i="6"/>
  <c r="F668" i="6"/>
  <c r="F334" i="6"/>
  <c r="F272" i="6"/>
  <c r="F322" i="6"/>
  <c r="F338" i="6"/>
  <c r="F352" i="6"/>
  <c r="F381" i="6"/>
  <c r="F395" i="6"/>
  <c r="F422" i="6"/>
  <c r="F434" i="6"/>
  <c r="F447" i="6"/>
  <c r="F460" i="6"/>
  <c r="F486" i="6"/>
  <c r="F498" i="6"/>
  <c r="F511" i="6"/>
  <c r="F524" i="6"/>
  <c r="F550" i="6"/>
  <c r="F562" i="6"/>
  <c r="F575" i="6"/>
  <c r="F588" i="6"/>
  <c r="F613" i="6"/>
  <c r="F624" i="6"/>
  <c r="F644" i="6"/>
  <c r="F264" i="6"/>
  <c r="F240" i="6"/>
  <c r="F276" i="6"/>
  <c r="F303" i="6"/>
  <c r="F323" i="6"/>
  <c r="F339" i="6"/>
  <c r="F353" i="6"/>
  <c r="F367" i="6"/>
  <c r="F382" i="6"/>
  <c r="F396" i="6"/>
  <c r="F409" i="6"/>
  <c r="F435" i="6"/>
  <c r="F448" i="6"/>
  <c r="F461" i="6"/>
  <c r="F473" i="6"/>
  <c r="F499" i="6"/>
  <c r="F512" i="6"/>
  <c r="F525" i="6"/>
  <c r="F537" i="6"/>
  <c r="F563" i="6"/>
  <c r="F576" i="6"/>
  <c r="F589" i="6"/>
  <c r="F601" i="6"/>
  <c r="F635" i="6"/>
  <c r="F645" i="6"/>
  <c r="F653" i="6"/>
  <c r="F661" i="6"/>
  <c r="F669" i="6"/>
  <c r="F246" i="6"/>
  <c r="F278" i="6"/>
  <c r="F304" i="6"/>
  <c r="F324" i="6"/>
  <c r="F340" i="6"/>
  <c r="F354" i="6"/>
  <c r="F368" i="6"/>
  <c r="F397" i="6"/>
  <c r="F410" i="6"/>
  <c r="F423" i="6"/>
  <c r="F436" i="6"/>
  <c r="F462" i="6"/>
  <c r="F474" i="6"/>
  <c r="F487" i="6"/>
  <c r="F500" i="6"/>
  <c r="F526" i="6"/>
  <c r="F538" i="6"/>
  <c r="F551" i="6"/>
  <c r="F564" i="6"/>
  <c r="F590" i="6"/>
  <c r="F602" i="6"/>
  <c r="F614" i="6"/>
  <c r="F625" i="6"/>
  <c r="F636" i="6"/>
  <c r="F308" i="6"/>
  <c r="F325" i="6"/>
  <c r="F341" i="6"/>
  <c r="F355" i="6"/>
  <c r="F369" i="6"/>
  <c r="F383" i="6"/>
  <c r="F398" i="6"/>
  <c r="F411" i="6"/>
  <c r="F424" i="6"/>
  <c r="F437" i="6"/>
  <c r="F449" i="6"/>
  <c r="F475" i="6"/>
  <c r="F488" i="6"/>
  <c r="F501" i="6"/>
  <c r="F513" i="6"/>
  <c r="F539" i="6"/>
  <c r="F552" i="6"/>
  <c r="F565" i="6"/>
  <c r="F577" i="6"/>
  <c r="F603" i="6"/>
  <c r="F626" i="6"/>
  <c r="F637" i="6"/>
  <c r="F646" i="6"/>
  <c r="F654" i="6"/>
  <c r="F662" i="6"/>
  <c r="F670" i="6"/>
  <c r="F248" i="6"/>
  <c r="F280" i="6"/>
  <c r="F309" i="6"/>
  <c r="F326" i="6"/>
  <c r="F342" i="6"/>
  <c r="F356" i="6"/>
  <c r="F370" i="6"/>
  <c r="F384" i="6"/>
  <c r="F412" i="6"/>
  <c r="F438" i="6"/>
  <c r="F450" i="6"/>
  <c r="F463" i="6"/>
  <c r="F476" i="6"/>
  <c r="F502" i="6"/>
  <c r="F514" i="6"/>
  <c r="F527" i="6"/>
  <c r="F540" i="6"/>
  <c r="F566" i="6"/>
  <c r="F578" i="6"/>
  <c r="F591" i="6"/>
  <c r="F604" i="6"/>
  <c r="F615" i="6"/>
  <c r="F627" i="6"/>
  <c r="F252" i="6"/>
  <c r="F284" i="6"/>
  <c r="F310" i="6"/>
  <c r="F357" i="6"/>
  <c r="F371" i="6"/>
  <c r="F385" i="6"/>
  <c r="F399" i="6"/>
  <c r="F413" i="6"/>
  <c r="F425" i="6"/>
  <c r="F451" i="6"/>
  <c r="F464" i="6"/>
  <c r="F477" i="6"/>
  <c r="F489" i="6"/>
  <c r="F515" i="6"/>
  <c r="F528" i="6"/>
  <c r="F541" i="6"/>
  <c r="F553" i="6"/>
  <c r="F579" i="6"/>
  <c r="F592" i="6"/>
  <c r="F605" i="6"/>
  <c r="F616" i="6"/>
  <c r="F628" i="6"/>
  <c r="F638" i="6"/>
  <c r="F647" i="6"/>
  <c r="F655" i="6"/>
  <c r="F663" i="6"/>
  <c r="F671" i="6"/>
  <c r="F254" i="6"/>
  <c r="F286" i="6"/>
  <c r="F327" i="6"/>
  <c r="F343" i="6"/>
  <c r="F358" i="6"/>
  <c r="F372" i="6"/>
  <c r="F386" i="6"/>
  <c r="F400" i="6"/>
  <c r="F414" i="6"/>
  <c r="F426" i="6"/>
  <c r="F439" i="6"/>
  <c r="F452" i="6"/>
  <c r="F478" i="6"/>
  <c r="F490" i="6"/>
  <c r="F503" i="6"/>
  <c r="F516" i="6"/>
  <c r="F542" i="6"/>
  <c r="F554" i="6"/>
  <c r="F567" i="6"/>
  <c r="F580" i="6"/>
  <c r="F629" i="6"/>
  <c r="F311" i="6"/>
  <c r="F328" i="6"/>
  <c r="F344" i="6"/>
  <c r="F373" i="6"/>
  <c r="F387" i="6"/>
  <c r="F401" i="6"/>
  <c r="F427" i="6"/>
  <c r="F440" i="6"/>
  <c r="F453" i="6"/>
  <c r="F465" i="6"/>
  <c r="F491" i="6"/>
  <c r="F504" i="6"/>
  <c r="F517" i="6"/>
  <c r="F529" i="6"/>
  <c r="F555" i="6"/>
  <c r="F568" i="6"/>
  <c r="F581" i="6"/>
  <c r="F593" i="6"/>
  <c r="F606" i="6"/>
  <c r="F617" i="6"/>
  <c r="F639" i="6"/>
  <c r="F648" i="6"/>
  <c r="F656" i="6"/>
  <c r="F664" i="6"/>
  <c r="F672" i="6"/>
  <c r="F363" i="6"/>
  <c r="F256" i="6"/>
  <c r="F288" i="6"/>
  <c r="F312" i="6"/>
  <c r="F330" i="6"/>
  <c r="F345" i="6"/>
  <c r="F359" i="6"/>
  <c r="F374" i="6"/>
  <c r="F388" i="6"/>
  <c r="F402" i="6"/>
  <c r="F415" i="6"/>
  <c r="F428" i="6"/>
  <c r="F454" i="6"/>
  <c r="F466" i="6"/>
  <c r="F479" i="6"/>
  <c r="F492" i="6"/>
  <c r="F518" i="6"/>
  <c r="F530" i="6"/>
  <c r="F543" i="6"/>
  <c r="F556" i="6"/>
  <c r="F582" i="6"/>
  <c r="F594" i="6"/>
  <c r="F618" i="6"/>
  <c r="F630" i="6"/>
  <c r="F260" i="6"/>
  <c r="F292" i="6"/>
  <c r="F314" i="6"/>
  <c r="F331" i="6"/>
  <c r="F346" i="6"/>
  <c r="F360" i="6"/>
  <c r="F389" i="6"/>
  <c r="F403" i="6"/>
  <c r="F416" i="6"/>
  <c r="F429" i="6"/>
  <c r="F441" i="6"/>
  <c r="F467" i="6"/>
  <c r="F480" i="6"/>
  <c r="F493" i="6"/>
  <c r="F505" i="6"/>
  <c r="F531" i="6"/>
  <c r="F544" i="6"/>
  <c r="F557" i="6"/>
  <c r="F569" i="6"/>
  <c r="F595" i="6"/>
  <c r="F607" i="6"/>
  <c r="F619" i="6"/>
  <c r="F640" i="6"/>
  <c r="F649" i="6"/>
  <c r="F657" i="6"/>
  <c r="F673" i="6"/>
  <c r="F377" i="6"/>
  <c r="F262" i="6"/>
  <c r="F294" i="6"/>
  <c r="F316" i="6"/>
  <c r="F332" i="6"/>
  <c r="F347" i="6"/>
  <c r="F361" i="6"/>
  <c r="F375" i="6"/>
  <c r="F390" i="6"/>
  <c r="F404" i="6"/>
  <c r="F430" i="6"/>
  <c r="F442" i="6"/>
  <c r="F455" i="6"/>
  <c r="F468" i="6"/>
  <c r="F494" i="6"/>
  <c r="F506" i="6"/>
  <c r="F519" i="6"/>
  <c r="F532" i="6"/>
  <c r="F558" i="6"/>
  <c r="F570" i="6"/>
  <c r="F583" i="6"/>
  <c r="F596" i="6"/>
  <c r="F608" i="6"/>
  <c r="F620" i="6"/>
  <c r="F631" i="6"/>
  <c r="F349" i="6"/>
  <c r="F317" i="6"/>
  <c r="F333" i="6"/>
  <c r="F348" i="6"/>
  <c r="F362" i="6"/>
  <c r="F376" i="6"/>
  <c r="F405" i="6"/>
  <c r="F417" i="6"/>
  <c r="F443" i="6"/>
  <c r="F456" i="6"/>
  <c r="F469" i="6"/>
  <c r="F481" i="6"/>
  <c r="F507" i="6"/>
  <c r="F520" i="6"/>
  <c r="F533" i="6"/>
  <c r="F545" i="6"/>
  <c r="F571" i="6"/>
  <c r="F584" i="6"/>
  <c r="F597" i="6"/>
  <c r="F621" i="6"/>
  <c r="F641" i="6"/>
  <c r="F650" i="6"/>
  <c r="F658" i="6"/>
  <c r="F666" i="6"/>
  <c r="F230" i="6"/>
  <c r="F534" i="6"/>
  <c r="F546" i="6"/>
  <c r="F559" i="6"/>
  <c r="F295" i="6"/>
  <c r="F572" i="6"/>
  <c r="F318" i="6"/>
  <c r="F391" i="6"/>
  <c r="F598" i="6"/>
  <c r="F609" i="6"/>
  <c r="F406" i="6"/>
  <c r="F418" i="6"/>
  <c r="F431" i="6"/>
  <c r="F632" i="6"/>
  <c r="F444" i="6"/>
  <c r="F470" i="6"/>
  <c r="F482" i="6"/>
  <c r="F495" i="6"/>
  <c r="F2" i="6"/>
  <c r="F508" i="6"/>
  <c r="E3" i="6"/>
  <c r="E35" i="6"/>
  <c r="E51" i="6"/>
  <c r="E67" i="6"/>
  <c r="E83" i="6"/>
  <c r="E99" i="6"/>
  <c r="E115" i="6"/>
  <c r="E131" i="6"/>
  <c r="E147" i="6"/>
  <c r="E163" i="6"/>
  <c r="E179" i="6"/>
  <c r="E195" i="6"/>
  <c r="E211" i="6"/>
  <c r="E227" i="6"/>
  <c r="E243" i="6"/>
  <c r="E259" i="6"/>
  <c r="E275" i="6"/>
  <c r="E291" i="6"/>
  <c r="E307" i="6"/>
  <c r="E323" i="6"/>
  <c r="E339" i="6"/>
  <c r="E355" i="6"/>
  <c r="E371" i="6"/>
  <c r="E387" i="6"/>
  <c r="E403" i="6"/>
  <c r="E419" i="6"/>
  <c r="E435" i="6"/>
  <c r="E451" i="6"/>
  <c r="E467" i="6"/>
  <c r="E483" i="6"/>
  <c r="E499" i="6"/>
  <c r="E515" i="6"/>
  <c r="E531" i="6"/>
  <c r="E547" i="6"/>
  <c r="E563" i="6"/>
  <c r="E579" i="6"/>
  <c r="E595" i="6"/>
  <c r="E611" i="6"/>
  <c r="E627" i="6"/>
  <c r="E643" i="6"/>
  <c r="E659" i="6"/>
  <c r="E629" i="6"/>
  <c r="E4" i="6"/>
  <c r="E52" i="6"/>
  <c r="E68" i="6"/>
  <c r="E84" i="6"/>
  <c r="E100" i="6"/>
  <c r="E116" i="6"/>
  <c r="E132" i="6"/>
  <c r="E148" i="6"/>
  <c r="E164" i="6"/>
  <c r="E180" i="6"/>
  <c r="E196" i="6"/>
  <c r="E212" i="6"/>
  <c r="E228" i="6"/>
  <c r="E244" i="6"/>
  <c r="E260" i="6"/>
  <c r="E276" i="6"/>
  <c r="E292" i="6"/>
  <c r="E308" i="6"/>
  <c r="E324" i="6"/>
  <c r="E340" i="6"/>
  <c r="E356" i="6"/>
  <c r="E372" i="6"/>
  <c r="E388" i="6"/>
  <c r="E404" i="6"/>
  <c r="E420" i="6"/>
  <c r="E436" i="6"/>
  <c r="E452" i="6"/>
  <c r="E468" i="6"/>
  <c r="E484" i="6"/>
  <c r="E500" i="6"/>
  <c r="E516" i="6"/>
  <c r="E532" i="6"/>
  <c r="E548" i="6"/>
  <c r="E564" i="6"/>
  <c r="E580" i="6"/>
  <c r="E596" i="6"/>
  <c r="E612" i="6"/>
  <c r="E628" i="6"/>
  <c r="E644" i="6"/>
  <c r="E660" i="6"/>
  <c r="E661" i="6"/>
  <c r="E5" i="6"/>
  <c r="E37" i="6"/>
  <c r="E53" i="6"/>
  <c r="E69" i="6"/>
  <c r="E85" i="6"/>
  <c r="E101" i="6"/>
  <c r="E117" i="6"/>
  <c r="E133" i="6"/>
  <c r="E149" i="6"/>
  <c r="E165" i="6"/>
  <c r="E181" i="6"/>
  <c r="E197" i="6"/>
  <c r="E213" i="6"/>
  <c r="E229" i="6"/>
  <c r="E245" i="6"/>
  <c r="E261" i="6"/>
  <c r="E277" i="6"/>
  <c r="E293" i="6"/>
  <c r="E309" i="6"/>
  <c r="E325" i="6"/>
  <c r="E341" i="6"/>
  <c r="E357" i="6"/>
  <c r="E373" i="6"/>
  <c r="E389" i="6"/>
  <c r="E405" i="6"/>
  <c r="E421" i="6"/>
  <c r="E437" i="6"/>
  <c r="E453" i="6"/>
  <c r="E469" i="6"/>
  <c r="E485" i="6"/>
  <c r="E501" i="6"/>
  <c r="E517" i="6"/>
  <c r="E533" i="6"/>
  <c r="E549" i="6"/>
  <c r="E565" i="6"/>
  <c r="E581" i="6"/>
  <c r="E597" i="6"/>
  <c r="E613" i="6"/>
  <c r="E645" i="6"/>
  <c r="E633" i="6"/>
  <c r="E6" i="6"/>
  <c r="E54" i="6"/>
  <c r="E70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98" i="6"/>
  <c r="E614" i="6"/>
  <c r="E630" i="6"/>
  <c r="E646" i="6"/>
  <c r="E662" i="6"/>
  <c r="E439" i="6"/>
  <c r="E471" i="6"/>
  <c r="E503" i="6"/>
  <c r="E535" i="6"/>
  <c r="E567" i="6"/>
  <c r="E599" i="6"/>
  <c r="E647" i="6"/>
  <c r="E663" i="6"/>
  <c r="E601" i="6"/>
  <c r="E651" i="6"/>
  <c r="E7" i="6"/>
  <c r="E39" i="6"/>
  <c r="E55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55" i="6"/>
  <c r="E487" i="6"/>
  <c r="E519" i="6"/>
  <c r="E551" i="6"/>
  <c r="E583" i="6"/>
  <c r="E615" i="6"/>
  <c r="E631" i="6"/>
  <c r="E8" i="6"/>
  <c r="E56" i="6"/>
  <c r="E72" i="6"/>
  <c r="E88" i="6"/>
  <c r="E104" i="6"/>
  <c r="E120" i="6"/>
  <c r="E136" i="6"/>
  <c r="E152" i="6"/>
  <c r="E168" i="6"/>
  <c r="E184" i="6"/>
  <c r="E200" i="6"/>
  <c r="E216" i="6"/>
  <c r="E232" i="6"/>
  <c r="E248" i="6"/>
  <c r="E264" i="6"/>
  <c r="E280" i="6"/>
  <c r="E296" i="6"/>
  <c r="E312" i="6"/>
  <c r="E328" i="6"/>
  <c r="E344" i="6"/>
  <c r="E360" i="6"/>
  <c r="E376" i="6"/>
  <c r="E392" i="6"/>
  <c r="E408" i="6"/>
  <c r="E424" i="6"/>
  <c r="E440" i="6"/>
  <c r="E456" i="6"/>
  <c r="E472" i="6"/>
  <c r="E488" i="6"/>
  <c r="E504" i="6"/>
  <c r="E520" i="6"/>
  <c r="E536" i="6"/>
  <c r="E552" i="6"/>
  <c r="E568" i="6"/>
  <c r="E584" i="6"/>
  <c r="E600" i="6"/>
  <c r="E616" i="6"/>
  <c r="E632" i="6"/>
  <c r="E648" i="6"/>
  <c r="E664" i="6"/>
  <c r="E553" i="6"/>
  <c r="E585" i="6"/>
  <c r="E667" i="6"/>
  <c r="E9" i="6"/>
  <c r="E41" i="6"/>
  <c r="E57" i="6"/>
  <c r="E73" i="6"/>
  <c r="E89" i="6"/>
  <c r="E105" i="6"/>
  <c r="E121" i="6"/>
  <c r="E137" i="6"/>
  <c r="E153" i="6"/>
  <c r="E169" i="6"/>
  <c r="E185" i="6"/>
  <c r="E201" i="6"/>
  <c r="E217" i="6"/>
  <c r="E233" i="6"/>
  <c r="E249" i="6"/>
  <c r="E265" i="6"/>
  <c r="E281" i="6"/>
  <c r="E297" i="6"/>
  <c r="E313" i="6"/>
  <c r="E329" i="6"/>
  <c r="E345" i="6"/>
  <c r="E361" i="6"/>
  <c r="E377" i="6"/>
  <c r="E393" i="6"/>
  <c r="E409" i="6"/>
  <c r="E425" i="6"/>
  <c r="E441" i="6"/>
  <c r="E457" i="6"/>
  <c r="E473" i="6"/>
  <c r="E489" i="6"/>
  <c r="E505" i="6"/>
  <c r="E521" i="6"/>
  <c r="E537" i="6"/>
  <c r="E569" i="6"/>
  <c r="E617" i="6"/>
  <c r="E649" i="6"/>
  <c r="E635" i="6"/>
  <c r="E10" i="6"/>
  <c r="E58" i="6"/>
  <c r="E74" i="6"/>
  <c r="E90" i="6"/>
  <c r="E106" i="6"/>
  <c r="E122" i="6"/>
  <c r="E138" i="6"/>
  <c r="E154" i="6"/>
  <c r="E170" i="6"/>
  <c r="E186" i="6"/>
  <c r="E202" i="6"/>
  <c r="E218" i="6"/>
  <c r="E234" i="6"/>
  <c r="E250" i="6"/>
  <c r="E266" i="6"/>
  <c r="E282" i="6"/>
  <c r="E298" i="6"/>
  <c r="E314" i="6"/>
  <c r="E330" i="6"/>
  <c r="E346" i="6"/>
  <c r="E362" i="6"/>
  <c r="E378" i="6"/>
  <c r="E394" i="6"/>
  <c r="E410" i="6"/>
  <c r="E426" i="6"/>
  <c r="E442" i="6"/>
  <c r="E458" i="6"/>
  <c r="E474" i="6"/>
  <c r="E490" i="6"/>
  <c r="E506" i="6"/>
  <c r="E522" i="6"/>
  <c r="E538" i="6"/>
  <c r="E554" i="6"/>
  <c r="E570" i="6"/>
  <c r="E586" i="6"/>
  <c r="E602" i="6"/>
  <c r="E618" i="6"/>
  <c r="E634" i="6"/>
  <c r="E650" i="6"/>
  <c r="E666" i="6"/>
  <c r="E571" i="6"/>
  <c r="E603" i="6"/>
  <c r="E43" i="6"/>
  <c r="E59" i="6"/>
  <c r="E75" i="6"/>
  <c r="E91" i="6"/>
  <c r="E107" i="6"/>
  <c r="E123" i="6"/>
  <c r="E139" i="6"/>
  <c r="E155" i="6"/>
  <c r="E171" i="6"/>
  <c r="E187" i="6"/>
  <c r="E203" i="6"/>
  <c r="E219" i="6"/>
  <c r="E235" i="6"/>
  <c r="E251" i="6"/>
  <c r="E267" i="6"/>
  <c r="E283" i="6"/>
  <c r="E299" i="6"/>
  <c r="E315" i="6"/>
  <c r="E331" i="6"/>
  <c r="E347" i="6"/>
  <c r="E363" i="6"/>
  <c r="E379" i="6"/>
  <c r="E395" i="6"/>
  <c r="E411" i="6"/>
  <c r="E427" i="6"/>
  <c r="E443" i="6"/>
  <c r="E459" i="6"/>
  <c r="E475" i="6"/>
  <c r="E491" i="6"/>
  <c r="E507" i="6"/>
  <c r="E523" i="6"/>
  <c r="E539" i="6"/>
  <c r="E555" i="6"/>
  <c r="E587" i="6"/>
  <c r="E619" i="6"/>
  <c r="E12" i="6"/>
  <c r="E60" i="6"/>
  <c r="E76" i="6"/>
  <c r="E92" i="6"/>
  <c r="E108" i="6"/>
  <c r="E124" i="6"/>
  <c r="E140" i="6"/>
  <c r="E156" i="6"/>
  <c r="E172" i="6"/>
  <c r="E188" i="6"/>
  <c r="E204" i="6"/>
  <c r="E220" i="6"/>
  <c r="E236" i="6"/>
  <c r="E252" i="6"/>
  <c r="E268" i="6"/>
  <c r="E284" i="6"/>
  <c r="E300" i="6"/>
  <c r="E316" i="6"/>
  <c r="E332" i="6"/>
  <c r="E348" i="6"/>
  <c r="E364" i="6"/>
  <c r="E380" i="6"/>
  <c r="E396" i="6"/>
  <c r="E412" i="6"/>
  <c r="E428" i="6"/>
  <c r="E444" i="6"/>
  <c r="E460" i="6"/>
  <c r="E476" i="6"/>
  <c r="E492" i="6"/>
  <c r="E508" i="6"/>
  <c r="E524" i="6"/>
  <c r="E540" i="6"/>
  <c r="E556" i="6"/>
  <c r="E572" i="6"/>
  <c r="E588" i="6"/>
  <c r="E604" i="6"/>
  <c r="E620" i="6"/>
  <c r="E636" i="6"/>
  <c r="E652" i="6"/>
  <c r="E668" i="6"/>
  <c r="E397" i="6"/>
  <c r="E429" i="6"/>
  <c r="E461" i="6"/>
  <c r="E493" i="6"/>
  <c r="E525" i="6"/>
  <c r="E557" i="6"/>
  <c r="E589" i="6"/>
  <c r="E637" i="6"/>
  <c r="E653" i="6"/>
  <c r="E669" i="6"/>
  <c r="E13" i="6"/>
  <c r="E45" i="6"/>
  <c r="E61" i="6"/>
  <c r="E77" i="6"/>
  <c r="E93" i="6"/>
  <c r="E109" i="6"/>
  <c r="E125" i="6"/>
  <c r="E141" i="6"/>
  <c r="E157" i="6"/>
  <c r="E173" i="6"/>
  <c r="E189" i="6"/>
  <c r="E205" i="6"/>
  <c r="E221" i="6"/>
  <c r="E237" i="6"/>
  <c r="E253" i="6"/>
  <c r="E269" i="6"/>
  <c r="E285" i="6"/>
  <c r="E301" i="6"/>
  <c r="E317" i="6"/>
  <c r="E333" i="6"/>
  <c r="E349" i="6"/>
  <c r="E365" i="6"/>
  <c r="E381" i="6"/>
  <c r="E413" i="6"/>
  <c r="E445" i="6"/>
  <c r="E477" i="6"/>
  <c r="E509" i="6"/>
  <c r="E541" i="6"/>
  <c r="E573" i="6"/>
  <c r="E605" i="6"/>
  <c r="E621" i="6"/>
  <c r="E14" i="6"/>
  <c r="E46" i="6"/>
  <c r="E62" i="6"/>
  <c r="E78" i="6"/>
  <c r="E94" i="6"/>
  <c r="E110" i="6"/>
  <c r="E126" i="6"/>
  <c r="E142" i="6"/>
  <c r="E158" i="6"/>
  <c r="E174" i="6"/>
  <c r="E190" i="6"/>
  <c r="E206" i="6"/>
  <c r="E222" i="6"/>
  <c r="E238" i="6"/>
  <c r="E254" i="6"/>
  <c r="E270" i="6"/>
  <c r="E286" i="6"/>
  <c r="E302" i="6"/>
  <c r="E318" i="6"/>
  <c r="E334" i="6"/>
  <c r="E350" i="6"/>
  <c r="E366" i="6"/>
  <c r="E382" i="6"/>
  <c r="E398" i="6"/>
  <c r="E414" i="6"/>
  <c r="E430" i="6"/>
  <c r="E446" i="6"/>
  <c r="E462" i="6"/>
  <c r="E478" i="6"/>
  <c r="E494" i="6"/>
  <c r="E510" i="6"/>
  <c r="E526" i="6"/>
  <c r="E542" i="6"/>
  <c r="E558" i="6"/>
  <c r="E574" i="6"/>
  <c r="E590" i="6"/>
  <c r="E606" i="6"/>
  <c r="E622" i="6"/>
  <c r="E638" i="6"/>
  <c r="E654" i="6"/>
  <c r="E670" i="6"/>
  <c r="E511" i="6"/>
  <c r="E543" i="6"/>
  <c r="E575" i="6"/>
  <c r="E607" i="6"/>
  <c r="E639" i="6"/>
  <c r="E655" i="6"/>
  <c r="E657" i="6"/>
  <c r="E31" i="6"/>
  <c r="E47" i="6"/>
  <c r="E63" i="6"/>
  <c r="E79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27" i="6"/>
  <c r="E559" i="6"/>
  <c r="E591" i="6"/>
  <c r="E623" i="6"/>
  <c r="E671" i="6"/>
  <c r="E48" i="6"/>
  <c r="E64" i="6"/>
  <c r="E80" i="6"/>
  <c r="E96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624" i="6"/>
  <c r="E640" i="6"/>
  <c r="E656" i="6"/>
  <c r="E672" i="6"/>
  <c r="E529" i="6"/>
  <c r="E561" i="6"/>
  <c r="E593" i="6"/>
  <c r="E625" i="6"/>
  <c r="E33" i="6"/>
  <c r="E49" i="6"/>
  <c r="E65" i="6"/>
  <c r="E81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417" i="6"/>
  <c r="E433" i="6"/>
  <c r="E449" i="6"/>
  <c r="E465" i="6"/>
  <c r="E481" i="6"/>
  <c r="E497" i="6"/>
  <c r="E513" i="6"/>
  <c r="E545" i="6"/>
  <c r="E577" i="6"/>
  <c r="E609" i="6"/>
  <c r="E641" i="6"/>
  <c r="E673" i="6"/>
  <c r="E178" i="6"/>
  <c r="E434" i="6"/>
  <c r="E2" i="6"/>
  <c r="E466" i="6"/>
  <c r="E498" i="6"/>
  <c r="E194" i="6"/>
  <c r="E450" i="6"/>
  <c r="E482" i="6"/>
  <c r="E242" i="6"/>
  <c r="E210" i="6"/>
  <c r="E530" i="6"/>
  <c r="E226" i="6"/>
  <c r="E258" i="6"/>
  <c r="E514" i="6"/>
  <c r="E274" i="6"/>
  <c r="E50" i="6"/>
  <c r="E290" i="6"/>
  <c r="E546" i="6"/>
  <c r="E594" i="6"/>
  <c r="E610" i="6"/>
  <c r="E306" i="6"/>
  <c r="E562" i="6"/>
  <c r="E82" i="6"/>
  <c r="E322" i="6"/>
  <c r="E578" i="6"/>
  <c r="E338" i="6"/>
  <c r="E354" i="6"/>
  <c r="E98" i="6"/>
  <c r="E114" i="6"/>
  <c r="E370" i="6"/>
  <c r="E626" i="6"/>
  <c r="E642" i="6"/>
  <c r="E402" i="6"/>
  <c r="E130" i="6"/>
  <c r="E386" i="6"/>
  <c r="E658" i="6"/>
  <c r="E418" i="6"/>
  <c r="E146" i="6"/>
  <c r="E162" i="6"/>
  <c r="R11" i="10"/>
  <c r="C11" i="10" s="1"/>
  <c r="B8" i="10"/>
  <c r="B6" i="10"/>
  <c r="B9" i="10"/>
  <c r="G7" i="6" l="1"/>
  <c r="G15" i="6"/>
  <c r="G23" i="6"/>
  <c r="G31" i="6"/>
  <c r="G39" i="6"/>
  <c r="G47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303" i="6"/>
  <c r="G311" i="6"/>
  <c r="G319" i="6"/>
  <c r="G327" i="6"/>
  <c r="G335" i="6"/>
  <c r="G343" i="6"/>
  <c r="G351" i="6"/>
  <c r="G359" i="6"/>
  <c r="G367" i="6"/>
  <c r="G375" i="6"/>
  <c r="G383" i="6"/>
  <c r="G391" i="6"/>
  <c r="G399" i="6"/>
  <c r="G407" i="6"/>
  <c r="G415" i="6"/>
  <c r="G423" i="6"/>
  <c r="G431" i="6"/>
  <c r="G439" i="6"/>
  <c r="G447" i="6"/>
  <c r="G455" i="6"/>
  <c r="G463" i="6"/>
  <c r="G471" i="6"/>
  <c r="G479" i="6"/>
  <c r="G487" i="6"/>
  <c r="G495" i="6"/>
  <c r="G503" i="6"/>
  <c r="G511" i="6"/>
  <c r="G519" i="6"/>
  <c r="G527" i="6"/>
  <c r="G535" i="6"/>
  <c r="G543" i="6"/>
  <c r="G551" i="6"/>
  <c r="G559" i="6"/>
  <c r="G567" i="6"/>
  <c r="G575" i="6"/>
  <c r="G583" i="6"/>
  <c r="G591" i="6"/>
  <c r="G599" i="6"/>
  <c r="G607" i="6"/>
  <c r="G615" i="6"/>
  <c r="G623" i="6"/>
  <c r="G8" i="6"/>
  <c r="G16" i="6"/>
  <c r="G24" i="6"/>
  <c r="G32" i="6"/>
  <c r="G40" i="6"/>
  <c r="G48" i="6"/>
  <c r="G56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168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304" i="6"/>
  <c r="G312" i="6"/>
  <c r="G320" i="6"/>
  <c r="G328" i="6"/>
  <c r="G336" i="6"/>
  <c r="G344" i="6"/>
  <c r="G352" i="6"/>
  <c r="G360" i="6"/>
  <c r="G368" i="6"/>
  <c r="G376" i="6"/>
  <c r="G384" i="6"/>
  <c r="G392" i="6"/>
  <c r="G400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1" i="6"/>
  <c r="G529" i="6"/>
  <c r="G537" i="6"/>
  <c r="G545" i="6"/>
  <c r="G553" i="6"/>
  <c r="G561" i="6"/>
  <c r="G569" i="6"/>
  <c r="G577" i="6"/>
  <c r="G585" i="6"/>
  <c r="G593" i="6"/>
  <c r="G601" i="6"/>
  <c r="G609" i="6"/>
  <c r="G617" i="6"/>
  <c r="G625" i="6"/>
  <c r="G633" i="6"/>
  <c r="G10" i="6"/>
  <c r="G18" i="6"/>
  <c r="G26" i="6"/>
  <c r="G34" i="6"/>
  <c r="G42" i="6"/>
  <c r="G50" i="6"/>
  <c r="G58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8" i="6"/>
  <c r="G586" i="6"/>
  <c r="G594" i="6"/>
  <c r="G602" i="6"/>
  <c r="G610" i="6"/>
  <c r="G618" i="6"/>
  <c r="G626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G219" i="6"/>
  <c r="G227" i="6"/>
  <c r="G235" i="6"/>
  <c r="G243" i="6"/>
  <c r="G251" i="6"/>
  <c r="G259" i="6"/>
  <c r="G267" i="6"/>
  <c r="G275" i="6"/>
  <c r="G283" i="6"/>
  <c r="G291" i="6"/>
  <c r="G299" i="6"/>
  <c r="G307" i="6"/>
  <c r="G315" i="6"/>
  <c r="G323" i="6"/>
  <c r="G331" i="6"/>
  <c r="G339" i="6"/>
  <c r="G347" i="6"/>
  <c r="G355" i="6"/>
  <c r="G363" i="6"/>
  <c r="G371" i="6"/>
  <c r="G379" i="6"/>
  <c r="G387" i="6"/>
  <c r="G395" i="6"/>
  <c r="G403" i="6"/>
  <c r="G411" i="6"/>
  <c r="G419" i="6"/>
  <c r="G427" i="6"/>
  <c r="G435" i="6"/>
  <c r="G443" i="6"/>
  <c r="G451" i="6"/>
  <c r="G459" i="6"/>
  <c r="G467" i="6"/>
  <c r="G475" i="6"/>
  <c r="G483" i="6"/>
  <c r="G491" i="6"/>
  <c r="G499" i="6"/>
  <c r="G507" i="6"/>
  <c r="G515" i="6"/>
  <c r="G523" i="6"/>
  <c r="G531" i="6"/>
  <c r="G539" i="6"/>
  <c r="G547" i="6"/>
  <c r="G555" i="6"/>
  <c r="G563" i="6"/>
  <c r="G571" i="6"/>
  <c r="G579" i="6"/>
  <c r="G587" i="6"/>
  <c r="G595" i="6"/>
  <c r="G603" i="6"/>
  <c r="G611" i="6"/>
  <c r="G619" i="6"/>
  <c r="G627" i="6"/>
  <c r="G635" i="6"/>
  <c r="G643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308" i="6"/>
  <c r="G316" i="6"/>
  <c r="G324" i="6"/>
  <c r="G332" i="6"/>
  <c r="G340" i="6"/>
  <c r="G348" i="6"/>
  <c r="G356" i="6"/>
  <c r="G364" i="6"/>
  <c r="G372" i="6"/>
  <c r="G380" i="6"/>
  <c r="G388" i="6"/>
  <c r="G396" i="6"/>
  <c r="G404" i="6"/>
  <c r="G412" i="6"/>
  <c r="G420" i="6"/>
  <c r="G428" i="6"/>
  <c r="G436" i="6"/>
  <c r="G444" i="6"/>
  <c r="G452" i="6"/>
  <c r="G460" i="6"/>
  <c r="G468" i="6"/>
  <c r="G476" i="6"/>
  <c r="G484" i="6"/>
  <c r="G492" i="6"/>
  <c r="G500" i="6"/>
  <c r="G508" i="6"/>
  <c r="G516" i="6"/>
  <c r="G524" i="6"/>
  <c r="G532" i="6"/>
  <c r="G540" i="6"/>
  <c r="G548" i="6"/>
  <c r="G556" i="6"/>
  <c r="G564" i="6"/>
  <c r="G572" i="6"/>
  <c r="G580" i="6"/>
  <c r="G588" i="6"/>
  <c r="G596" i="6"/>
  <c r="G604" i="6"/>
  <c r="G612" i="6"/>
  <c r="G620" i="6"/>
  <c r="G628" i="6"/>
  <c r="G636" i="6"/>
  <c r="G644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301" i="6"/>
  <c r="G309" i="6"/>
  <c r="G317" i="6"/>
  <c r="G325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429" i="6"/>
  <c r="G437" i="6"/>
  <c r="G445" i="6"/>
  <c r="G453" i="6"/>
  <c r="G461" i="6"/>
  <c r="G469" i="6"/>
  <c r="G477" i="6"/>
  <c r="G485" i="6"/>
  <c r="G493" i="6"/>
  <c r="G501" i="6"/>
  <c r="G509" i="6"/>
  <c r="G517" i="6"/>
  <c r="G525" i="6"/>
  <c r="G533" i="6"/>
  <c r="G541" i="6"/>
  <c r="G549" i="6"/>
  <c r="G557" i="6"/>
  <c r="G565" i="6"/>
  <c r="G573" i="6"/>
  <c r="G581" i="6"/>
  <c r="G589" i="6"/>
  <c r="G597" i="6"/>
  <c r="G6" i="6"/>
  <c r="G110" i="6"/>
  <c r="G230" i="6"/>
  <c r="G318" i="6"/>
  <c r="G334" i="6"/>
  <c r="G406" i="6"/>
  <c r="G470" i="6"/>
  <c r="G534" i="6"/>
  <c r="G598" i="6"/>
  <c r="G632" i="6"/>
  <c r="G118" i="6"/>
  <c r="G350" i="6"/>
  <c r="G432" i="6"/>
  <c r="G496" i="6"/>
  <c r="G560" i="6"/>
  <c r="G622" i="6"/>
  <c r="G642" i="6"/>
  <c r="G651" i="6"/>
  <c r="G659" i="6"/>
  <c r="G667" i="6"/>
  <c r="G14" i="6"/>
  <c r="G126" i="6"/>
  <c r="G270" i="6"/>
  <c r="G446" i="6"/>
  <c r="G510" i="6"/>
  <c r="G574" i="6"/>
  <c r="G22" i="6"/>
  <c r="G134" i="6"/>
  <c r="G238" i="6"/>
  <c r="G302" i="6"/>
  <c r="G366" i="6"/>
  <c r="G408" i="6"/>
  <c r="G472" i="6"/>
  <c r="G536" i="6"/>
  <c r="G600" i="6"/>
  <c r="G634" i="6"/>
  <c r="G652" i="6"/>
  <c r="G660" i="6"/>
  <c r="G668" i="6"/>
  <c r="G30" i="6"/>
  <c r="G142" i="6"/>
  <c r="G422" i="6"/>
  <c r="G486" i="6"/>
  <c r="G550" i="6"/>
  <c r="G613" i="6"/>
  <c r="G624" i="6"/>
  <c r="G38" i="6"/>
  <c r="G150" i="6"/>
  <c r="G382" i="6"/>
  <c r="G448" i="6"/>
  <c r="G512" i="6"/>
  <c r="G576" i="6"/>
  <c r="G645" i="6"/>
  <c r="G653" i="6"/>
  <c r="G661" i="6"/>
  <c r="G669" i="6"/>
  <c r="G46" i="6"/>
  <c r="G158" i="6"/>
  <c r="G246" i="6"/>
  <c r="G278" i="6"/>
  <c r="G462" i="6"/>
  <c r="G526" i="6"/>
  <c r="G590" i="6"/>
  <c r="G614" i="6"/>
  <c r="G54" i="6"/>
  <c r="G166" i="6"/>
  <c r="G398" i="6"/>
  <c r="G424" i="6"/>
  <c r="G488" i="6"/>
  <c r="G552" i="6"/>
  <c r="G637" i="6"/>
  <c r="G646" i="6"/>
  <c r="G654" i="6"/>
  <c r="G662" i="6"/>
  <c r="G670" i="6"/>
  <c r="G62" i="6"/>
  <c r="G174" i="6"/>
  <c r="G326" i="6"/>
  <c r="G342" i="6"/>
  <c r="G438" i="6"/>
  <c r="G502" i="6"/>
  <c r="G566" i="6"/>
  <c r="G182" i="6"/>
  <c r="G310" i="6"/>
  <c r="G464" i="6"/>
  <c r="G528" i="6"/>
  <c r="G592" i="6"/>
  <c r="G605" i="6"/>
  <c r="G616" i="6"/>
  <c r="G638" i="6"/>
  <c r="G647" i="6"/>
  <c r="G655" i="6"/>
  <c r="G663" i="6"/>
  <c r="G671" i="6"/>
  <c r="G70" i="6"/>
  <c r="G190" i="6"/>
  <c r="G254" i="6"/>
  <c r="G286" i="6"/>
  <c r="G358" i="6"/>
  <c r="G414" i="6"/>
  <c r="G478" i="6"/>
  <c r="G542" i="6"/>
  <c r="G629" i="6"/>
  <c r="G102" i="6"/>
  <c r="G198" i="6"/>
  <c r="G440" i="6"/>
  <c r="G504" i="6"/>
  <c r="G568" i="6"/>
  <c r="G606" i="6"/>
  <c r="G639" i="6"/>
  <c r="G648" i="6"/>
  <c r="G656" i="6"/>
  <c r="G664" i="6"/>
  <c r="G672" i="6"/>
  <c r="G78" i="6"/>
  <c r="G206" i="6"/>
  <c r="G374" i="6"/>
  <c r="G454" i="6"/>
  <c r="G518" i="6"/>
  <c r="G582" i="6"/>
  <c r="G630" i="6"/>
  <c r="G86" i="6"/>
  <c r="G214" i="6"/>
  <c r="G416" i="6"/>
  <c r="G480" i="6"/>
  <c r="G544" i="6"/>
  <c r="G640" i="6"/>
  <c r="G649" i="6"/>
  <c r="G657" i="6"/>
  <c r="G665" i="6"/>
  <c r="G673" i="6"/>
  <c r="G94" i="6"/>
  <c r="G222" i="6"/>
  <c r="G262" i="6"/>
  <c r="G294" i="6"/>
  <c r="G390" i="6"/>
  <c r="G430" i="6"/>
  <c r="G494" i="6"/>
  <c r="G558" i="6"/>
  <c r="G608" i="6"/>
  <c r="G631" i="6"/>
  <c r="G2" i="6"/>
  <c r="G584" i="6"/>
  <c r="G621" i="6"/>
  <c r="G650" i="6"/>
  <c r="G641" i="6"/>
  <c r="G658" i="6"/>
  <c r="G456" i="6"/>
  <c r="G520" i="6"/>
  <c r="G66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F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I1" authorId="0" shapeId="0" xr:uid="{410C1EC7-C139-4897-9EF4-D0C9C53CB098}">
      <text>
        <r>
          <rPr>
            <b/>
            <sz val="9"/>
            <color indexed="81"/>
            <rFont val="Tahoma"/>
            <charset val="1"/>
          </rPr>
          <t>EJScreen API variable names returned by API in json, etc.</t>
        </r>
      </text>
    </comment>
    <comment ref="L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>extra acs22 file with acs 2018-2022 data for v2.3, not on ftp site.</t>
        </r>
      </text>
    </comment>
    <comment ref="M1" authorId="0" shapeId="0" xr:uid="{876681EC-ED0B-474B-BDFC-C6D9AA017B27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site, with acs2017-2021 data for v2.2
</t>
        </r>
      </text>
    </comment>
    <comment ref="N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AEEAC19B-FC46-4F92-A84A-2A867DA0C948}">
      <text>
        <r>
          <rPr>
            <b/>
            <sz val="9"/>
            <color indexed="81"/>
            <rFont val="Tahoma"/>
            <family val="2"/>
          </rPr>
          <t xml:space="preserve">july 2024 ftp files, acs2018-2022, ejscreen v2.3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Y1" authorId="0" shapeId="0" xr:uid="{B0595F94-E995-49FC-816B-DE97E90FC20E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  <comment ref="BG1" authorId="0" shapeId="0" xr:uid="{609ACE05-A553-4F1A-AEB8-B620027DE3F5}">
      <text>
        <r>
          <rPr>
            <b/>
            <sz val="9"/>
            <color indexed="81"/>
            <rFont val="Tahoma"/>
            <family val="2"/>
          </rPr>
          <t xml:space="preserve">useful for label on a plot, e.g.
</t>
        </r>
      </text>
    </comment>
    <comment ref="BH1" authorId="0" shapeId="0" xr:uid="{35EC8FF5-4ED8-4F20-B388-586C7CF92904}">
      <text>
        <r>
          <rPr>
            <sz val="9"/>
            <color indexed="81"/>
            <rFont val="Tahoma"/>
            <family val="2"/>
          </rPr>
          <t xml:space="preserve">for names_e, this is the 
Name as shown on EJScreen reports but without units
</t>
        </r>
      </text>
    </comment>
    <comment ref="BI1" authorId="0" shapeId="0" xr:uid="{04BF5D55-B5B9-4667-8D20-B7C944D8EB0A}">
      <text>
        <r>
          <rPr>
            <b/>
            <sz val="9"/>
            <color indexed="81"/>
            <rFont val="Tahoma"/>
            <family val="2"/>
          </rPr>
          <t xml:space="preserve">for names_e, this is label as shown on EJScreen report including units
</t>
        </r>
      </text>
    </comment>
    <comment ref="BJ1" authorId="0" shapeId="0" xr:uid="{5314A8E3-8C8F-4F4C-A560-FE6C27EE94F6}">
      <text>
        <r>
          <rPr>
            <b/>
            <sz val="9"/>
            <color indexed="81"/>
            <rFont val="Tahoma"/>
            <charset val="1"/>
          </rPr>
          <t xml:space="preserve">FTP site csv files v2.3
</t>
        </r>
      </text>
    </comment>
    <comment ref="BK1" authorId="0" shapeId="0" xr:uid="{6BADFF53-4EE4-4255-8491-81347F9DD5CC}">
      <text>
        <r>
          <rPr>
            <b/>
            <sz val="9"/>
            <color indexed="81"/>
            <rFont val="Tahoma"/>
            <family val="2"/>
          </rPr>
          <t xml:space="preserve">taken from the acs22 file from ejscreen team, as saved on acs22_v2.3 tab here
</t>
        </r>
      </text>
    </comment>
    <comment ref="BL1" authorId="0" shapeId="0" xr:uid="{B4A699C2-0F31-486E-B769-521443C9948F}">
      <text>
        <r>
          <rPr>
            <b/>
            <sz val="9"/>
            <color indexed="81"/>
            <rFont val="Tahoma"/>
            <charset val="1"/>
          </rPr>
          <t xml:space="preserve">based on text from api documentation webpage
as saved on api2.3 tab here
</t>
        </r>
      </text>
    </comment>
    <comment ref="D138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L602" authorId="0" shapeId="0" xr:uid="{B2EBC655-8FC0-444F-8351-5D6670CDD959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  <comment ref="M602" authorId="0" shapeId="0" xr:uid="{DC5157B4-DC7A-4368-AD99-636ADC58C162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A1" authorId="0" shapeId="0" xr:uid="{D7BBDD0D-8CAC-4FA5-9721-F5F2B43AD0D9}">
      <text>
        <r>
          <rPr>
            <b/>
            <sz val="9"/>
            <color indexed="81"/>
            <rFont val="Tahoma"/>
            <family val="2"/>
          </rPr>
          <t xml:space="preserve">july 2024 ftp files, acs2018-2022, ejscreen v2.3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97F0CA6-7C8C-4010-BBDF-52C4D04A9FF7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5" authorId="0" shapeId="0" xr:uid="{1D81F427-5D83-4F7D-BAB9-C9996E1C6BEB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 xr:uid="{90ECBCA7-5CD3-433F-AE6C-DD09B29FAC17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 xr:uid="{618FD761-0F96-4ECD-9E3E-A703073C8EC2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 xr:uid="{59542EEA-3B30-4835-A9A5-9B2D920D4968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 xr:uid="{12B55C81-04C7-42B5-AB06-1C4A65F6C77C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8846E1D3-E71D-4EEF-B1A9-2942EB64610F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 xr:uid="{0BBFDFCC-74CC-4D54-BBD0-AF9A0589E349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 xr:uid="{959E6DFA-5D49-4B12-AE94-C4B29475A44F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 xr:uid="{DFF23EC1-18E6-4981-B8C7-7F53EFD3D886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 xr:uid="{79950841-2572-45CD-A672-D81D1B75B218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 xr:uid="{7BD5ED21-70EA-4BD1-8BDF-A764C4A154D5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J4" authorId="0" shapeId="0" xr:uid="{051BDE6B-8A9E-4AA7-995D-9B8BD834B012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K4" authorId="0" shapeId="0" xr:uid="{4E791DC4-1734-4AE7-86A7-BBB52749468F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F2F39DCB-B9EA-47BA-AF31-A791F20C97B6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<sst xmlns="http://schemas.openxmlformats.org/spreadsheetml/2006/main" count="32633" uniqueCount="7499">
  <si>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</si>
  <si>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</si>
  <si>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</si>
  <si>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</si>
  <si>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</si>
  <si>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</si>
  <si>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</si>
  <si>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</si>
  <si>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</si>
  <si>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</si>
  <si>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</si>
  <si>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</si>
  <si>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</si>
  <si>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</si>
  <si>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</si>
  <si>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</si>
  <si>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</si>
  <si>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</si>
  <si>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</si>
  <si>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</si>
  <si>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</si>
  <si>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</si>
  <si>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</si>
  <si>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</si>
  <si>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</si>
  <si>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</si>
  <si>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</si>
  <si>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</si>
  <si>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</si>
  <si>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</si>
  <si>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</si>
  <si>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</si>
  <si>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</si>
  <si>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</si>
  <si>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</si>
  <si>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</si>
  <si>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</si>
  <si>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</si>
  <si>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</si>
  <si>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</si>
  <si>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</si>
  <si>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</si>
  <si>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</si>
  <si>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</si>
  <si>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</si>
  <si>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</si>
  <si>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</si>
  <si>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</si>
  <si>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</si>
  <si>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</si>
  <si>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</si>
  <si>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</si>
  <si>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</si>
  <si>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</si>
  <si>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</si>
  <si>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</si>
  <si>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</si>
  <si>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</si>
  <si>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</si>
  <si>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</si>
  <si>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</si>
  <si>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</si>
  <si>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</si>
  <si>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</si>
  <si>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</si>
  <si>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</si>
  <si>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</si>
  <si>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</si>
  <si>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</si>
  <si>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</si>
  <si>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</si>
  <si>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</si>
  <si>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</si>
  <si>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</si>
  <si>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</si>
  <si>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</si>
  <si>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</si>
  <si>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</si>
  <si>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</si>
  <si>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</si>
  <si>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</si>
  <si>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</si>
  <si>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</si>
  <si>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</si>
  <si>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</si>
  <si>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</si>
  <si>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</si>
  <si>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</si>
  <si>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</si>
  <si>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</si>
  <si>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</si>
  <si>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</si>
  <si>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</si>
  <si>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</si>
  <si>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</si>
  <si>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</si>
  <si>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</si>
  <si>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</si>
  <si>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</si>
  <si>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</si>
  <si>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</si>
  <si>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</si>
  <si>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</si>
  <si>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</si>
  <si>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</si>
  <si>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</si>
  <si>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</si>
  <si>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</si>
  <si>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</si>
  <si>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</si>
  <si>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</si>
  <si>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</si>
  <si>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</si>
  <si>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</si>
  <si>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</si>
  <si>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</si>
  <si>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</si>
  <si>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</si>
  <si>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</si>
  <si>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</si>
  <si>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</si>
  <si>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</si>
  <si>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</si>
  <si>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</si>
  <si>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</si>
  <si>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</si>
  <si>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</si>
  <si>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</si>
  <si>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</si>
  <si>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</si>
  <si>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</si>
  <si>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</si>
  <si>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</si>
  <si>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</si>
  <si>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</si>
  <si>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</si>
  <si>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</si>
  <si>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</si>
  <si>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</si>
  <si>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</si>
  <si>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</si>
  <si>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</si>
  <si>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</si>
  <si>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</si>
  <si>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</si>
  <si>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</si>
  <si>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</si>
  <si>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</si>
  <si>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</si>
  <si>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</si>
  <si>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</si>
  <si>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</si>
  <si>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</si>
  <si>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</si>
  <si>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</si>
  <si>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</si>
  <si>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</si>
  <si>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</si>
  <si>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</si>
  <si>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</si>
  <si>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</si>
  <si>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</si>
  <si>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</si>
  <si>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</si>
  <si>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</si>
  <si>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</si>
  <si>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</si>
  <si>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</si>
  <si>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</si>
  <si>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</si>
  <si>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</si>
  <si>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</si>
  <si>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</si>
  <si>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</si>
  <si>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</si>
  <si>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</si>
  <si>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</si>
  <si>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</si>
  <si>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</si>
  <si>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</si>
  <si>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</si>
  <si>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</si>
  <si>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</si>
  <si>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</si>
  <si>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</si>
  <si>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</si>
  <si>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</si>
  <si>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</si>
  <si>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</si>
  <si>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</si>
  <si>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</si>
  <si>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</si>
  <si>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</si>
  <si>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</si>
  <si>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</si>
  <si>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</si>
  <si>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</si>
  <si>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</si>
  <si>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</si>
  <si>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</si>
  <si>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</si>
  <si>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</si>
  <si>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</si>
  <si>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</si>
  <si>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</si>
  <si>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</si>
  <si>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</si>
  <si>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</si>
  <si>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</si>
  <si>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</si>
  <si>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</si>
  <si>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</si>
  <si>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</si>
  <si>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</si>
  <si>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</si>
  <si>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</si>
  <si>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</si>
  <si>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</si>
  <si>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</si>
  <si>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</si>
  <si>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</si>
  <si>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</si>
  <si>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</si>
  <si>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</si>
  <si>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</si>
  <si>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</si>
  <si>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</si>
  <si>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</si>
  <si>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</si>
  <si>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</si>
  <si>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</si>
  <si>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</si>
  <si>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</si>
  <si>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</si>
  <si>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</si>
  <si>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</si>
  <si>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</si>
  <si>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</si>
  <si>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</si>
  <si>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</si>
  <si>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</si>
  <si>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</si>
  <si>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</si>
  <si>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</si>
  <si>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</si>
  <si>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</si>
  <si>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</si>
  <si>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</si>
  <si>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</si>
  <si>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</si>
  <si>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</si>
  <si>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</si>
  <si>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</si>
  <si>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</si>
  <si>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</si>
  <si>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</si>
  <si>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</si>
  <si>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</si>
  <si>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</si>
  <si>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</si>
  <si>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</si>
  <si>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</si>
  <si>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</si>
  <si>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</si>
  <si>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</si>
  <si>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</si>
  <si>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</si>
  <si>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</si>
  <si>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</si>
  <si>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</si>
  <si>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</si>
  <si>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</si>
  <si>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</si>
  <si>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</si>
  <si>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</si>
  <si>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</si>
  <si>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</si>
  <si>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</si>
  <si>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</si>
  <si>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</si>
  <si>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</si>
  <si>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</si>
  <si>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</si>
  <si>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</si>
  <si>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</si>
  <si>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</si>
  <si>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</si>
  <si>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</si>
  <si>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</si>
  <si>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</si>
  <si>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</si>
  <si>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</si>
  <si>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</si>
  <si>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</si>
  <si>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</si>
  <si>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</si>
  <si>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</si>
  <si>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</si>
  <si>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</si>
  <si>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</si>
  <si>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</si>
  <si>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</si>
  <si>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</si>
  <si>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</si>
  <si>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</si>
  <si>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</si>
  <si>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</si>
  <si>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</si>
  <si>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</si>
  <si>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</si>
  <si>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</si>
  <si>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</si>
  <si>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</si>
  <si>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</si>
  <si>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</si>
  <si>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</si>
  <si>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</si>
  <si>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</si>
  <si>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</si>
  <si>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</si>
  <si>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</si>
  <si>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</si>
  <si>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</si>
  <si>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</si>
  <si>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</si>
  <si>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</si>
  <si>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</si>
  <si>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</si>
  <si>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</si>
  <si>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</si>
  <si>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</si>
  <si>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</si>
  <si>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</si>
  <si>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</si>
  <si>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</si>
  <si>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</si>
  <si>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</si>
  <si>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</si>
  <si>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</si>
  <si>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</si>
  <si>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</si>
  <si>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</si>
  <si>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</si>
  <si>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</si>
  <si>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</si>
  <si>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</si>
  <si>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</si>
  <si>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</si>
  <si>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</si>
  <si>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</si>
  <si>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</si>
  <si>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</si>
  <si>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</si>
  <si>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</si>
  <si>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</si>
  <si>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</si>
  <si>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</si>
  <si>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</si>
  <si>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</si>
  <si>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</si>
  <si>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</si>
  <si>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</si>
  <si>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</si>
  <si>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</si>
  <si>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</si>
  <si>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</si>
  <si>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</si>
  <si>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</si>
  <si>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</si>
  <si>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</si>
  <si>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</si>
  <si>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</si>
  <si>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</si>
  <si>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</si>
  <si>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</si>
  <si>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</si>
  <si>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</si>
  <si>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</si>
  <si>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</si>
  <si>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</si>
  <si>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</si>
  <si>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</si>
  <si>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</si>
  <si>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</si>
  <si>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</si>
  <si>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</si>
  <si>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</si>
  <si>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</si>
  <si>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</si>
  <si>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</si>
  <si>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</si>
  <si>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</si>
  <si>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</si>
  <si>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</si>
  <si>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</si>
  <si>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</si>
  <si>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</si>
  <si>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</si>
  <si>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</si>
  <si>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</si>
  <si>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</si>
  <si>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</si>
  <si>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</si>
  <si>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</si>
  <si>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</si>
  <si>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</si>
  <si>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</si>
  <si>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</si>
  <si>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</si>
  <si>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</si>
  <si>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</si>
  <si>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</si>
  <si>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</si>
  <si>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</si>
  <si>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</si>
  <si>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</si>
  <si>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</si>
  <si>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</si>
  <si>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</si>
  <si>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</si>
  <si>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</si>
  <si>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</si>
  <si>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</si>
  <si>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</si>
  <si>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</si>
  <si>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</si>
  <si>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</si>
  <si>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</si>
  <si>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</si>
  <si>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</si>
  <si>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</si>
  <si>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</si>
  <si>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</si>
  <si>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</si>
  <si>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</si>
  <si>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</si>
  <si>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</si>
  <si>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</si>
  <si>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</si>
  <si>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</si>
  <si>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</si>
  <si>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</si>
  <si>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</si>
  <si>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</si>
  <si>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</si>
  <si>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</si>
  <si>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</si>
  <si>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</si>
  <si>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</si>
  <si>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</si>
  <si>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</si>
  <si>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</si>
  <si>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</si>
  <si>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</si>
  <si>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</si>
  <si>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</si>
  <si>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</si>
  <si>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</si>
  <si>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</si>
  <si>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</si>
  <si>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</si>
  <si>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</si>
  <si>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</si>
  <si>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</si>
  <si>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</si>
  <si>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</si>
  <si>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</si>
  <si>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</si>
  <si>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</si>
  <si>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</si>
  <si>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</si>
  <si>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</si>
  <si>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</si>
  <si>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</si>
  <si>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</si>
  <si>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</si>
  <si>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</si>
  <si>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</si>
  <si>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</si>
  <si>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</si>
  <si>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</si>
  <si>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</si>
  <si>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</si>
  <si>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</si>
  <si>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</si>
  <si>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</si>
  <si>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</si>
  <si>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</si>
  <si>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</si>
  <si>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</si>
  <si>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</si>
  <si>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</si>
  <si>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</si>
  <si>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</si>
  <si>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</si>
  <si>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</si>
  <si>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</si>
  <si>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</si>
  <si>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</si>
  <si>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</si>
  <si>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</si>
  <si>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</si>
  <si>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</si>
  <si>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</si>
  <si>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</si>
  <si>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</si>
  <si>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</si>
  <si>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</si>
  <si>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</si>
  <si>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</si>
  <si>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</si>
  <si>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</si>
  <si>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</si>
  <si>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</si>
  <si>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</si>
  <si>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</si>
  <si>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</si>
  <si>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</si>
  <si>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</si>
  <si>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</si>
  <si>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</si>
  <si>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</si>
  <si>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</si>
  <si>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</si>
  <si>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</si>
  <si>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</si>
  <si>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</si>
  <si>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</si>
  <si>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</si>
  <si>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</si>
  <si>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</si>
  <si>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</si>
  <si>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</si>
  <si>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</si>
  <si>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</si>
  <si>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</si>
  <si>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</si>
  <si>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</si>
  <si>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</si>
  <si>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</si>
  <si>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</si>
  <si>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</si>
  <si>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</si>
  <si>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</si>
  <si>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</si>
  <si>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</si>
  <si>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</si>
  <si>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</si>
  <si>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</si>
  <si>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</si>
  <si>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</si>
  <si>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</si>
  <si>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</si>
  <si>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</si>
  <si>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</si>
  <si>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</si>
  <si>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</si>
  <si>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</si>
  <si>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</si>
  <si>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</si>
  <si>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</si>
  <si>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</si>
  <si>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</si>
  <si>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</si>
  <si>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</si>
  <si>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</si>
  <si>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</si>
  <si>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</si>
  <si>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</si>
  <si>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</si>
  <si>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</si>
  <si>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</si>
  <si>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</si>
  <si>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</si>
  <si>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</si>
  <si>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</si>
  <si>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</si>
  <si>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</si>
  <si>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</si>
  <si>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</si>
  <si>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</si>
  <si>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</si>
  <si>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</si>
  <si>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</si>
  <si>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</si>
  <si>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</si>
  <si>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</si>
  <si>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</si>
  <si>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</si>
  <si>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</si>
  <si>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</si>
  <si>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</si>
  <si>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</si>
  <si>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</si>
  <si>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</si>
  <si>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</si>
  <si>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</si>
  <si>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</si>
  <si>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</si>
  <si>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</si>
  <si>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</si>
  <si>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</si>
  <si>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</si>
  <si>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</si>
  <si>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</si>
  <si>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</si>
  <si>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</si>
  <si>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</si>
  <si>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</si>
  <si>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</si>
  <si>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</si>
  <si>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</si>
  <si>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</si>
  <si>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</si>
  <si>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</si>
  <si>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</si>
  <si>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</si>
  <si>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</si>
  <si>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</si>
  <si>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</si>
  <si>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</si>
  <si>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</si>
  <si>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</si>
  <si>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</si>
  <si>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</si>
  <si>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</si>
  <si>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</si>
  <si>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</si>
  <si>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</si>
  <si>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</si>
  <si>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</si>
  <si>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</si>
  <si>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</si>
  <si>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</si>
  <si>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</si>
  <si>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</si>
  <si>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</si>
  <si>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</si>
  <si>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</si>
  <si>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</si>
  <si>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</si>
  <si>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</si>
  <si>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</si>
  <si>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</si>
  <si>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</si>
  <si>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</si>
  <si>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</si>
  <si>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</si>
  <si>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</si>
  <si>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</si>
  <si>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</si>
  <si>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</si>
  <si>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</si>
  <si>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</si>
  <si>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</si>
  <si>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</si>
  <si>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</si>
  <si>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</si>
  <si>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</si>
  <si>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</si>
  <si>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</si>
  <si>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</si>
  <si>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</si>
  <si>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</si>
  <si>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</si>
  <si>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</si>
  <si>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</si>
  <si>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</si>
  <si>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</si>
  <si>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</si>
  <si>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</si>
  <si>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</si>
  <si>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</si>
  <si>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</si>
  <si>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</si>
  <si>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</si>
  <si>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</si>
  <si>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</si>
  <si>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</si>
  <si>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</si>
  <si>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</si>
  <si>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</si>
  <si>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</si>
  <si>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</si>
  <si>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</si>
  <si>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</si>
  <si>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</si>
  <si>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</si>
  <si>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</si>
  <si>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</si>
  <si>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</si>
  <si>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</si>
  <si>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</si>
  <si>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</si>
  <si>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</si>
  <si>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</si>
  <si>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</si>
  <si>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</si>
  <si>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</si>
  <si>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</si>
  <si>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</si>
  <si>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</si>
  <si>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</si>
  <si>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</si>
  <si>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</si>
  <si>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</si>
  <si>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</si>
  <si>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</si>
  <si>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</si>
  <si>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</si>
  <si>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</si>
  <si>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</si>
  <si>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</si>
  <si>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</si>
  <si>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</si>
  <si>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</si>
  <si>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</si>
  <si>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</si>
  <si>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</si>
  <si>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</si>
  <si>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</si>
  <si>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</si>
  <si>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</si>
  <si>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</si>
  <si>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</si>
  <si>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</si>
  <si>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</si>
  <si>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</si>
  <si>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</si>
  <si>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</si>
  <si>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</si>
  <si>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</si>
  <si>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</si>
  <si>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</si>
  <si>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</si>
  <si>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</si>
  <si>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</si>
  <si>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</si>
  <si>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</si>
  <si>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</si>
  <si>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</si>
  <si>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</si>
  <si>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</si>
  <si>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</si>
  <si>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</si>
  <si>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</si>
  <si>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</si>
  <si>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</si>
  <si>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</si>
  <si>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</si>
  <si>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</si>
  <si>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</si>
  <si>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</si>
  <si>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</si>
  <si>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</si>
  <si>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</si>
  <si>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</si>
  <si>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</si>
  <si>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</si>
  <si>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</si>
  <si>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</si>
  <si>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</si>
  <si>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</si>
  <si>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</si>
  <si>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</si>
  <si>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</si>
  <si>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</si>
  <si>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</si>
  <si>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</si>
  <si>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</si>
  <si>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</si>
  <si>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</si>
  <si>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</si>
  <si>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</si>
  <si>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</si>
  <si>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</si>
  <si>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</si>
  <si>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</si>
  <si>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</si>
  <si>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</si>
  <si>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</si>
  <si>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</si>
  <si>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</si>
  <si>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</si>
  <si>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</si>
  <si>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</si>
  <si>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</si>
  <si>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</si>
  <si>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</si>
  <si>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</si>
  <si>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</si>
  <si>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</si>
  <si>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</si>
  <si>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</si>
  <si>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</si>
  <si>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</si>
  <si>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</si>
  <si>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</si>
  <si>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</si>
  <si>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</si>
  <si>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</si>
  <si>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</si>
  <si>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</si>
  <si>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</si>
  <si>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</si>
  <si>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</si>
  <si>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</si>
  <si>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</si>
  <si>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</si>
  <si>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</si>
  <si>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</si>
  <si>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</si>
  <si>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</si>
  <si>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</si>
  <si>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</si>
  <si>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</si>
  <si>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</si>
  <si>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</si>
  <si>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</si>
  <si>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</si>
  <si>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</si>
  <si>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</si>
  <si>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</si>
  <si>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</si>
  <si>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</si>
  <si>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</si>
  <si>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</si>
  <si>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</si>
  <si>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</si>
  <si>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</si>
  <si>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</si>
  <si>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</si>
  <si>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</si>
  <si>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</si>
  <si>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</si>
  <si>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</si>
  <si>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</si>
  <si>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</si>
  <si>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</si>
  <si>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</si>
  <si>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</si>
  <si>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</si>
  <si>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</si>
  <si>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</si>
  <si>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</si>
  <si>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</si>
  <si>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</si>
  <si>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</si>
  <si>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</si>
  <si>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</si>
  <si>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</si>
  <si>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</si>
  <si>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</si>
  <si>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</si>
  <si>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</si>
  <si>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</si>
  <si>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</si>
  <si>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</si>
  <si>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</si>
  <si>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</si>
  <si>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</si>
  <si>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</si>
  <si>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</si>
  <si>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</si>
  <si>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</si>
  <si>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</si>
  <si>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</si>
  <si>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</si>
  <si>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</si>
  <si>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</si>
  <si>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</si>
  <si>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</si>
  <si>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</si>
  <si>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</si>
  <si>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</si>
  <si>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</si>
  <si>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</si>
  <si>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</si>
  <si>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</si>
  <si>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</si>
  <si>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</si>
  <si>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</si>
  <si>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</si>
  <si>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</si>
  <si>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</si>
  <si>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</si>
  <si>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</si>
  <si>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</si>
  <si>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</si>
  <si>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</si>
  <si>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</si>
  <si>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</si>
  <si>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</si>
  <si>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</si>
  <si>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</si>
  <si>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</si>
  <si>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</si>
  <si>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</si>
  <si>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</si>
  <si>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</si>
  <si>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S_D2_PWDIS</t>
  </si>
  <si>
    <t>state.EJ.DISPARITY.proximity.npdes.supp</t>
  </si>
  <si>
    <t>S_D5_PWDIS</t>
  </si>
  <si>
    <t>S_D2_PNPL</t>
  </si>
  <si>
    <t>state.EJ.DISPARITY.proximity.npl.supp</t>
  </si>
  <si>
    <t>S_D5_PNPL</t>
  </si>
  <si>
    <t>S_D2_PRMP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</si>
  <si>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</si>
  <si>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</si>
  <si>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</si>
  <si>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</si>
  <si>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</si>
  <si>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</si>
  <si>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</si>
  <si>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</si>
  <si>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</si>
  <si>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</si>
  <si>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</si>
  <si>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</si>
  <si>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</si>
  <si>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</si>
  <si>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</si>
  <si>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</si>
  <si>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</si>
  <si>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</si>
  <si>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</si>
  <si>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</si>
  <si>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</si>
  <si>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</si>
  <si>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</si>
  <si>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</si>
  <si>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</si>
  <si>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</si>
  <si>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</si>
  <si>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</si>
  <si>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</si>
  <si>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</si>
  <si>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</si>
  <si>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</si>
  <si>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</si>
  <si>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</si>
  <si>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</si>
  <si>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</si>
  <si>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</si>
  <si>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</si>
  <si>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</si>
  <si>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</si>
  <si>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</si>
  <si>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</si>
  <si>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</si>
  <si>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</si>
  <si>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</si>
  <si>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</si>
  <si>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</si>
  <si>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</si>
  <si>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</si>
  <si>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</si>
  <si>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</si>
  <si>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</si>
  <si>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</si>
  <si>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</si>
  <si>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</si>
  <si>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</si>
  <si>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</si>
  <si>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</si>
  <si>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</si>
  <si>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</si>
  <si>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</si>
  <si>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</si>
  <si>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</si>
  <si>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</si>
  <si>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</si>
  <si>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</si>
  <si>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</si>
  <si>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</si>
  <si>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</si>
  <si>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</si>
  <si>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</si>
  <si>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</si>
  <si>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</si>
  <si>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</si>
  <si>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</si>
  <si>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</si>
  <si>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</si>
  <si>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</si>
  <si>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</si>
  <si>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</si>
  <si>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</si>
  <si>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</si>
  <si>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</si>
  <si>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</si>
  <si>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</si>
  <si>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</si>
  <si>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state.pctile.text.pctlowinc</t>
  </si>
  <si>
    <t>S_T_LOWINCPCT</t>
  </si>
  <si>
    <t>State Map popup text for % low income</t>
  </si>
  <si>
    <t>S_D2_PTRAF</t>
  </si>
  <si>
    <t>S_D2_UST</t>
  </si>
  <si>
    <t>state.EJ.DISPARITY.ust.supp</t>
  </si>
  <si>
    <t>S_D5_UST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</si>
  <si>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</si>
  <si>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</si>
  <si>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</si>
  <si>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</si>
  <si>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</si>
  <si>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</si>
  <si>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</si>
  <si>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</si>
  <si>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</si>
  <si>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</si>
  <si>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</si>
  <si>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</si>
  <si>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</si>
  <si>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</si>
  <si>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</si>
  <si>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</si>
  <si>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</si>
  <si>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</si>
  <si>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</si>
  <si>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</si>
  <si>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</si>
  <si>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</si>
  <si>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</si>
  <si>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</si>
  <si>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</si>
  <si>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</si>
  <si>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</si>
  <si>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</si>
  <si>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</si>
  <si>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</si>
  <si>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</si>
  <si>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</si>
  <si>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</si>
  <si>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</si>
  <si>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</si>
  <si>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</si>
  <si>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</si>
  <si>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</si>
  <si>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</si>
  <si>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</si>
  <si>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</si>
  <si>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</si>
  <si>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</si>
  <si>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</si>
  <si>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</si>
  <si>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</si>
  <si>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</si>
  <si>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</si>
  <si>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</si>
  <si>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</si>
  <si>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</si>
  <si>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</si>
  <si>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</si>
  <si>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</si>
  <si>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</si>
  <si>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</si>
  <si>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</si>
  <si>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</si>
  <si>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</si>
  <si>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</si>
  <si>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</si>
  <si>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</si>
  <si>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</si>
  <si>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</si>
  <si>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</si>
  <si>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</si>
  <si>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</si>
  <si>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</si>
  <si>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</si>
  <si>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</si>
  <si>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</si>
  <si>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</si>
  <si>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</si>
  <si>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</si>
  <si>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</si>
  <si>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</si>
  <si>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</si>
  <si>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</si>
  <si>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</si>
  <si>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</si>
  <si>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</si>
  <si>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</si>
  <si>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</si>
  <si>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</si>
  <si>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</si>
  <si>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</si>
  <si>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</si>
  <si>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</si>
  <si>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</si>
  <si>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</si>
  <si>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</si>
  <si>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</si>
  <si>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</si>
  <si>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</si>
  <si>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</si>
  <si>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</si>
  <si>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</si>
  <si>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</si>
  <si>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</si>
  <si>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</si>
  <si>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</si>
  <si>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</si>
  <si>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</si>
  <si>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</si>
  <si>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</si>
  <si>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</si>
  <si>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</si>
  <si>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</si>
  <si>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</si>
  <si>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</si>
  <si>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</si>
  <si>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</si>
  <si>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</si>
  <si>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</si>
  <si>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</si>
  <si>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</si>
  <si>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</si>
  <si>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</si>
  <si>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</si>
  <si>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</si>
  <si>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</si>
  <si>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</si>
  <si>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</si>
  <si>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</si>
  <si>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</si>
  <si>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</si>
  <si>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</si>
  <si>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</si>
  <si>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</si>
  <si>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</si>
  <si>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</si>
  <si>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</si>
  <si>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</si>
  <si>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</si>
  <si>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</si>
  <si>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</si>
  <si>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</si>
  <si>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</si>
  <si>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</si>
  <si>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</si>
  <si>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</si>
  <si>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</si>
  <si>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</si>
  <si>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</si>
  <si>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</si>
  <si>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</si>
  <si>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</si>
  <si>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</si>
  <si>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</si>
  <si>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</si>
  <si>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</si>
  <si>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</si>
  <si>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</si>
  <si>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</si>
  <si>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</si>
  <si>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</si>
  <si>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</si>
  <si>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</si>
  <si>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</si>
  <si>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</si>
  <si>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</si>
  <si>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</si>
  <si>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</si>
  <si>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</si>
  <si>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</si>
  <si>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</si>
  <si>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</si>
  <si>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</si>
  <si>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</si>
  <si>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</si>
  <si>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</si>
  <si>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</si>
  <si>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</si>
  <si>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</si>
  <si>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</si>
  <si>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</si>
  <si>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</si>
  <si>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</si>
  <si>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</si>
  <si>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</si>
  <si>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</si>
  <si>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</si>
  <si>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</si>
  <si>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</si>
  <si>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</si>
  <si>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</si>
  <si>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</si>
  <si>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</si>
  <si>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</si>
  <si>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</si>
  <si>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</si>
  <si>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</si>
  <si>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</si>
  <si>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</si>
  <si>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</si>
  <si>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</si>
  <si>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</si>
  <si>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</si>
  <si>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</si>
  <si>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</si>
  <si>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</si>
  <si>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</si>
  <si>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</si>
  <si>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</si>
  <si>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</si>
  <si>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</si>
  <si>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</si>
  <si>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</si>
  <si>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</si>
  <si>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</si>
  <si>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</si>
  <si>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</si>
  <si>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</si>
  <si>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</si>
  <si>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</si>
  <si>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</si>
  <si>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</si>
  <si>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</si>
  <si>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</si>
  <si>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</si>
  <si>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</si>
  <si>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</si>
  <si>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</si>
  <si>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</si>
  <si>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</si>
  <si>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</si>
  <si>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</si>
  <si>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</si>
  <si>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</si>
  <si>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</si>
  <si>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</si>
  <si>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</si>
  <si>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</si>
  <si>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</si>
  <si>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</si>
  <si>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</si>
  <si>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</si>
  <si>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</si>
  <si>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</si>
  <si>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</si>
  <si>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</si>
  <si>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</si>
  <si>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</si>
  <si>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</si>
  <si>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</si>
  <si>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</si>
  <si>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</si>
  <si>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</si>
  <si>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</si>
  <si>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</si>
  <si>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</si>
  <si>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</si>
  <si>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</si>
  <si>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</si>
  <si>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</si>
  <si>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</si>
  <si>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</si>
  <si>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</si>
  <si>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</si>
  <si>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</si>
  <si>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</si>
  <si>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</si>
  <si>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</si>
  <si>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</si>
  <si>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</si>
  <si>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</si>
  <si>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</si>
  <si>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</si>
  <si>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</si>
  <si>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</si>
  <si>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</si>
  <si>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</si>
  <si>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</si>
  <si>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</si>
  <si>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</si>
  <si>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</si>
  <si>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</si>
  <si>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</si>
  <si>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</si>
  <si>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</si>
  <si>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</si>
  <si>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</si>
  <si>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</si>
  <si>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</si>
  <si>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</si>
  <si>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</si>
  <si>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</si>
  <si>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</si>
  <si>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</si>
  <si>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</si>
  <si>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</si>
  <si>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</si>
  <si>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</si>
  <si>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</si>
  <si>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</si>
  <si>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</si>
  <si>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</si>
  <si>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</si>
  <si>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</si>
  <si>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</si>
  <si>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</si>
  <si>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Air Toxics Respiratory HI</t>
  </si>
  <si>
    <t>0.31</t>
  </si>
  <si>
    <t>pctile.resp</t>
  </si>
  <si>
    <t>N_E_RESP_PER</t>
  </si>
  <si>
    <t>P_RESP</t>
  </si>
  <si>
    <t>US%ile Respiratory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</si>
  <si>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</si>
  <si>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</si>
  <si>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</si>
  <si>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</si>
  <si>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</si>
  <si>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</si>
  <si>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</si>
  <si>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</si>
  <si>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</si>
  <si>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</si>
  <si>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</si>
  <si>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</si>
  <si>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</si>
  <si>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</si>
  <si>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</si>
  <si>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</si>
  <si>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</si>
  <si>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</si>
  <si>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</si>
  <si>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</si>
  <si>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</si>
  <si>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</si>
  <si>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</si>
  <si>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</si>
  <si>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</si>
  <si>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</si>
  <si>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</si>
  <si>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</si>
  <si>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</si>
  <si>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</si>
  <si>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</si>
  <si>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</si>
  <si>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</si>
  <si>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</si>
  <si>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</si>
  <si>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</si>
  <si>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</si>
  <si>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</si>
  <si>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</si>
  <si>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</si>
  <si>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</si>
  <si>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</si>
  <si>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</si>
  <si>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</si>
  <si>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</si>
  <si>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</si>
  <si>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</si>
  <si>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</si>
  <si>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</si>
  <si>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</si>
  <si>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</si>
  <si>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</si>
  <si>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</si>
  <si>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</si>
  <si>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</si>
  <si>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</si>
  <si>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</si>
  <si>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</si>
  <si>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</si>
  <si>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</si>
  <si>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</si>
  <si>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</si>
  <si>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</si>
  <si>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</si>
  <si>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</si>
  <si>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</si>
  <si>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</si>
  <si>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</si>
  <si>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</si>
  <si>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</si>
  <si>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</si>
  <si>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</si>
  <si>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</si>
  <si>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</si>
  <si>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</si>
  <si>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</si>
  <si>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</si>
  <si>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</si>
  <si>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</si>
  <si>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</si>
  <si>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</si>
  <si>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</si>
  <si>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</si>
  <si>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</si>
  <si>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</si>
  <si>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</si>
  <si>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</si>
  <si>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</si>
  <si>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</si>
  <si>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</si>
  <si>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</si>
  <si>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</si>
  <si>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</si>
  <si>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</si>
  <si>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</si>
  <si>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</si>
  <si>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</si>
  <si>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</si>
  <si>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</si>
  <si>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</si>
  <si>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</si>
  <si>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</si>
  <si>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</si>
  <si>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</si>
  <si>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</si>
  <si>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</si>
  <si>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</si>
  <si>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</si>
  <si>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</si>
  <si>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</si>
  <si>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</si>
  <si>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</si>
  <si>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</si>
  <si>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</si>
  <si>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</si>
  <si>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</si>
  <si>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</si>
  <si>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</si>
  <si>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</si>
  <si>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</si>
  <si>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</si>
  <si>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</si>
  <si>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</si>
  <si>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</si>
  <si>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</si>
  <si>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</si>
  <si>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</si>
  <si>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</si>
  <si>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</si>
  <si>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</si>
  <si>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</si>
  <si>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</si>
  <si>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</si>
  <si>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</si>
  <si>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</si>
  <si>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</si>
  <si>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</si>
  <si>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</si>
  <si>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</si>
  <si>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</si>
  <si>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</si>
  <si>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</si>
  <si>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</si>
  <si>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</si>
  <si>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</si>
  <si>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</si>
  <si>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</si>
  <si>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</si>
  <si>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</si>
  <si>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</si>
  <si>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</si>
  <si>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</si>
  <si>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</si>
  <si>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</si>
  <si>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</si>
  <si>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</si>
  <si>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</si>
  <si>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</si>
  <si>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</si>
  <si>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</si>
  <si>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</si>
  <si>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</si>
  <si>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</si>
  <si>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</si>
  <si>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</si>
  <si>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</si>
  <si>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</si>
  <si>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</si>
  <si>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</si>
  <si>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</si>
  <si>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</si>
  <si>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</si>
  <si>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</si>
  <si>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</si>
  <si>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</si>
  <si>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</si>
  <si>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</si>
  <si>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</si>
  <si>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</si>
  <si>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</si>
  <si>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</si>
  <si>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</si>
  <si>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</si>
  <si>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</si>
  <si>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</si>
  <si>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</si>
  <si>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</si>
  <si>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</si>
  <si>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</si>
  <si>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</si>
  <si>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</si>
  <si>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</si>
  <si>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</si>
  <si>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</si>
  <si>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</si>
  <si>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</si>
  <si>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</si>
  <si>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</si>
  <si>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</si>
  <si>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</si>
  <si>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</si>
  <si>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</si>
  <si>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</si>
  <si>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</si>
  <si>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</si>
  <si>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</si>
  <si>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</si>
  <si>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</si>
  <si>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</si>
  <si>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</si>
  <si>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</si>
  <si>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</si>
  <si>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</si>
  <si>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</si>
  <si>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</si>
  <si>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</si>
  <si>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</si>
  <si>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</si>
  <si>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</si>
  <si>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</si>
  <si>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</si>
  <si>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</si>
  <si>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</si>
  <si>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</si>
  <si>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</si>
  <si>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</si>
  <si>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</si>
  <si>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</si>
  <si>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</si>
  <si>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</si>
  <si>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</si>
  <si>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</si>
  <si>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</si>
  <si>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</si>
  <si>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</si>
  <si>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</si>
  <si>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</si>
  <si>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</si>
  <si>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</si>
  <si>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</si>
  <si>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</si>
  <si>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</si>
  <si>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</si>
  <si>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</si>
  <si>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</si>
  <si>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</si>
  <si>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</si>
  <si>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</si>
  <si>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</si>
  <si>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</si>
  <si>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</si>
  <si>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</si>
  <si>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</si>
  <si>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</si>
  <si>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</si>
  <si>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</si>
  <si>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</si>
  <si>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</si>
  <si>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</si>
  <si>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</si>
  <si>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</si>
  <si>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</si>
  <si>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</si>
  <si>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</si>
  <si>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</si>
  <si>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</si>
  <si>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</si>
  <si>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</si>
  <si>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</si>
  <si>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</si>
  <si>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</si>
  <si>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</si>
  <si>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</si>
  <si>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</si>
  <si>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</si>
  <si>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</si>
  <si>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</si>
  <si>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</si>
  <si>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</si>
  <si>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</si>
  <si>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</si>
  <si>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</si>
  <si>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</si>
  <si>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</si>
  <si>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</si>
  <si>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</si>
  <si>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</si>
  <si>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</si>
  <si>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</si>
  <si>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</si>
  <si>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</si>
  <si>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</si>
  <si>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</si>
  <si>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</si>
  <si>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</si>
  <si>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</si>
  <si>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</si>
  <si>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</si>
  <si>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</si>
  <si>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</si>
  <si>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</si>
  <si>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</si>
  <si>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</si>
  <si>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</si>
  <si>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</si>
  <si>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</si>
  <si>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</si>
  <si>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</si>
  <si>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</si>
  <si>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</si>
  <si>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</si>
  <si>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</si>
  <si>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</si>
  <si>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</si>
  <si>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</si>
  <si>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</si>
  <si>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</si>
  <si>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</si>
  <si>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</si>
  <si>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</si>
  <si>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</si>
  <si>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</si>
  <si>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</si>
  <si>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</si>
  <si>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</si>
  <si>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</si>
  <si>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</si>
  <si>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</si>
  <si>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</si>
  <si>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</si>
  <si>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</si>
  <si>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</si>
  <si>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</si>
  <si>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</si>
  <si>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</si>
  <si>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</si>
  <si>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</si>
  <si>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</si>
  <si>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</si>
  <si>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</si>
  <si>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</si>
  <si>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</si>
  <si>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</si>
  <si>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</si>
  <si>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</si>
  <si>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</si>
  <si>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</si>
  <si>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</si>
  <si>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</si>
  <si>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</si>
  <si>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</si>
  <si>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</si>
  <si>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</si>
  <si>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</si>
  <si>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</si>
  <si>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</si>
  <si>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</si>
  <si>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</si>
  <si>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</si>
  <si>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</si>
  <si>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</si>
  <si>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</si>
  <si>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</si>
  <si>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</si>
  <si>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4.1300000000000003E-2</t>
  </si>
  <si>
    <t>0.1614495</t>
  </si>
  <si>
    <t>RAW_E_LEAD</t>
  </si>
  <si>
    <t>PRE1960PCT</t>
  </si>
  <si>
    <t>Lead Paint Indicator (% pre-1960s housing)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</si>
  <si>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</si>
  <si>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</si>
  <si>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</si>
  <si>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</si>
  <si>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</si>
  <si>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</si>
  <si>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2.4000000000000001E-4</t>
  </si>
  <si>
    <t>0.1098278</t>
  </si>
  <si>
    <t>RAW_E_NPL</t>
  </si>
  <si>
    <t>PNPL</t>
  </si>
  <si>
    <t>NPL</t>
  </si>
  <si>
    <t>Superfund Proximity (site count/km distance)</t>
  </si>
  <si>
    <t>1.9E-2</t>
  </si>
  <si>
    <t>0.07116519</t>
  </si>
  <si>
    <t>RAW_E_O3</t>
  </si>
  <si>
    <t>OZONE</t>
  </si>
  <si>
    <t>Ozone (ppb)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</si>
  <si>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</si>
  <si>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</si>
  <si>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</si>
  <si>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</si>
  <si>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</si>
  <si>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</si>
  <si>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</si>
  <si>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</si>
  <si>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</si>
  <si>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</si>
  <si>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</si>
  <si>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</si>
  <si>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</si>
  <si>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</si>
  <si>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</si>
  <si>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</si>
  <si>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</si>
  <si>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</si>
  <si>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</si>
  <si>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</si>
  <si>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</si>
  <si>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</si>
  <si>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</si>
  <si>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</si>
  <si>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</si>
  <si>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</si>
  <si>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</si>
  <si>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</si>
  <si>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</si>
  <si>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</si>
  <si>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</si>
  <si>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</si>
  <si>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</si>
  <si>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</si>
  <si>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</si>
  <si>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</si>
  <si>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</si>
  <si>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</si>
  <si>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</si>
  <si>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</si>
  <si>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</si>
  <si>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</si>
  <si>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</si>
  <si>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</si>
  <si>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2E-3</t>
  </si>
  <si>
    <t>1.020918</t>
  </si>
  <si>
    <t>state.pctile.Demog.Index</t>
  </si>
  <si>
    <t>names_d_state_pctile</t>
  </si>
  <si>
    <t>statepctile</t>
  </si>
  <si>
    <t>State Percentile of Demographic Index</t>
  </si>
  <si>
    <t>State</t>
  </si>
  <si>
    <t>state</t>
  </si>
  <si>
    <t>state.pctile.Demog.Index.Supp</t>
  </si>
  <si>
    <t>S_P_DEMOGIDX_5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</si>
  <si>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</si>
  <si>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</si>
  <si>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</si>
  <si>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</si>
  <si>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</si>
  <si>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</si>
  <si>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</si>
  <si>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</si>
  <si>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</si>
  <si>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</si>
  <si>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</si>
  <si>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</si>
  <si>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</si>
  <si>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</si>
  <si>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</si>
  <si>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</si>
  <si>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</si>
  <si>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</si>
  <si>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</si>
  <si>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</si>
  <si>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</si>
  <si>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</si>
  <si>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</si>
  <si>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</si>
  <si>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</si>
  <si>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</si>
  <si>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</si>
  <si>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</si>
  <si>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</si>
  <si>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of Limited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</si>
  <si>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</si>
  <si>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</si>
  <si>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</si>
  <si>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</si>
  <si>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</si>
  <si>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</si>
  <si>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</si>
  <si>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</si>
  <si>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</si>
  <si>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</si>
  <si>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</si>
  <si>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</si>
  <si>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</si>
  <si>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</si>
  <si>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</si>
  <si>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</si>
  <si>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</si>
  <si>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</si>
  <si>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</si>
  <si>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</si>
  <si>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</si>
  <si>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</si>
  <si>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</si>
  <si>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</si>
  <si>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</si>
  <si>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</si>
  <si>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</si>
  <si>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</si>
  <si>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</si>
  <si>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</si>
  <si>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</si>
  <si>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</si>
  <si>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</si>
  <si>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</si>
  <si>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</si>
  <si>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</si>
  <si>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</si>
  <si>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</si>
  <si>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</si>
  <si>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</si>
  <si>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</si>
  <si>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</si>
  <si>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of Unemployment Rate</t>
  </si>
  <si>
    <t>state.avg.cancer</t>
  </si>
  <si>
    <t>S_E_CANCER</t>
  </si>
  <si>
    <t>names_e_state_avg</t>
  </si>
  <si>
    <t>State avg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</si>
  <si>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</si>
  <si>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</si>
  <si>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</si>
  <si>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</si>
  <si>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</si>
  <si>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</si>
  <si>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</si>
  <si>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</si>
  <si>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</si>
  <si>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</si>
  <si>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</si>
  <si>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</si>
  <si>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</si>
  <si>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</si>
  <si>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</si>
  <si>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</si>
  <si>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</si>
  <si>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</si>
  <si>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</si>
  <si>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</si>
  <si>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</si>
  <si>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</si>
  <si>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</si>
  <si>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</si>
  <si>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</si>
  <si>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</si>
  <si>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</si>
  <si>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</si>
  <si>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</si>
  <si>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</si>
  <si>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</si>
  <si>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</si>
  <si>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</si>
  <si>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</si>
  <si>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</si>
  <si>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</si>
  <si>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</si>
  <si>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</si>
  <si>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</si>
  <si>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</si>
  <si>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</si>
  <si>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</si>
  <si>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</si>
  <si>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</si>
  <si>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</si>
  <si>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</si>
  <si>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</si>
  <si>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</si>
  <si>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</si>
  <si>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</si>
  <si>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</si>
  <si>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</si>
  <si>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</si>
  <si>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</si>
  <si>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</si>
  <si>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</si>
  <si>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</si>
  <si>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</si>
  <si>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</si>
  <si>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</si>
  <si>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</si>
  <si>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</si>
  <si>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</si>
  <si>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</si>
  <si>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</si>
  <si>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</si>
  <si>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</si>
  <si>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</si>
  <si>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</si>
  <si>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</si>
  <si>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</si>
  <si>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</si>
  <si>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</si>
  <si>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of Particulate Matter</t>
  </si>
  <si>
    <t>state.avg.resp</t>
  </si>
  <si>
    <t>S_E_RESP</t>
  </si>
  <si>
    <t>State avg Respiratory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</si>
  <si>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</si>
  <si>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</si>
  <si>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</si>
  <si>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</si>
  <si>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</si>
  <si>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</si>
  <si>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</si>
  <si>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</si>
  <si>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</si>
  <si>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</si>
  <si>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</si>
  <si>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</si>
  <si>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</si>
  <si>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</si>
  <si>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</si>
  <si>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</si>
  <si>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</si>
  <si>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</si>
  <si>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</si>
  <si>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</si>
  <si>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</si>
  <si>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</si>
  <si>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</si>
  <si>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</si>
  <si>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</si>
  <si>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</si>
  <si>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</si>
  <si>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</si>
  <si>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</si>
  <si>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</si>
  <si>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</si>
  <si>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</si>
  <si>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</si>
  <si>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</si>
  <si>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</si>
  <si>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</si>
  <si>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</si>
  <si>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</si>
  <si>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</si>
  <si>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</si>
  <si>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</si>
  <si>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</si>
  <si>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</si>
  <si>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</si>
  <si>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</si>
  <si>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</si>
  <si>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</si>
  <si>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</si>
  <si>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</si>
  <si>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</si>
  <si>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</si>
  <si>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</si>
  <si>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</si>
  <si>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</si>
  <si>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</si>
  <si>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</si>
  <si>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</si>
  <si>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</si>
  <si>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</si>
  <si>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</si>
  <si>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</si>
  <si>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</si>
  <si>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</si>
  <si>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</si>
  <si>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</si>
  <si>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</si>
  <si>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</si>
  <si>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</si>
  <si>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</si>
  <si>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</si>
  <si>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</si>
  <si>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</si>
  <si>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</si>
  <si>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</si>
  <si>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</si>
  <si>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</si>
  <si>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</si>
  <si>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</si>
  <si>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</si>
  <si>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</si>
  <si>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</si>
  <si>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</si>
  <si>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</si>
  <si>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</si>
  <si>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</si>
  <si>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</si>
  <si>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</si>
  <si>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</si>
  <si>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</si>
  <si>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</si>
  <si>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</si>
  <si>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</si>
  <si>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</si>
  <si>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</si>
  <si>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</si>
  <si>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</si>
  <si>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</si>
  <si>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</si>
  <si>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</si>
  <si>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</si>
  <si>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</si>
  <si>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</si>
  <si>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</si>
  <si>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</si>
  <si>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</si>
  <si>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</si>
  <si>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</si>
  <si>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</si>
  <si>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</si>
  <si>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</si>
  <si>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</si>
  <si>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</si>
  <si>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</si>
  <si>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</si>
  <si>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</si>
  <si>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</si>
  <si>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RMP Facility Proximity EJ Index (State%ile)</t>
  </si>
  <si>
    <t>state.pctile.EJ.DISPARITY.rsei.eo</t>
  </si>
  <si>
    <t>S_P2_RSEI_AIR</t>
  </si>
  <si>
    <t>S_P_D2_RSEI_AIR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</si>
  <si>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</si>
  <si>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</si>
  <si>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</si>
  <si>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</si>
  <si>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</si>
  <si>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</si>
  <si>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</si>
  <si>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</si>
  <si>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</si>
  <si>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</si>
  <si>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</si>
  <si>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</si>
  <si>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</si>
  <si>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</si>
  <si>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</si>
  <si>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</si>
  <si>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</si>
  <si>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</si>
  <si>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</si>
  <si>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</si>
  <si>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</si>
  <si>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</si>
  <si>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</si>
  <si>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</si>
  <si>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</si>
  <si>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</si>
  <si>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</si>
  <si>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</si>
  <si>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</si>
  <si>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</si>
  <si>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</si>
  <si>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</si>
  <si>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</si>
  <si>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</si>
  <si>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</si>
  <si>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</si>
  <si>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</si>
  <si>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</si>
  <si>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</si>
  <si>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</si>
  <si>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</si>
  <si>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</si>
  <si>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</si>
  <si>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</si>
  <si>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</si>
  <si>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</si>
  <si>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</si>
  <si>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</si>
  <si>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</si>
  <si>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</si>
  <si>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</si>
  <si>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</si>
  <si>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</si>
  <si>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</si>
  <si>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</si>
  <si>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</si>
  <si>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</si>
  <si>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</si>
  <si>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</si>
  <si>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</si>
  <si>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</si>
  <si>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</si>
  <si>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</si>
  <si>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</si>
  <si>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</si>
  <si>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</si>
  <si>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</si>
  <si>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</si>
  <si>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</si>
  <si>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</si>
  <si>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</si>
  <si>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</si>
  <si>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</si>
  <si>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</si>
  <si>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</si>
  <si>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</si>
  <si>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</si>
  <si>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</si>
  <si>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</si>
  <si>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</si>
  <si>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</si>
  <si>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</si>
  <si>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</si>
  <si>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</si>
  <si>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</si>
  <si>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</si>
  <si>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</si>
  <si>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</si>
  <si>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</si>
  <si>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</si>
  <si>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</si>
  <si>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</si>
  <si>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</si>
  <si>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</si>
  <si>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</si>
  <si>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</si>
  <si>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</si>
  <si>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</si>
  <si>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</si>
  <si>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</si>
  <si>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</si>
  <si>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</si>
  <si>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</si>
  <si>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</si>
  <si>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</si>
  <si>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</si>
  <si>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</si>
  <si>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</si>
  <si>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</si>
  <si>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</si>
  <si>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</si>
  <si>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</si>
  <si>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</si>
  <si>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</si>
  <si>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</si>
  <si>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</si>
  <si>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</si>
  <si>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</si>
  <si>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</si>
  <si>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</si>
  <si>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</si>
  <si>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</si>
  <si>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</si>
  <si>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</si>
  <si>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</si>
  <si>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</si>
  <si>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</si>
  <si>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</si>
  <si>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</si>
  <si>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</si>
  <si>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</si>
  <si>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</si>
  <si>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</si>
  <si>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</si>
  <si>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</si>
  <si>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</si>
  <si>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</si>
  <si>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</si>
  <si>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</si>
  <si>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</si>
  <si>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</si>
  <si>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</si>
  <si>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</si>
  <si>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</si>
  <si>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</si>
  <si>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State Average of Demographic Index</t>
  </si>
  <si>
    <t>state.avg.Demog.Index.Supp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</si>
  <si>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</si>
  <si>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</si>
  <si>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</si>
  <si>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</si>
  <si>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</si>
  <si>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</si>
  <si>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</si>
  <si>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</si>
  <si>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</si>
  <si>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</si>
  <si>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</si>
  <si>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</si>
  <si>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</si>
  <si>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</si>
  <si>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</si>
  <si>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</si>
  <si>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</si>
  <si>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</si>
  <si>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</si>
  <si>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</si>
  <si>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</si>
  <si>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</si>
  <si>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</si>
  <si>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</si>
  <si>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</si>
  <si>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</si>
  <si>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White</t>
  </si>
  <si>
    <t>pctnhba</t>
  </si>
  <si>
    <t>P_BLACK</t>
  </si>
  <si>
    <t>% Black or African American (non-Hispanic, single race)</t>
  </si>
  <si>
    <t>Black</t>
  </si>
  <si>
    <t>pctnhaa</t>
  </si>
  <si>
    <t>P_ASIAN</t>
  </si>
  <si>
    <t>% Asian (non-Hispanic, single race)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</si>
  <si>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</si>
  <si>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</si>
  <si>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</si>
  <si>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</si>
  <si>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</si>
  <si>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</si>
  <si>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</si>
  <si>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</si>
  <si>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</si>
  <si>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American Indian</t>
  </si>
  <si>
    <t>pctnhnhpia</t>
  </si>
  <si>
    <t>P_HAWPAC</t>
  </si>
  <si>
    <t>% Native Hawaiian and Other Pacific Islander (non-Hispanic, single race)</t>
  </si>
  <si>
    <t>Hawaiian/Pacific Islander</t>
  </si>
  <si>
    <t>pctnhotheralone</t>
  </si>
  <si>
    <t>P_OTHER_RACE</t>
  </si>
  <si>
    <t>% Other race (non-Hispanic, single race)</t>
  </si>
  <si>
    <t>Other race</t>
  </si>
  <si>
    <t>pctnhmulti</t>
  </si>
  <si>
    <t>P_TWOMORE</t>
  </si>
  <si>
    <t>% Two or more races (non-Hispanic)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</si>
  <si>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</si>
  <si>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</si>
  <si>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</si>
  <si>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</si>
  <si>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</si>
  <si>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</si>
  <si>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</si>
  <si>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</si>
  <si>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</si>
  <si>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</si>
  <si>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</si>
  <si>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</si>
  <si>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</si>
  <si>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</si>
  <si>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</si>
  <si>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</si>
  <si>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</si>
  <si>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</si>
  <si>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</si>
  <si>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</si>
  <si>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</si>
  <si>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</si>
  <si>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</si>
  <si>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</si>
  <si>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</si>
  <si>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</si>
  <si>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</si>
  <si>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</si>
  <si>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</si>
  <si>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</si>
  <si>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</si>
  <si>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</si>
  <si>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</si>
  <si>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</si>
  <si>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</si>
  <si>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</si>
  <si>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</si>
  <si>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</si>
  <si>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</si>
  <si>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</si>
  <si>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</si>
  <si>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</si>
  <si>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</si>
  <si>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</si>
  <si>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</si>
  <si>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</si>
  <si>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</si>
  <si>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</si>
  <si>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</si>
  <si>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</si>
  <si>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</si>
  <si>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</si>
  <si>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</si>
  <si>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</si>
  <si>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</si>
  <si>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</si>
  <si>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</si>
  <si>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</si>
  <si>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</si>
  <si>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</si>
  <si>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</si>
  <si>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</si>
  <si>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</si>
  <si>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</si>
  <si>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</si>
  <si>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</si>
  <si>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</si>
  <si>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</si>
  <si>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</si>
  <si>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</si>
  <si>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</si>
  <si>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</si>
  <si>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</si>
  <si>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</si>
  <si>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</si>
  <si>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</si>
  <si>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</si>
  <si>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</si>
  <si>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</si>
  <si>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</si>
  <si>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</si>
  <si>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</si>
  <si>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</si>
  <si>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</si>
  <si>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</si>
  <si>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</si>
  <si>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</si>
  <si>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</si>
  <si>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</si>
  <si>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</si>
  <si>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</si>
  <si>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</si>
  <si>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</si>
  <si>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</si>
  <si>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</si>
  <si>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</si>
  <si>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</si>
  <si>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</si>
  <si>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</si>
  <si>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</si>
  <si>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</si>
  <si>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</si>
  <si>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</si>
  <si>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</si>
  <si>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</si>
  <si>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</si>
  <si>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</si>
  <si>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</si>
  <si>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</si>
  <si>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</si>
  <si>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</si>
  <si>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</si>
  <si>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</si>
  <si>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</si>
  <si>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</si>
  <si>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</si>
  <si>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</si>
  <si>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</si>
  <si>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</si>
  <si>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</si>
  <si>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</si>
  <si>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</si>
  <si>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</si>
  <si>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</si>
  <si>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</si>
  <si>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</si>
  <si>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</si>
  <si>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</si>
  <si>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</si>
  <si>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</si>
  <si>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</si>
  <si>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</si>
  <si>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</si>
  <si>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</si>
  <si>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</si>
  <si>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</si>
  <si>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</si>
  <si>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</si>
  <si>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</si>
  <si>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</si>
  <si>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</si>
  <si>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</si>
  <si>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</si>
  <si>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</si>
  <si>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</si>
  <si>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</si>
  <si>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</si>
  <si>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</si>
  <si>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</si>
  <si>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</si>
  <si>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</si>
  <si>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</si>
  <si>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</si>
  <si>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</si>
  <si>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</si>
  <si>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</si>
  <si>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</si>
  <si>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</si>
  <si>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</si>
  <si>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</si>
  <si>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</si>
  <si>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</si>
  <si>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</si>
  <si>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</si>
  <si>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</si>
  <si>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</si>
  <si>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</si>
  <si>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</si>
  <si>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</si>
  <si>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</si>
  <si>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</si>
  <si>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</si>
  <si>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</si>
  <si>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</si>
  <si>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</si>
  <si>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</si>
  <si>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</si>
  <si>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</si>
  <si>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</si>
  <si>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</si>
  <si>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</si>
  <si>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</si>
  <si>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</si>
  <si>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</si>
  <si>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</si>
  <si>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</si>
  <si>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</si>
  <si>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</si>
  <si>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</si>
  <si>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</si>
  <si>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</si>
  <si>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</si>
  <si>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</si>
  <si>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</si>
  <si>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</si>
  <si>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</si>
  <si>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</si>
  <si>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</si>
  <si>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</si>
  <si>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</si>
  <si>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</si>
  <si>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</si>
  <si>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</si>
  <si>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</si>
  <si>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</si>
  <si>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</si>
  <si>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</si>
  <si>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</si>
  <si>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</si>
  <si>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</si>
  <si>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</si>
  <si>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</si>
  <si>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</si>
  <si>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</si>
  <si>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</si>
  <si>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</si>
  <si>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</si>
  <si>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</si>
  <si>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</si>
  <si>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</si>
  <si>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</si>
  <si>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</si>
  <si>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</si>
  <si>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</si>
  <si>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</si>
  <si>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</si>
  <si>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</si>
  <si>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</si>
  <si>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</si>
  <si>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</si>
  <si>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</si>
  <si>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</si>
  <si>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</si>
  <si>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</si>
  <si>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</si>
  <si>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</si>
  <si>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</si>
  <si>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</si>
  <si>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</si>
  <si>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</si>
  <si>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</si>
  <si>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</si>
  <si>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</si>
  <si>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</si>
  <si>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</si>
  <si>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</si>
  <si>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</si>
  <si>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</si>
  <si>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</si>
  <si>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</si>
  <si>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</si>
  <si>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</si>
  <si>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</si>
  <si>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</si>
  <si>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</si>
  <si>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</si>
  <si>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</si>
  <si>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</si>
  <si>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</si>
  <si>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</si>
  <si>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</si>
  <si>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</si>
  <si>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</si>
  <si>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</si>
  <si>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</si>
  <si>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</si>
  <si>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</si>
  <si>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</si>
  <si>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</si>
  <si>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</si>
  <si>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</si>
  <si>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</si>
  <si>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</si>
  <si>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</si>
  <si>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</si>
  <si>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</si>
  <si>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</si>
  <si>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</si>
  <si>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</si>
  <si>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</si>
  <si>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</si>
  <si>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</si>
  <si>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</si>
  <si>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</si>
  <si>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</si>
  <si>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</si>
  <si>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</si>
  <si>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</si>
  <si>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</si>
  <si>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</si>
  <si>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</si>
  <si>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</si>
  <si>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</si>
  <si>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</si>
  <si>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</si>
  <si>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</si>
  <si>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</si>
  <si>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</si>
  <si>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</si>
  <si>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</si>
  <si>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</si>
  <si>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</si>
  <si>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</si>
  <si>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</si>
  <si>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</si>
  <si>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</si>
  <si>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</si>
  <si>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</si>
  <si>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</si>
  <si>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</si>
  <si>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</si>
  <si>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</si>
  <si>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</si>
  <si>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</si>
  <si>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</si>
  <si>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</si>
  <si>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</si>
  <si>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</si>
  <si>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</si>
  <si>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</si>
  <si>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</si>
  <si>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</si>
  <si>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</si>
  <si>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</si>
  <si>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</si>
  <si>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</si>
  <si>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</si>
  <si>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</si>
  <si>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</si>
  <si>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</si>
  <si>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</si>
  <si>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</si>
  <si>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</si>
  <si>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</si>
  <si>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</si>
  <si>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</si>
  <si>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</si>
  <si>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</si>
  <si>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</si>
  <si>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</si>
  <si>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</si>
  <si>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</si>
  <si>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</si>
  <si>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</si>
  <si>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</si>
  <si>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</si>
  <si>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</si>
  <si>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</si>
  <si>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</si>
  <si>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</si>
  <si>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</si>
  <si>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</si>
  <si>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</si>
  <si>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</si>
  <si>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</si>
  <si>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</si>
  <si>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</si>
  <si>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</si>
  <si>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</si>
  <si>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</si>
  <si>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</si>
  <si>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</si>
  <si>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</si>
  <si>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</si>
  <si>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</si>
  <si>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</si>
  <si>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</si>
  <si>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</si>
  <si>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</si>
  <si>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</si>
  <si>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</si>
  <si>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</si>
  <si>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</si>
  <si>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</si>
  <si>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</si>
  <si>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</si>
  <si>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</si>
  <si>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</si>
  <si>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</si>
  <si>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</si>
  <si>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</si>
  <si>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</si>
  <si>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</si>
  <si>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</si>
  <si>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</si>
  <si>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</si>
  <si>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</si>
  <si>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</si>
  <si>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</si>
  <si>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</si>
  <si>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</si>
  <si>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</si>
  <si>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</si>
  <si>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</si>
  <si>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</si>
  <si>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</si>
  <si>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</si>
  <si>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</si>
  <si>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</si>
  <si>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</si>
  <si>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</si>
  <si>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</si>
  <si>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</si>
  <si>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</si>
  <si>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</si>
  <si>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</si>
  <si>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</si>
  <si>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</si>
  <si>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</si>
  <si>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</si>
  <si>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</si>
  <si>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</si>
  <si>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</si>
  <si>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</si>
  <si>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</si>
  <si>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</si>
  <si>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</si>
  <si>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</si>
  <si>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</si>
  <si>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</si>
  <si>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</si>
  <si>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</si>
  <si>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</si>
  <si>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</si>
  <si>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</si>
  <si>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</si>
  <si>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</si>
  <si>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</si>
  <si>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</si>
  <si>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</si>
  <si>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</si>
  <si>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</si>
  <si>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</si>
  <si>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</si>
  <si>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</si>
  <si>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</si>
  <si>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</si>
  <si>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</si>
  <si>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</si>
  <si>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</si>
  <si>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</si>
  <si>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</si>
  <si>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</si>
  <si>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</si>
  <si>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</si>
  <si>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</si>
  <si>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</si>
  <si>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</si>
  <si>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</si>
  <si>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</si>
  <si>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</si>
  <si>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</si>
  <si>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</si>
  <si>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</si>
  <si>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</si>
  <si>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</si>
  <si>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</si>
  <si>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</si>
  <si>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</si>
  <si>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</si>
  <si>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</si>
  <si>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</si>
  <si>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</si>
  <si>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</si>
  <si>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</si>
  <si>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</si>
  <si>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</si>
  <si>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</si>
  <si>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</si>
  <si>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</si>
  <si>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</si>
  <si>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</si>
  <si>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</si>
  <si>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</si>
  <si>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</si>
  <si>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</si>
  <si>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</si>
  <si>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</si>
  <si>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</si>
  <si>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</si>
  <si>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</si>
  <si>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</si>
  <si>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</si>
  <si>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</si>
  <si>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</si>
  <si>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</si>
  <si>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</si>
  <si>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</si>
  <si>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</si>
  <si>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</si>
  <si>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</si>
  <si>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</si>
  <si>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</si>
  <si>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</si>
  <si>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</si>
  <si>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</si>
  <si>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</si>
  <si>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</si>
  <si>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</si>
  <si>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</si>
  <si>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</si>
  <si>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</si>
  <si>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</si>
  <si>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</si>
  <si>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</si>
  <si>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</si>
  <si>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</si>
  <si>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</si>
  <si>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</si>
  <si>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</si>
  <si>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</si>
  <si>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</si>
  <si>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Average of Demographic Index</t>
  </si>
  <si>
    <t>US Average of Supplemental Demographic Index</t>
  </si>
  <si>
    <t>in_api</t>
  </si>
  <si>
    <t>in_bgcsv</t>
  </si>
  <si>
    <t>y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</si>
  <si>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</si>
  <si>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</si>
  <si>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</si>
  <si>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</si>
  <si>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</si>
  <si>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</si>
  <si>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</si>
  <si>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</si>
  <si>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</si>
  <si>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</si>
  <si>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</si>
  <si>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</si>
  <si>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</si>
  <si>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</si>
  <si>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</si>
  <si>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</si>
  <si>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</si>
  <si>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</si>
  <si>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</si>
  <si>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</si>
  <si>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</si>
  <si>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</si>
  <si>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</si>
  <si>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</si>
  <si>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</si>
  <si>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</si>
  <si>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</si>
  <si>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</si>
  <si>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</si>
  <si>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</si>
  <si>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</si>
  <si>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</si>
  <si>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</si>
  <si>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</si>
  <si>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</si>
  <si>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</si>
  <si>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</si>
  <si>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</si>
  <si>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</si>
  <si>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</si>
  <si>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</si>
  <si>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</si>
  <si>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</si>
  <si>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</si>
  <si>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</si>
  <si>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</si>
  <si>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</si>
  <si>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</si>
  <si>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</si>
  <si>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</si>
  <si>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</si>
  <si>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</si>
  <si>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</si>
  <si>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</si>
  <si>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</si>
  <si>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</si>
  <si>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</si>
  <si>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</si>
  <si>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</si>
  <si>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</si>
  <si>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</si>
  <si>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</si>
  <si>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</si>
  <si>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</si>
  <si>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</si>
  <si>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</si>
  <si>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</si>
  <si>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</si>
  <si>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</si>
  <si>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</si>
  <si>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</si>
  <si>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</si>
  <si>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</si>
  <si>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</si>
  <si>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</si>
  <si>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</si>
  <si>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</si>
  <si>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</si>
  <si>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</si>
  <si>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</si>
  <si>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</si>
  <si>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</si>
  <si>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</si>
  <si>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</si>
  <si>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</si>
  <si>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</si>
  <si>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</si>
  <si>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</si>
  <si>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</si>
  <si>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</si>
  <si>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</si>
  <si>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</si>
  <si>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</si>
  <si>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</si>
  <si>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</si>
  <si>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</si>
  <si>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</si>
  <si>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</si>
  <si>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</si>
  <si>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</si>
  <si>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</si>
  <si>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</si>
  <si>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</si>
  <si>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</si>
  <si>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</si>
  <si>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</si>
  <si>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</si>
  <si>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</si>
  <si>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</si>
  <si>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</si>
  <si>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</si>
  <si>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</si>
  <si>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</si>
  <si>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</si>
  <si>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</si>
  <si>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</si>
  <si>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</si>
  <si>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</si>
  <si>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</si>
  <si>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</si>
  <si>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</si>
  <si>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</si>
  <si>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</si>
  <si>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</si>
  <si>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</si>
  <si>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</si>
  <si>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</si>
  <si>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</si>
  <si>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</si>
  <si>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</si>
  <si>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</si>
  <si>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</si>
  <si>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</si>
  <si>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</si>
  <si>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</si>
  <si>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</si>
  <si>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</si>
  <si>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</si>
  <si>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</si>
  <si>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</si>
  <si>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</si>
  <si>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</si>
  <si>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</si>
  <si>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</si>
  <si>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</si>
  <si>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</si>
  <si>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</si>
  <si>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</si>
  <si>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</si>
  <si>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</si>
  <si>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</si>
  <si>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</si>
  <si>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</si>
  <si>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</si>
  <si>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</si>
  <si>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</si>
  <si>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</si>
  <si>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</si>
  <si>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</si>
  <si>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</si>
  <si>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</si>
  <si>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</si>
  <si>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</si>
  <si>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</si>
  <si>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</si>
  <si>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</si>
  <si>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</si>
  <si>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</si>
  <si>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</si>
  <si>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</si>
  <si>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</si>
  <si>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</si>
  <si>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</si>
  <si>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</si>
  <si>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</si>
  <si>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</si>
  <si>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</si>
  <si>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</si>
  <si>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</si>
  <si>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</si>
  <si>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</si>
  <si>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</si>
  <si>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</si>
  <si>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</si>
  <si>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</si>
  <si>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</si>
  <si>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</si>
  <si>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</si>
  <si>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</si>
  <si>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</si>
  <si>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</si>
  <si>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</si>
  <si>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</si>
  <si>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</si>
  <si>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</si>
  <si>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</si>
  <si>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</si>
  <si>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</si>
  <si>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</si>
  <si>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</si>
  <si>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</si>
  <si>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</si>
  <si>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</si>
  <si>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</si>
  <si>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</si>
  <si>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</si>
  <si>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</si>
  <si>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</si>
  <si>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</si>
  <si>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</si>
  <si>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</si>
  <si>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</si>
  <si>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</si>
  <si>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</si>
  <si>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</si>
  <si>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</si>
  <si>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</si>
  <si>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</si>
  <si>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</si>
  <si>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</si>
  <si>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</si>
  <si>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</si>
  <si>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</si>
  <si>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</si>
  <si>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</si>
  <si>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</si>
  <si>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</si>
  <si>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</si>
  <si>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</si>
  <si>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</si>
  <si>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</si>
  <si>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</si>
  <si>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</si>
  <si>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</si>
  <si>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</si>
  <si>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</si>
  <si>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</si>
  <si>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</si>
  <si>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</si>
  <si>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</si>
  <si>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</si>
  <si>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</si>
  <si>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</si>
  <si>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</si>
  <si>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</si>
  <si>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</si>
  <si>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</si>
  <si>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</si>
  <si>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</si>
  <si>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</si>
  <si>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</si>
  <si>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</si>
  <si>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</si>
  <si>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</si>
  <si>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</si>
  <si>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</si>
  <si>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</si>
  <si>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</si>
  <si>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</si>
  <si>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</si>
  <si>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</si>
  <si>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</si>
  <si>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</si>
  <si>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</si>
  <si>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</si>
  <si>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</si>
  <si>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</si>
  <si>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</si>
  <si>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</si>
  <si>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</si>
  <si>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</si>
  <si>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</si>
  <si>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</si>
  <si>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</si>
  <si>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</si>
  <si>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</si>
  <si>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</si>
  <si>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</si>
  <si>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</si>
  <si>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</si>
  <si>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</si>
  <si>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</si>
  <si>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</si>
  <si>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</si>
  <si>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</si>
  <si>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</si>
  <si>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</si>
  <si>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</si>
  <si>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</si>
  <si>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</si>
  <si>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</si>
  <si>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</si>
  <si>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</si>
  <si>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</si>
  <si>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</si>
  <si>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</si>
  <si>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</si>
  <si>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</si>
  <si>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</si>
  <si>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</si>
  <si>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</si>
  <si>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</si>
  <si>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</si>
  <si>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</si>
  <si>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</si>
  <si>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</si>
  <si>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</si>
  <si>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</si>
  <si>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</si>
  <si>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</si>
  <si>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</si>
  <si>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</si>
  <si>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</si>
  <si>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</si>
  <si>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</si>
  <si>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</si>
  <si>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</si>
  <si>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</si>
  <si>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</si>
  <si>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</si>
  <si>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</si>
  <si>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</si>
  <si>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</si>
  <si>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</si>
  <si>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</si>
  <si>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</si>
  <si>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</si>
  <si>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</si>
  <si>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</si>
  <si>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</si>
  <si>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</si>
  <si>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</si>
  <si>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</si>
  <si>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</si>
  <si>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</si>
  <si>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</si>
  <si>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</si>
  <si>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</si>
  <si>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</si>
  <si>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</si>
  <si>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</si>
  <si>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</si>
  <si>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</si>
  <si>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</si>
  <si>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</si>
  <si>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</si>
  <si>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</si>
  <si>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</si>
  <si>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</si>
  <si>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</si>
  <si>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</si>
  <si>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</si>
  <si>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</si>
  <si>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</si>
  <si>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</si>
  <si>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</si>
  <si>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</si>
  <si>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</si>
  <si>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</si>
  <si>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</si>
  <si>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</si>
  <si>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</si>
  <si>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</si>
  <si>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</si>
  <si>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</si>
  <si>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</si>
  <si>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</si>
  <si>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</si>
  <si>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</si>
  <si>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</si>
  <si>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</si>
  <si>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</si>
  <si>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</si>
  <si>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</si>
  <si>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</si>
  <si>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</si>
  <si>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</si>
  <si>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</si>
  <si>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</si>
  <si>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</si>
  <si>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</si>
  <si>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</si>
  <si>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</si>
  <si>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</si>
  <si>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</si>
  <si>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</si>
  <si>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</si>
  <si>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</si>
  <si>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</si>
  <si>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</si>
  <si>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</si>
  <si>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</si>
  <si>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</si>
  <si>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</si>
  <si>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</si>
  <si>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</si>
  <si>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</si>
  <si>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</si>
  <si>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</si>
  <si>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</si>
  <si>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</si>
  <si>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</si>
  <si>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</si>
  <si>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</si>
  <si>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</si>
  <si>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</si>
  <si>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</si>
  <si>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</si>
  <si>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</si>
  <si>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</si>
  <si>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</si>
  <si>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</si>
  <si>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</si>
  <si>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</si>
  <si>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</si>
  <si>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</si>
  <si>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</si>
  <si>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</si>
  <si>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</si>
  <si>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</si>
  <si>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</si>
  <si>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</si>
  <si>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</si>
  <si>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</si>
  <si>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</si>
  <si>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</si>
  <si>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</si>
  <si>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</si>
  <si>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</si>
  <si>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</si>
  <si>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</si>
  <si>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</si>
  <si>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</si>
  <si>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</si>
  <si>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</si>
  <si>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</si>
  <si>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</si>
  <si>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</si>
  <si>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</si>
  <si>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</si>
  <si>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</si>
  <si>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</si>
  <si>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</si>
  <si>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</si>
  <si>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</si>
  <si>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</si>
  <si>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</si>
  <si>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</si>
  <si>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</si>
  <si>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</si>
  <si>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</si>
  <si>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</si>
  <si>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</si>
  <si>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</si>
  <si>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</si>
  <si>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</si>
  <si>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</si>
  <si>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</si>
  <si>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</si>
  <si>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</si>
  <si>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</si>
  <si>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</si>
  <si>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</si>
  <si>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</si>
  <si>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</si>
  <si>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</si>
  <si>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</si>
  <si>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</si>
  <si>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</si>
  <si>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</si>
  <si>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</si>
  <si>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</si>
  <si>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</si>
  <si>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</si>
  <si>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</si>
  <si>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</si>
  <si>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</si>
  <si>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</si>
  <si>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</si>
  <si>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</si>
  <si>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</si>
  <si>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</si>
  <si>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</si>
  <si>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</si>
  <si>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</si>
  <si>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</si>
  <si>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</si>
  <si>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</si>
  <si>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</si>
  <si>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</si>
  <si>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</si>
  <si>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</si>
  <si>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</si>
  <si>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</si>
  <si>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</si>
  <si>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</si>
  <si>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</si>
  <si>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</si>
  <si>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</si>
  <si>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</si>
  <si>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</si>
  <si>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</si>
  <si>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</si>
  <si>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</si>
  <si>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</si>
  <si>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</si>
  <si>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</si>
  <si>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</si>
  <si>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</si>
  <si>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</si>
  <si>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</si>
  <si>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</si>
  <si>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</si>
  <si>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</si>
  <si>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</si>
  <si>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</si>
  <si>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</si>
  <si>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</si>
  <si>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</si>
  <si>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</si>
  <si>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</si>
  <si>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</si>
  <si>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</si>
  <si>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</si>
  <si>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</si>
  <si>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</si>
  <si>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</si>
  <si>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</si>
  <si>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</si>
  <si>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</si>
  <si>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</si>
  <si>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</si>
  <si>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</si>
  <si>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</si>
  <si>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</si>
  <si>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</si>
  <si>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</si>
  <si>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</si>
  <si>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</si>
  <si>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</si>
  <si>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</si>
  <si>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</si>
  <si>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</si>
  <si>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</si>
  <si>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</si>
  <si>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</si>
  <si>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</si>
  <si>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</si>
  <si>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</si>
  <si>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</si>
  <si>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</si>
  <si>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</si>
  <si>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</si>
  <si>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</si>
  <si>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</si>
  <si>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</si>
  <si>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</si>
  <si>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</si>
  <si>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</si>
  <si>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</si>
  <si>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</si>
  <si>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</si>
  <si>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</si>
  <si>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</si>
  <si>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</si>
  <si>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</si>
  <si>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</si>
  <si>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</si>
  <si>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</si>
  <si>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</si>
  <si>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</si>
  <si>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</si>
  <si>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</si>
  <si>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</si>
  <si>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</si>
  <si>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</si>
  <si>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</si>
  <si>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</si>
  <si>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</si>
  <si>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</si>
  <si>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</si>
  <si>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</si>
  <si>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</si>
  <si>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</si>
  <si>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</si>
  <si>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</si>
  <si>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</si>
  <si>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</si>
  <si>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</si>
  <si>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</si>
  <si>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</si>
  <si>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</si>
  <si>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</si>
  <si>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</si>
  <si>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</si>
  <si>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</si>
  <si>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</si>
  <si>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</si>
  <si>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</si>
  <si>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</si>
  <si>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</si>
  <si>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</si>
  <si>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</si>
  <si>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</si>
  <si>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</si>
  <si>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</si>
  <si>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</si>
  <si>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</si>
  <si>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</si>
  <si>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</si>
  <si>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</si>
  <si>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</si>
  <si>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</si>
  <si>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</si>
  <si>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</si>
  <si>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</si>
  <si>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</si>
  <si>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</si>
  <si>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</si>
  <si>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</si>
  <si>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</si>
  <si>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</si>
  <si>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</si>
  <si>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</si>
  <si>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</si>
  <si>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</si>
  <si>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</si>
  <si>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</si>
  <si>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</si>
  <si>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</si>
  <si>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</si>
  <si>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</si>
  <si>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</si>
  <si>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</si>
  <si>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</si>
  <si>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</si>
  <si>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</si>
  <si>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</si>
  <si>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</si>
  <si>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</si>
  <si>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</si>
  <si>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</si>
  <si>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</si>
  <si>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</si>
  <si>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</si>
  <si>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</si>
  <si>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</si>
  <si>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</si>
  <si>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</si>
  <si>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</si>
  <si>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</si>
  <si>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</si>
  <si>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</si>
  <si>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</si>
  <si>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</si>
  <si>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</si>
  <si>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</si>
  <si>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</si>
  <si>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</si>
  <si>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</si>
  <si>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</si>
  <si>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</si>
  <si>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</si>
  <si>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</si>
  <si>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</si>
  <si>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</si>
  <si>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</si>
  <si>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</si>
  <si>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</si>
  <si>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</si>
  <si>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</si>
  <si>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</si>
  <si>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</si>
  <si>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</si>
  <si>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</si>
  <si>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</si>
  <si>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</si>
  <si>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</si>
  <si>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</si>
  <si>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</si>
  <si>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</si>
  <si>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</si>
  <si>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</si>
  <si>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</si>
  <si>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</si>
  <si>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</si>
  <si>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</si>
  <si>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</si>
  <si>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</si>
  <si>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</si>
  <si>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</si>
  <si>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</si>
  <si>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</si>
  <si>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</si>
  <si>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</si>
  <si>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</si>
  <si>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</si>
  <si>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</si>
  <si>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</si>
  <si>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</si>
  <si>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</si>
  <si>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</si>
  <si>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</si>
  <si>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</si>
  <si>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</si>
  <si>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</si>
  <si>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</si>
  <si>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</si>
  <si>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</si>
  <si>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</si>
  <si>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</si>
  <si>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</si>
  <si>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</si>
  <si>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</si>
  <si>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</si>
  <si>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</si>
  <si>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</si>
  <si>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</si>
  <si>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</si>
  <si>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</si>
  <si>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</si>
  <si>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</si>
  <si>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</si>
  <si>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</si>
  <si>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</si>
  <si>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</si>
  <si>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</si>
  <si>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</si>
  <si>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</si>
  <si>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</si>
  <si>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</si>
  <si>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</si>
  <si>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</si>
  <si>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</si>
  <si>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</si>
  <si>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</si>
  <si>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</si>
  <si>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</si>
  <si>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</si>
  <si>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</si>
  <si>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</si>
  <si>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</si>
  <si>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</si>
  <si>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</si>
  <si>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</si>
  <si>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</si>
  <si>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</si>
  <si>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</si>
  <si>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</si>
  <si>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</si>
  <si>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</si>
  <si>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</si>
  <si>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</si>
  <si>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</si>
  <si>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</si>
  <si>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</si>
  <si>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</si>
  <si>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</si>
  <si>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</si>
  <si>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</si>
  <si>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</si>
  <si>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</si>
  <si>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</si>
  <si>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</si>
  <si>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</si>
  <si>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</si>
  <si>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</si>
  <si>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</si>
  <si>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</si>
  <si>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</si>
  <si>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</si>
  <si>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</si>
  <si>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</si>
  <si>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</si>
  <si>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</si>
  <si>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</si>
  <si>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</si>
  <si>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</si>
  <si>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</si>
  <si>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</si>
  <si>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</si>
  <si>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</si>
  <si>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</si>
  <si>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</si>
  <si>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</si>
  <si>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</si>
  <si>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</si>
  <si>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</si>
  <si>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</si>
  <si>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</si>
  <si>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</si>
  <si>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</si>
  <si>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</si>
  <si>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</si>
  <si>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</si>
  <si>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</si>
  <si>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</si>
  <si>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</si>
  <si>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</si>
  <si>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</si>
  <si>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</si>
  <si>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</si>
  <si>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</si>
  <si>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</si>
  <si>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</si>
  <si>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</si>
  <si>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</si>
  <si>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</si>
  <si>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</si>
  <si>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</si>
  <si>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</si>
  <si>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</si>
  <si>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</si>
  <si>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</si>
  <si>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</si>
  <si>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</si>
  <si>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</si>
  <si>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</si>
  <si>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</si>
  <si>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</si>
  <si>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</si>
  <si>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</si>
  <si>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</si>
  <si>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</si>
  <si>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</si>
  <si>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</si>
  <si>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</si>
  <si>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</si>
  <si>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</si>
  <si>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</si>
  <si>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</si>
  <si>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</si>
  <si>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</si>
  <si>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</si>
  <si>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</si>
  <si>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</si>
  <si>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</si>
  <si>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</si>
  <si>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</si>
  <si>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</si>
  <si>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</si>
  <si>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</si>
  <si>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</si>
  <si>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</si>
  <si>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</si>
  <si>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</si>
  <si>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</si>
  <si>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</si>
  <si>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</si>
  <si>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</si>
  <si>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</si>
  <si>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</si>
  <si>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</si>
  <si>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</si>
  <si>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</si>
  <si>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</si>
  <si>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</si>
  <si>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</si>
  <si>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</si>
  <si>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</si>
  <si>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</si>
  <si>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</si>
  <si>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</si>
  <si>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</si>
  <si>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</si>
  <si>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</si>
  <si>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</si>
  <si>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</si>
  <si>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</si>
  <si>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</si>
  <si>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</si>
  <si>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</si>
  <si>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</si>
  <si>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</si>
  <si>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</si>
  <si>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</si>
  <si>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</si>
  <si>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</si>
  <si>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</si>
  <si>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</si>
  <si>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</si>
  <si>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</si>
  <si>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</si>
  <si>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</si>
  <si>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</si>
  <si>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</si>
  <si>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</si>
  <si>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</si>
  <si>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</si>
  <si>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</si>
  <si>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</si>
  <si>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</si>
  <si>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</si>
  <si>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</si>
  <si>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</si>
  <si>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</si>
  <si>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</si>
  <si>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</si>
  <si>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</si>
  <si>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</si>
  <si>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</si>
  <si>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</si>
  <si>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</si>
  <si>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</si>
  <si>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</si>
  <si>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</si>
  <si>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</si>
  <si>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</si>
  <si>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</si>
  <si>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</si>
  <si>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</si>
  <si>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</si>
  <si>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</si>
  <si>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</si>
  <si>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</si>
  <si>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</si>
  <si>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</si>
  <si>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</si>
  <si>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</si>
  <si>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</si>
  <si>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</si>
  <si>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</si>
  <si>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</si>
  <si>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</si>
  <si>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</si>
  <si>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</si>
  <si>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</si>
  <si>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</si>
  <si>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</si>
  <si>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</si>
  <si>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</si>
  <si>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</si>
  <si>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</si>
  <si>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</si>
  <si>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</si>
  <si>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</si>
  <si>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</si>
  <si>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</si>
  <si>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</si>
  <si>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</si>
  <si>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</si>
  <si>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</si>
  <si>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</si>
  <si>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</si>
  <si>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</si>
  <si>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</si>
  <si>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</si>
  <si>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</si>
  <si>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</si>
  <si>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</si>
  <si>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</si>
  <si>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</si>
  <si>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</si>
  <si>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</si>
  <si>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</si>
  <si>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</si>
  <si>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</si>
  <si>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</si>
  <si>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</si>
  <si>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</si>
  <si>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</si>
  <si>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</si>
  <si>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</si>
  <si>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</si>
  <si>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</si>
  <si>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</si>
  <si>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</si>
  <si>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</si>
  <si>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</si>
  <si>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</si>
  <si>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</si>
  <si>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</si>
  <si>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</si>
  <si>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</si>
  <si>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</si>
  <si>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</si>
  <si>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</si>
  <si>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</si>
  <si>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</si>
  <si>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</si>
  <si>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</si>
  <si>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</si>
  <si>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</si>
  <si>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</si>
  <si>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</si>
  <si>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</si>
  <si>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</si>
  <si>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</si>
  <si>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</si>
  <si>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</si>
  <si>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</si>
  <si>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</si>
  <si>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</si>
  <si>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</si>
  <si>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</si>
  <si>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</si>
  <si>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</si>
  <si>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</si>
  <si>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</si>
  <si>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</si>
  <si>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</si>
  <si>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</si>
  <si>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</si>
  <si>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</si>
  <si>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</si>
  <si>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</si>
  <si>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</si>
  <si>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</si>
  <si>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</si>
  <si>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</si>
  <si>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</si>
  <si>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</si>
  <si>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</si>
  <si>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</si>
  <si>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</si>
  <si>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</si>
  <si>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</si>
  <si>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</si>
  <si>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</si>
  <si>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</si>
  <si>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</si>
  <si>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</si>
  <si>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</si>
  <si>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</si>
  <si>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</si>
  <si>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</si>
  <si>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</si>
  <si>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</si>
  <si>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</si>
  <si>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</si>
  <si>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</si>
  <si>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</si>
  <si>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</si>
  <si>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</si>
  <si>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</si>
  <si>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</si>
  <si>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</si>
  <si>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</si>
  <si>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</si>
  <si>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</si>
  <si>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</si>
  <si>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</si>
  <si>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</si>
  <si>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</si>
  <si>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</si>
  <si>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</si>
  <si>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</si>
  <si>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</si>
  <si>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</si>
  <si>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</si>
  <si>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</si>
  <si>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</si>
  <si>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</si>
  <si>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</si>
  <si>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</si>
  <si>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</si>
  <si>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</si>
  <si>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</si>
  <si>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</si>
  <si>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</si>
  <si>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</si>
  <si>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</si>
  <si>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</si>
  <si>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</si>
  <si>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</si>
  <si>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</si>
  <si>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</si>
  <si>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</si>
  <si>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</si>
  <si>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</si>
  <si>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</si>
  <si>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</si>
  <si>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</si>
  <si>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</si>
  <si>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</si>
  <si>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</si>
  <si>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</si>
  <si>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</si>
  <si>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</si>
  <si>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</si>
  <si>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</si>
  <si>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</si>
  <si>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</si>
  <si>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</si>
  <si>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</si>
  <si>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</si>
  <si>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</si>
  <si>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</si>
  <si>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</si>
  <si>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</si>
  <si>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</si>
  <si>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</si>
  <si>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</si>
  <si>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</si>
  <si>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</si>
  <si>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</si>
  <si>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</si>
  <si>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</si>
  <si>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</si>
  <si>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</si>
  <si>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</si>
  <si>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</si>
  <si>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</si>
  <si>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</si>
  <si>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</si>
  <si>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</si>
  <si>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</si>
  <si>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</si>
  <si>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</si>
  <si>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</si>
  <si>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</si>
  <si>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</si>
  <si>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</si>
  <si>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</si>
  <si>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</si>
  <si>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</si>
  <si>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</si>
  <si>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</si>
  <si>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</si>
  <si>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</si>
  <si>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</si>
  <si>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</si>
  <si>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</si>
  <si>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</si>
  <si>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</si>
  <si>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</si>
  <si>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</si>
  <si>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</si>
  <si>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</si>
  <si>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</si>
  <si>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</si>
  <si>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</si>
  <si>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</si>
  <si>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</si>
  <si>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</si>
  <si>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</si>
  <si>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</si>
  <si>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</si>
  <si>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</si>
  <si>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</si>
  <si>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</si>
  <si>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</si>
  <si>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</si>
  <si>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</si>
  <si>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</si>
  <si>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</si>
  <si>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</si>
  <si>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</si>
  <si>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</si>
  <si>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</si>
  <si>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</si>
  <si>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</si>
  <si>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</si>
  <si>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</si>
  <si>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</si>
  <si>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</si>
  <si>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</si>
  <si>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</si>
  <si>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</si>
  <si>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</si>
  <si>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</si>
  <si>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</si>
  <si>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</si>
  <si>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</si>
  <si>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</si>
  <si>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</si>
  <si>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</si>
  <si>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</si>
  <si>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</si>
  <si>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</si>
  <si>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</si>
  <si>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</si>
  <si>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</si>
  <si>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</si>
  <si>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</si>
  <si>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</si>
  <si>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</si>
  <si>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</si>
  <si>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</si>
  <si>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</si>
  <si>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</si>
  <si>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</si>
  <si>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</si>
  <si>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</si>
  <si>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</si>
  <si>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</si>
  <si>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</si>
  <si>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</si>
  <si>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</si>
  <si>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</si>
  <si>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</si>
  <si>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</si>
  <si>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</si>
  <si>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</si>
  <si>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</si>
  <si>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</si>
  <si>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</si>
  <si>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</si>
  <si>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</si>
  <si>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</si>
  <si>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</si>
  <si>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</si>
  <si>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</si>
  <si>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</si>
  <si>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</si>
  <si>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</si>
  <si>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</si>
  <si>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</si>
  <si>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</si>
  <si>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</si>
  <si>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</si>
  <si>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</si>
  <si>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</si>
  <si>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</si>
  <si>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</si>
  <si>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</si>
  <si>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</si>
  <si>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</si>
  <si>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</si>
  <si>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</si>
  <si>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</si>
  <si>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</si>
  <si>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</si>
  <si>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</si>
  <si>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</si>
  <si>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</si>
  <si>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</si>
  <si>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</si>
  <si>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</si>
  <si>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</si>
  <si>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</si>
  <si>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</si>
  <si>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</si>
  <si>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</si>
  <si>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</si>
  <si>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</si>
  <si>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</si>
  <si>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</si>
  <si>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</si>
  <si>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</si>
  <si>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</si>
  <si>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</si>
  <si>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</si>
  <si>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</si>
  <si>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</si>
  <si>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</si>
  <si>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</si>
  <si>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</si>
  <si>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</si>
  <si>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</si>
  <si>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</si>
  <si>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</si>
  <si>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</si>
  <si>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</si>
  <si>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</si>
  <si>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</si>
  <si>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</si>
  <si>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</si>
  <si>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</si>
  <si>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</si>
  <si>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</si>
  <si>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</si>
  <si>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</si>
  <si>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</si>
  <si>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</si>
  <si>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</si>
  <si>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</si>
  <si>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</si>
  <si>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</si>
  <si>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</si>
  <si>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</si>
  <si>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</si>
  <si>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</si>
  <si>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</si>
  <si>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</si>
  <si>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</si>
  <si>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</si>
  <si>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</si>
  <si>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</si>
  <si>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</si>
  <si>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</si>
  <si>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</si>
  <si>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</si>
  <si>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</si>
  <si>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</si>
  <si>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</si>
  <si>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</si>
  <si>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</si>
  <si>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</si>
  <si>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</si>
  <si>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</si>
  <si>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</si>
  <si>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</si>
  <si>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</si>
  <si>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</si>
  <si>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</si>
  <si>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</si>
  <si>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</si>
  <si>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</si>
  <si>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</si>
  <si>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</si>
  <si>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</si>
  <si>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</si>
  <si>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</si>
  <si>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</si>
  <si>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</si>
  <si>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</si>
  <si>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</si>
  <si>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</si>
  <si>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</si>
  <si>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</si>
  <si>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</si>
  <si>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</si>
  <si>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</si>
  <si>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</si>
  <si>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</si>
  <si>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</si>
  <si>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</si>
  <si>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</si>
  <si>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</si>
  <si>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</si>
  <si>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</si>
  <si>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</si>
  <si>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</si>
  <si>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</si>
  <si>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</si>
  <si>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</si>
  <si>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</si>
  <si>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</si>
  <si>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</si>
  <si>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</si>
  <si>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</si>
  <si>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</si>
  <si>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</si>
  <si>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</si>
  <si>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</si>
  <si>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</si>
  <si>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</si>
  <si>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</si>
  <si>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</si>
  <si>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</si>
  <si>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</si>
  <si>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</si>
  <si>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</si>
  <si>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</si>
  <si>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</si>
  <si>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</si>
  <si>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</si>
  <si>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</si>
  <si>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</si>
  <si>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</si>
  <si>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</si>
  <si>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</si>
  <si>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</si>
  <si>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</si>
  <si>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</si>
  <si>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</si>
  <si>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</si>
  <si>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</si>
  <si>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</si>
  <si>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</si>
  <si>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</si>
  <si>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</si>
  <si>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</si>
  <si>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</si>
  <si>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</si>
  <si>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</si>
  <si>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</si>
  <si>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</si>
  <si>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</si>
  <si>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</si>
  <si>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</si>
  <si>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</si>
  <si>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</si>
  <si>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</si>
  <si>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</si>
  <si>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</si>
  <si>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</si>
  <si>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</si>
  <si>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</si>
  <si>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</si>
  <si>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</si>
  <si>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</si>
  <si>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</si>
  <si>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</si>
  <si>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</si>
  <si>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</si>
  <si>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</si>
  <si>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</si>
  <si>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</si>
  <si>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</si>
  <si>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</si>
  <si>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</si>
  <si>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</si>
  <si>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</si>
  <si>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</si>
  <si>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</si>
  <si>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</si>
  <si>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</si>
  <si>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</si>
  <si>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</si>
  <si>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</si>
  <si>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</si>
  <si>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</si>
  <si>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</si>
  <si>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</si>
  <si>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</si>
  <si>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</si>
  <si>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</si>
  <si>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</si>
  <si>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</si>
  <si>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</si>
  <si>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</si>
  <si>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</si>
  <si>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</si>
  <si>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</si>
  <si>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</si>
  <si>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</si>
  <si>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</si>
  <si>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</si>
  <si>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</si>
  <si>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</si>
  <si>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</si>
  <si>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</si>
  <si>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</si>
  <si>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</si>
  <si>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</si>
  <si>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</si>
  <si>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</si>
  <si>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</si>
  <si>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</si>
  <si>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</si>
  <si>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</si>
  <si>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</si>
  <si>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</si>
  <si>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</si>
  <si>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</si>
  <si>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</si>
  <si>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</si>
  <si>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</si>
  <si>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</si>
  <si>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</si>
  <si>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</si>
  <si>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</si>
  <si>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</si>
  <si>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</si>
  <si>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</si>
  <si>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</si>
  <si>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</si>
  <si>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</si>
  <si>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</si>
  <si>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</si>
  <si>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</si>
  <si>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</si>
  <si>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</si>
  <si>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</si>
  <si>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</si>
  <si>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</si>
  <si>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</si>
  <si>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</si>
  <si>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</si>
  <si>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</si>
  <si>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</si>
  <si>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</si>
  <si>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</si>
  <si>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</si>
  <si>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</si>
  <si>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</si>
  <si>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</si>
  <si>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</si>
  <si>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</si>
  <si>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</si>
  <si>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</si>
  <si>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</si>
  <si>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</si>
  <si>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</si>
  <si>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</si>
  <si>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</si>
  <si>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</si>
  <si>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</si>
  <si>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</si>
  <si>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</si>
  <si>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</si>
  <si>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</si>
  <si>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</si>
  <si>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</si>
  <si>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</si>
  <si>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</si>
  <si>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</si>
  <si>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</si>
  <si>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</si>
  <si>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</si>
  <si>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</si>
  <si>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</si>
  <si>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</si>
  <si>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</si>
  <si>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</si>
  <si>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</si>
  <si>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</si>
  <si>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</si>
  <si>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</si>
  <si>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</si>
  <si>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</si>
  <si>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</si>
  <si>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</si>
  <si>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</si>
  <si>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</si>
  <si>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</si>
  <si>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</si>
  <si>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</si>
  <si>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</si>
  <si>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</si>
  <si>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</si>
  <si>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</si>
  <si>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</si>
  <si>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</si>
  <si>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</si>
  <si>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</si>
  <si>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</si>
  <si>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</si>
  <si>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</si>
  <si>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</si>
  <si>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</si>
  <si>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</si>
  <si>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</si>
  <si>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</si>
  <si>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</si>
  <si>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</si>
  <si>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</si>
  <si>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</si>
  <si>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</si>
  <si>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</si>
  <si>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</si>
  <si>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</si>
  <si>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</si>
  <si>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</si>
  <si>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</si>
  <si>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</si>
  <si>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</si>
  <si>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</si>
  <si>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</si>
  <si>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</si>
  <si>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</si>
  <si>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</si>
  <si>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</si>
  <si>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</si>
  <si>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</si>
  <si>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</si>
  <si>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</si>
  <si>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</si>
  <si>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</si>
  <si>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</si>
  <si>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</si>
  <si>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</si>
  <si>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</si>
  <si>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</si>
  <si>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</si>
  <si>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</si>
  <si>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</si>
  <si>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</si>
  <si>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</si>
  <si>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</si>
  <si>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</si>
  <si>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</si>
  <si>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</si>
  <si>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</si>
  <si>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</si>
  <si>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</si>
  <si>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</si>
  <si>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</si>
  <si>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</si>
  <si>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</si>
  <si>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</si>
  <si>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</si>
  <si>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</si>
  <si>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</si>
  <si>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</si>
  <si>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</si>
  <si>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</si>
  <si>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</si>
  <si>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</si>
  <si>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</si>
  <si>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</si>
  <si>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</si>
  <si>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</si>
  <si>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</si>
  <si>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</si>
  <si>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</si>
  <si>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</si>
  <si>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</si>
  <si>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</si>
  <si>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</si>
  <si>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</si>
  <si>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</si>
  <si>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</si>
  <si>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</si>
  <si>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</si>
  <si>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</si>
  <si>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</si>
  <si>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</si>
  <si>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</si>
  <si>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</si>
  <si>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</si>
  <si>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</si>
  <si>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</si>
  <si>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</si>
  <si>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</si>
  <si>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</si>
  <si>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</si>
  <si>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</si>
  <si>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</si>
  <si>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</si>
  <si>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</si>
  <si>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</si>
  <si>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</si>
  <si>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</si>
  <si>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</si>
  <si>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</si>
  <si>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</si>
  <si>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</si>
  <si>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</si>
  <si>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</si>
  <si>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</si>
  <si>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</si>
  <si>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</si>
  <si>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</si>
  <si>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</si>
  <si>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</si>
  <si>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</si>
  <si>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</si>
  <si>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</si>
  <si>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</si>
  <si>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</si>
  <si>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</si>
  <si>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</si>
  <si>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</si>
  <si>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</si>
  <si>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</si>
  <si>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</si>
  <si>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</si>
  <si>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</si>
  <si>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</si>
  <si>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</si>
  <si>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</si>
  <si>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</si>
  <si>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</si>
  <si>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</si>
  <si>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</si>
  <si>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</si>
  <si>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</si>
  <si>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</si>
  <si>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</si>
  <si>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</si>
  <si>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</si>
  <si>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</si>
  <si>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</si>
  <si>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</si>
  <si>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</si>
  <si>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</si>
  <si>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</si>
  <si>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</si>
  <si>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</si>
  <si>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</si>
  <si>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</si>
  <si>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</si>
  <si>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</si>
  <si>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</si>
  <si>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</si>
  <si>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</si>
  <si>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</si>
  <si>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</si>
  <si>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</si>
  <si>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</si>
  <si>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</si>
  <si>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</si>
  <si>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</si>
  <si>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</si>
  <si>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</si>
  <si>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</si>
  <si>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</si>
  <si>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</si>
  <si>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</si>
  <si>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</si>
  <si>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</si>
  <si>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</si>
  <si>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</si>
  <si>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</si>
  <si>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</si>
  <si>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</si>
  <si>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</si>
  <si>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</si>
  <si>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</si>
  <si>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</si>
  <si>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</si>
  <si>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</si>
  <si>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</si>
  <si>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</si>
  <si>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</si>
  <si>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</si>
  <si>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</si>
  <si>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</si>
  <si>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</si>
  <si>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</si>
  <si>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</si>
  <si>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</si>
  <si>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</si>
  <si>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</si>
  <si>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</si>
  <si>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</si>
  <si>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</si>
  <si>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</si>
  <si>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</si>
  <si>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</si>
  <si>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</si>
  <si>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</si>
  <si>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</si>
  <si>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</si>
  <si>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</si>
  <si>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</si>
  <si>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</si>
  <si>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</si>
  <si>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</si>
  <si>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</si>
  <si>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</si>
  <si>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</si>
  <si>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</si>
  <si>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</si>
  <si>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</si>
  <si>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</si>
  <si>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</si>
  <si>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</si>
  <si>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</si>
  <si>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</si>
  <si>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</si>
  <si>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</si>
  <si>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</si>
  <si>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</si>
  <si>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</si>
  <si>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</si>
  <si>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</si>
  <si>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</si>
  <si>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</si>
  <si>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</si>
  <si>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</si>
  <si>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</si>
  <si>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</si>
  <si>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</si>
  <si>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</si>
  <si>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</si>
  <si>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</si>
  <si>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</si>
  <si>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</si>
  <si>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</si>
  <si>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</si>
  <si>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</si>
  <si>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</si>
  <si>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</si>
  <si>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</si>
  <si>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</si>
  <si>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</si>
  <si>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</si>
  <si>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</si>
  <si>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</si>
  <si>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</si>
  <si>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</si>
  <si>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</si>
  <si>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</si>
  <si>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</si>
  <si>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</si>
  <si>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</si>
  <si>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</si>
  <si>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</si>
  <si>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</si>
  <si>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</si>
  <si>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</si>
  <si>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</si>
  <si>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</si>
  <si>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</si>
  <si>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</si>
  <si>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</si>
  <si>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</si>
  <si>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</si>
  <si>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</si>
  <si>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</si>
  <si>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</si>
  <si>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</si>
  <si>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</si>
  <si>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</si>
  <si>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</si>
  <si>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</si>
  <si>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</si>
  <si>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</si>
  <si>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</si>
  <si>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</si>
  <si>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</si>
  <si>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</si>
  <si>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</si>
  <si>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</si>
  <si>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</si>
  <si>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</si>
  <si>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</si>
  <si>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</si>
  <si>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</si>
  <si>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</si>
  <si>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</si>
  <si>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</si>
  <si>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</si>
  <si>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</si>
  <si>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</si>
  <si>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</si>
  <si>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</si>
  <si>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</si>
  <si>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</si>
  <si>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</si>
  <si>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</si>
  <si>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</si>
  <si>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</si>
  <si>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</si>
  <si>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</si>
  <si>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</si>
  <si>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</si>
  <si>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</si>
  <si>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</si>
  <si>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</si>
  <si>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</si>
  <si>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</si>
  <si>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</si>
  <si>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</si>
  <si>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</si>
  <si>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</si>
  <si>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</si>
  <si>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</si>
  <si>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</si>
  <si>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</si>
  <si>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</si>
  <si>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</si>
  <si>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</si>
  <si>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</si>
  <si>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</si>
  <si>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</si>
  <si>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</si>
  <si>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</si>
  <si>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</si>
  <si>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</si>
  <si>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</si>
  <si>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</si>
  <si>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</si>
  <si>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</si>
  <si>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</si>
  <si>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</si>
  <si>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</si>
  <si>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</si>
  <si>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</si>
  <si>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</si>
  <si>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</si>
  <si>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</si>
  <si>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</si>
  <si>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</si>
  <si>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</si>
  <si>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</si>
  <si>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</si>
  <si>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</si>
  <si>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</si>
  <si>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</si>
  <si>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</si>
  <si>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</si>
  <si>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</si>
  <si>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</si>
  <si>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</si>
  <si>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</si>
  <si>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</si>
  <si>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</si>
  <si>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</si>
  <si>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</si>
  <si>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</si>
  <si>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</si>
  <si>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</si>
  <si>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</si>
  <si>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</si>
  <si>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</si>
  <si>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</si>
  <si>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</si>
  <si>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</si>
  <si>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</si>
  <si>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</si>
  <si>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</si>
  <si>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</si>
  <si>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</si>
  <si>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</si>
  <si>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</si>
  <si>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</si>
  <si>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</si>
  <si>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</si>
  <si>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</si>
  <si>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</si>
  <si>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</si>
  <si>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</si>
  <si>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</si>
  <si>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</si>
  <si>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</si>
  <si>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</si>
  <si>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</si>
  <si>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</si>
  <si>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</si>
  <si>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</si>
  <si>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</si>
  <si>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</si>
  <si>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</si>
  <si>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</si>
  <si>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</si>
  <si>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</si>
  <si>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</si>
  <si>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</si>
  <si>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</si>
  <si>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</si>
  <si>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</si>
  <si>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</si>
  <si>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</si>
  <si>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</si>
  <si>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</si>
  <si>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</si>
  <si>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</si>
  <si>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</si>
  <si>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</si>
  <si>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</si>
  <si>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</si>
  <si>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</si>
  <si>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</si>
  <si>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</si>
  <si>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</si>
  <si>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</si>
  <si>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</si>
  <si>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</si>
  <si>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</si>
  <si>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</si>
  <si>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</si>
  <si>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</si>
  <si>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</si>
  <si>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</si>
  <si>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</si>
  <si>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</si>
  <si>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</si>
  <si>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</si>
  <si>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</si>
  <si>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</si>
  <si>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</si>
  <si>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</si>
  <si>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</si>
  <si>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</si>
  <si>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</si>
  <si>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</si>
  <si>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</si>
  <si>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</si>
  <si>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</si>
  <si>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</si>
  <si>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</si>
  <si>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</si>
  <si>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</si>
  <si>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</si>
  <si>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</si>
  <si>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</si>
  <si>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</si>
  <si>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</si>
  <si>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</si>
  <si>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</si>
  <si>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</si>
  <si>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</si>
  <si>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</si>
  <si>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</si>
  <si>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</si>
  <si>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</si>
  <si>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</si>
  <si>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</si>
  <si>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</si>
  <si>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</si>
  <si>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</si>
  <si>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</si>
  <si>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</si>
  <si>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</si>
  <si>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</si>
  <si>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</si>
  <si>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</si>
  <si>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</si>
  <si>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</si>
  <si>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</si>
  <si>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</si>
  <si>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</si>
  <si>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</si>
  <si>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</si>
  <si>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</si>
  <si>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</si>
  <si>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</si>
  <si>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</si>
  <si>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</si>
  <si>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</si>
  <si>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</si>
  <si>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</si>
  <si>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</si>
  <si>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</si>
  <si>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</si>
  <si>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</si>
  <si>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</si>
  <si>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</si>
  <si>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</si>
  <si>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</si>
  <si>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</si>
  <si>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</si>
  <si>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</si>
  <si>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</si>
  <si>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</si>
  <si>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</si>
  <si>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</si>
  <si>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</si>
  <si>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</si>
  <si>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</si>
  <si>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</si>
  <si>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</si>
  <si>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</si>
  <si>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</si>
  <si>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</si>
  <si>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</si>
  <si>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</si>
  <si>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</si>
  <si>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</si>
  <si>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</si>
  <si>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</si>
  <si>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</si>
  <si>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</si>
  <si>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</si>
  <si>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</si>
  <si>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</si>
  <si>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</si>
  <si>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</si>
  <si>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</si>
  <si>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</si>
  <si>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</si>
  <si>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</si>
  <si>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</si>
  <si>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</si>
  <si>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</si>
  <si>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</si>
  <si>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</si>
  <si>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</si>
  <si>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</si>
  <si>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</si>
  <si>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</si>
  <si>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</si>
  <si>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</si>
  <si>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</si>
  <si>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</si>
  <si>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</si>
  <si>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</si>
  <si>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</si>
  <si>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</si>
  <si>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</si>
  <si>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</si>
  <si>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</si>
  <si>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</si>
  <si>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</si>
  <si>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</si>
  <si>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</si>
  <si>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</si>
  <si>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</si>
  <si>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</si>
  <si>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</si>
  <si>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</si>
  <si>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</si>
  <si>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</si>
  <si>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</si>
  <si>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</si>
  <si>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</si>
  <si>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</si>
  <si>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</si>
  <si>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</si>
  <si>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</si>
  <si>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</si>
  <si>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</si>
  <si>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</si>
  <si>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</si>
  <si>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</si>
  <si>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</si>
  <si>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</si>
  <si>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</si>
  <si>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</si>
  <si>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</si>
  <si>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</si>
  <si>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</si>
  <si>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</si>
  <si>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</si>
  <si>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</si>
  <si>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</si>
  <si>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</si>
  <si>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</si>
  <si>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</si>
  <si>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</si>
  <si>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</si>
  <si>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</si>
  <si>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</si>
  <si>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</si>
  <si>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</si>
  <si>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</si>
  <si>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</si>
  <si>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</si>
  <si>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</si>
  <si>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</si>
  <si>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</si>
  <si>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</si>
  <si>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</si>
  <si>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</si>
  <si>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</si>
  <si>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</si>
  <si>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</si>
  <si>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</si>
  <si>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</si>
  <si>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</si>
  <si>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</si>
  <si>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</si>
  <si>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</si>
  <si>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</si>
  <si>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</si>
  <si>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</si>
  <si>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</si>
  <si>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</si>
  <si>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</si>
  <si>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</si>
  <si>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</si>
  <si>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</si>
  <si>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</si>
  <si>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</si>
  <si>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</si>
  <si>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</si>
  <si>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</si>
  <si>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</si>
  <si>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</si>
  <si>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</si>
  <si>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</si>
  <si>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</si>
  <si>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</si>
  <si>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</si>
  <si>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</si>
  <si>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</si>
  <si>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</si>
  <si>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</si>
  <si>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</si>
  <si>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</si>
  <si>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</si>
  <si>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</si>
  <si>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</si>
  <si>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</si>
  <si>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</si>
  <si>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</si>
  <si>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</si>
  <si>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</si>
  <si>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</si>
  <si>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</si>
  <si>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</si>
  <si>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</si>
  <si>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</si>
  <si>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</si>
  <si>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</si>
  <si>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</si>
  <si>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</si>
  <si>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</si>
  <si>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</si>
  <si>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</si>
  <si>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</si>
  <si>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</si>
  <si>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</si>
  <si>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</si>
  <si>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</si>
  <si>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</si>
  <si>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</si>
  <si>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</si>
  <si>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</si>
  <si>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</si>
  <si>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</si>
  <si>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</si>
  <si>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</si>
  <si>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</si>
  <si>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</si>
  <si>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</si>
  <si>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</si>
  <si>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</si>
  <si>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</si>
  <si>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</si>
  <si>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</si>
  <si>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</si>
  <si>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</si>
  <si>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</si>
  <si>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</si>
  <si>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</si>
  <si>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</si>
  <si>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</si>
  <si>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</si>
  <si>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</si>
  <si>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</si>
  <si>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</si>
  <si>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</si>
  <si>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</si>
  <si>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</si>
  <si>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</si>
  <si>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</si>
  <si>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</si>
  <si>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</si>
  <si>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</si>
  <si>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</si>
  <si>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</si>
  <si>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</si>
  <si>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</si>
  <si>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</si>
  <si>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</si>
  <si>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</si>
  <si>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</si>
  <si>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</si>
  <si>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</si>
  <si>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</si>
  <si>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</si>
  <si>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</si>
  <si>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</si>
  <si>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</si>
  <si>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</si>
  <si>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</si>
  <si>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</si>
  <si>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</si>
  <si>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</si>
  <si>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</si>
  <si>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</si>
  <si>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</si>
  <si>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</si>
  <si>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</si>
  <si>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</si>
  <si>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</si>
  <si>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</si>
  <si>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</si>
  <si>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</si>
  <si>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</si>
  <si>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</si>
  <si>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</si>
  <si>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</si>
  <si>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</si>
  <si>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</si>
  <si>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</si>
  <si>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</si>
  <si>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</si>
  <si>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</si>
  <si>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</si>
  <si>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</si>
  <si>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</si>
  <si>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</si>
  <si>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</si>
  <si>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</si>
  <si>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</si>
  <si>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</si>
  <si>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</si>
  <si>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</si>
  <si>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</si>
  <si>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</si>
  <si>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</si>
  <si>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</si>
  <si>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</si>
  <si>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</si>
  <si>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</si>
  <si>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</si>
  <si>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</si>
  <si>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</si>
  <si>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</si>
  <si>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</si>
  <si>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</si>
  <si>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</si>
  <si>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</si>
  <si>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</si>
  <si>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</si>
  <si>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</si>
  <si>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</si>
  <si>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</si>
  <si>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</si>
  <si>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</si>
  <si>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</si>
  <si>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</si>
  <si>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</si>
  <si>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</si>
  <si>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</si>
  <si>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</si>
  <si>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</si>
  <si>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</si>
  <si>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</si>
  <si>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</si>
  <si>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</si>
  <si>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</si>
  <si>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</si>
  <si>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</si>
  <si>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</si>
  <si>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</si>
  <si>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</si>
  <si>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</si>
  <si>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</si>
  <si>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</si>
  <si>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</si>
  <si>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</si>
  <si>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</si>
  <si>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</si>
  <si>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</si>
  <si>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</si>
  <si>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</si>
  <si>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</si>
  <si>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</si>
  <si>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</si>
  <si>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</si>
  <si>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</si>
  <si>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</si>
  <si>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</si>
  <si>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</si>
  <si>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</si>
  <si>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</si>
  <si>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</si>
  <si>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</si>
  <si>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</si>
  <si>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</si>
  <si>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</si>
  <si>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</si>
  <si>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</si>
  <si>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</si>
  <si>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</si>
  <si>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</si>
  <si>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</si>
  <si>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</si>
  <si>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</si>
  <si>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</si>
  <si>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</si>
  <si>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</si>
  <si>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</si>
  <si>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</si>
  <si>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</si>
  <si>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</si>
  <si>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</si>
  <si>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</si>
  <si>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</si>
  <si>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</si>
  <si>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</si>
  <si>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</si>
  <si>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</si>
  <si>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</si>
  <si>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</si>
  <si>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</si>
  <si>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</si>
  <si>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</si>
  <si>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</si>
  <si>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</si>
  <si>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</si>
  <si>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</si>
  <si>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</si>
  <si>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</si>
  <si>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</si>
  <si>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</si>
  <si>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</si>
  <si>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</si>
  <si>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</si>
  <si>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</si>
  <si>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</si>
  <si>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</si>
  <si>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</si>
  <si>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</si>
  <si>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</si>
  <si>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</si>
  <si>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</si>
  <si>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</si>
  <si>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</si>
  <si>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</si>
  <si>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</si>
  <si>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</si>
  <si>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</si>
  <si>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</si>
  <si>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</si>
  <si>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</si>
  <si>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</si>
  <si>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</si>
  <si>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</si>
  <si>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</si>
  <si>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</si>
  <si>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</si>
  <si>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</si>
  <si>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</si>
  <si>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</si>
  <si>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</si>
  <si>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</si>
  <si>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</si>
  <si>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</si>
  <si>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</si>
  <si>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</si>
  <si>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</si>
  <si>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</si>
  <si>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</si>
  <si>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</si>
  <si>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</si>
  <si>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</si>
  <si>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</si>
  <si>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</si>
  <si>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</si>
  <si>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</si>
  <si>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</si>
  <si>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</si>
  <si>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</si>
  <si>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</si>
  <si>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</si>
  <si>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</si>
  <si>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</si>
  <si>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</si>
  <si>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</si>
  <si>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</si>
  <si>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</si>
  <si>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</si>
  <si>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</si>
  <si>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</si>
  <si>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</si>
  <si>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</si>
  <si>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</si>
  <si>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</si>
  <si>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</si>
  <si>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</si>
  <si>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</si>
  <si>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</si>
  <si>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</si>
  <si>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</si>
  <si>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</si>
  <si>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</si>
  <si>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</si>
  <si>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</si>
  <si>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</si>
  <si>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</si>
  <si>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</si>
  <si>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</si>
  <si>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</si>
  <si>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</si>
  <si>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</si>
  <si>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</si>
  <si>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</si>
  <si>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</si>
  <si>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</si>
  <si>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</si>
  <si>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</si>
  <si>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</si>
  <si>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</si>
  <si>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</si>
  <si>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</si>
  <si>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</si>
  <si>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</si>
  <si>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</si>
  <si>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</si>
  <si>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</si>
  <si>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</si>
  <si>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</si>
  <si>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</si>
  <si>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</si>
  <si>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</si>
  <si>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</si>
  <si>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</si>
  <si>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</si>
  <si>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</si>
  <si>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</si>
  <si>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</si>
  <si>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</si>
  <si>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</si>
  <si>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</si>
  <si>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</si>
  <si>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</si>
  <si>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</si>
  <si>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</si>
  <si>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</si>
  <si>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</si>
  <si>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</si>
  <si>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</si>
  <si>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</si>
  <si>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</si>
  <si>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</si>
  <si>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</si>
  <si>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</si>
  <si>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</si>
  <si>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</si>
  <si>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</si>
  <si>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</si>
  <si>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</si>
  <si>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</si>
  <si>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</si>
  <si>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</si>
  <si>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</si>
  <si>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</si>
  <si>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</si>
  <si>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</si>
  <si>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</si>
  <si>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</si>
  <si>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</si>
  <si>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</si>
  <si>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</si>
  <si>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</si>
  <si>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</si>
  <si>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</si>
  <si>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</si>
  <si>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</si>
  <si>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</si>
  <si>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</si>
  <si>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</si>
  <si>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</si>
  <si>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</si>
  <si>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</si>
  <si>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</si>
  <si>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</si>
  <si>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</si>
  <si>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</si>
  <si>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</si>
  <si>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</si>
  <si>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State Percentile for Air toxics cancer risk</t>
  </si>
  <si>
    <t>State Percentile for Air toxics respiratory HI</t>
  </si>
  <si>
    <t>State percentile for Air Toxics Diesel Particulate Matter (ug/m3)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</si>
  <si>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</si>
  <si>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</si>
  <si>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</si>
  <si>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</si>
  <si>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</si>
  <si>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</si>
  <si>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</si>
  <si>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</si>
  <si>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</si>
  <si>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</si>
  <si>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</si>
  <si>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</si>
  <si>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</si>
  <si>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</si>
  <si>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</si>
  <si>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National Percentile of RMP Facility Proximity EJ Index</t>
  </si>
  <si>
    <t>State Percentile for Air toxics cancer risk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</si>
  <si>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</si>
  <si>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</si>
  <si>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</si>
  <si>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</si>
  <si>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</si>
  <si>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</si>
  <si>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</si>
  <si>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</si>
  <si>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</si>
  <si>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</si>
  <si>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</si>
  <si>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</si>
  <si>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</si>
  <si>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</si>
  <si>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</si>
  <si>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</si>
  <si>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</si>
  <si>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</si>
  <si>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</si>
  <si>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</si>
  <si>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</si>
  <si>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</si>
  <si>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</si>
  <si>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</si>
  <si>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</si>
  <si>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</si>
  <si>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</si>
  <si>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</si>
  <si>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</si>
  <si>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</si>
  <si>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</si>
  <si>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</si>
  <si>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</si>
  <si>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</si>
  <si>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</si>
  <si>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</si>
  <si>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</si>
  <si>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</si>
  <si>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</si>
  <si>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</si>
  <si>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</si>
  <si>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</si>
  <si>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</si>
  <si>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</si>
  <si>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</si>
  <si>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</si>
  <si>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</si>
  <si>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</si>
  <si>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</si>
  <si>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</si>
  <si>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</si>
  <si>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</si>
  <si>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</si>
  <si>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</si>
  <si>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</si>
  <si>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</si>
  <si>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</si>
  <si>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</si>
  <si>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</si>
  <si>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</si>
  <si>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</si>
  <si>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</si>
  <si>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</si>
  <si>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</si>
  <si>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</si>
  <si>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</si>
  <si>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</si>
  <si>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</si>
  <si>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</si>
  <si>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</si>
  <si>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</si>
  <si>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</si>
  <si>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Russian, Polish or Other Slavic</t>
  </si>
  <si>
    <t>Other Asian and Pacific Island languages</t>
  </si>
  <si>
    <t>Arabic</t>
  </si>
  <si>
    <t>Other and Unspecified languages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</si>
  <si>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</si>
  <si>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</si>
  <si>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</si>
  <si>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</si>
  <si>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</si>
  <si>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</si>
  <si>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</si>
  <si>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</si>
  <si>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</si>
  <si>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</si>
  <si>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</si>
  <si>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</si>
  <si>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</si>
  <si>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</si>
  <si>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</si>
  <si>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</si>
  <si>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</si>
  <si>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</si>
  <si>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</si>
  <si>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</si>
  <si>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</si>
  <si>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</si>
  <si>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</si>
  <si>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</si>
  <si>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</si>
  <si>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</si>
  <si>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</si>
  <si>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</si>
  <si>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</si>
  <si>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</si>
  <si>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</si>
  <si>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</si>
  <si>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</si>
  <si>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</si>
  <si>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</si>
  <si>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</si>
  <si>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</si>
  <si>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</si>
  <si>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</si>
  <si>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</si>
  <si>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</si>
  <si>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</si>
  <si>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</si>
  <si>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</si>
  <si>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</si>
  <si>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</si>
  <si>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</si>
  <si>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</si>
  <si>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</si>
  <si>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</si>
  <si>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</si>
  <si>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</si>
  <si>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</si>
  <si>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</si>
  <si>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</si>
  <si>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</si>
  <si>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</si>
  <si>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</si>
  <si>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</si>
  <si>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</si>
  <si>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</si>
  <si>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</si>
  <si>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</si>
  <si>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</si>
  <si>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</si>
  <si>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</si>
  <si>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</si>
  <si>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</si>
  <si>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</si>
  <si>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</si>
  <si>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</si>
  <si>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</si>
  <si>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</si>
  <si>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</si>
  <si>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</si>
  <si>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</si>
  <si>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</si>
  <si>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</si>
  <si>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</si>
  <si>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</si>
  <si>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</si>
  <si>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</si>
  <si>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</si>
  <si>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</si>
  <si>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</si>
  <si>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</si>
  <si>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</si>
  <si>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</si>
  <si>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</si>
  <si>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</si>
  <si>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</si>
  <si>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</si>
  <si>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</si>
  <si>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</si>
  <si>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</si>
  <si>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</si>
  <si>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</si>
  <si>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</si>
  <si>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</si>
  <si>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</si>
  <si>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</si>
  <si>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</si>
  <si>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</si>
  <si>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</si>
  <si>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</si>
  <si>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</si>
  <si>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</si>
  <si>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</si>
  <si>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</si>
  <si>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</si>
  <si>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</si>
  <si>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</si>
  <si>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</si>
  <si>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</si>
  <si>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</si>
  <si>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</si>
  <si>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</si>
  <si>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</si>
  <si>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</si>
  <si>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</si>
  <si>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</si>
  <si>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</si>
  <si>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</si>
  <si>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</si>
  <si>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</si>
  <si>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</si>
  <si>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</si>
  <si>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</si>
  <si>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</si>
  <si>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</si>
  <si>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</si>
  <si>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</si>
  <si>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</si>
  <si>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</si>
  <si>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</si>
  <si>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</si>
  <si>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</si>
  <si>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</si>
  <si>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</si>
  <si>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</si>
  <si>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</si>
  <si>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</si>
  <si>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</si>
  <si>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</si>
  <si>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</si>
  <si>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</si>
  <si>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</si>
  <si>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</si>
  <si>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</si>
  <si>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</si>
  <si>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</si>
  <si>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</si>
  <si>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</si>
  <si>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</si>
  <si>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</si>
  <si>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</si>
  <si>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</si>
  <si>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</si>
  <si>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</si>
  <si>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</si>
  <si>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</si>
  <si>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</si>
  <si>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</si>
  <si>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</si>
  <si>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</si>
  <si>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</si>
  <si>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</si>
  <si>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</si>
  <si>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</si>
  <si>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</si>
  <si>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</si>
  <si>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</si>
  <si>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</si>
  <si>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</si>
  <si>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</si>
  <si>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</si>
  <si>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</si>
  <si>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</si>
  <si>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</si>
  <si>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</si>
  <si>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</si>
  <si>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</si>
  <si>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</si>
  <si>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</si>
  <si>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</si>
  <si>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</si>
  <si>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</si>
  <si>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</si>
  <si>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</si>
  <si>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</si>
  <si>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</si>
  <si>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</si>
  <si>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</si>
  <si>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</si>
  <si>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</si>
  <si>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</si>
  <si>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</si>
  <si>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</si>
  <si>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</si>
  <si>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</si>
  <si>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</si>
  <si>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</si>
  <si>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</si>
  <si>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</si>
  <si>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</si>
  <si>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</si>
  <si>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</si>
  <si>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</si>
  <si>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</si>
  <si>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</si>
  <si>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</si>
  <si>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</si>
  <si>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</si>
  <si>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</si>
  <si>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</si>
  <si>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</si>
  <si>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</si>
  <si>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</si>
  <si>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</si>
  <si>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</si>
  <si>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</si>
  <si>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</si>
  <si>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</si>
  <si>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</si>
  <si>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</si>
  <si>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</si>
  <si>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</si>
  <si>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</si>
  <si>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</si>
  <si>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</si>
  <si>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</si>
  <si>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</si>
  <si>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</si>
  <si>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</si>
  <si>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</si>
  <si>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</si>
  <si>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</si>
  <si>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</si>
  <si>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</si>
  <si>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</si>
  <si>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</si>
  <si>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</si>
  <si>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</si>
  <si>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</si>
  <si>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</si>
  <si>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</si>
  <si>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</si>
  <si>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</si>
  <si>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</si>
  <si>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</si>
  <si>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</si>
  <si>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</si>
  <si>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</si>
  <si>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</si>
  <si>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</si>
  <si>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</si>
  <si>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</si>
  <si>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</si>
  <si>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</si>
  <si>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</si>
  <si>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</si>
  <si>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</si>
  <si>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</si>
  <si>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</si>
  <si>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</si>
  <si>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</si>
  <si>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</si>
  <si>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</si>
  <si>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</si>
  <si>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</si>
  <si>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</si>
  <si>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</si>
  <si>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</si>
  <si>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</si>
  <si>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</si>
  <si>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</si>
  <si>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P_DISABILITYPCT</t>
  </si>
  <si>
    <t>pctile.pctdisability</t>
  </si>
  <si>
    <t>DEMOGIDX_2ST</t>
  </si>
  <si>
    <t>DEMOGIDX_5ST</t>
  </si>
  <si>
    <t>State Demog.Ind.</t>
  </si>
  <si>
    <t>State Suppl Demog.Ind.</t>
  </si>
  <si>
    <t>Demog.Index.State</t>
  </si>
  <si>
    <t>NEW</t>
  </si>
  <si>
    <t>wtdmean</t>
  </si>
  <si>
    <t>(% Pre-1960 Housing)</t>
  </si>
  <si>
    <t>(ppb)</t>
  </si>
  <si>
    <t>(ppbv)</t>
  </si>
  <si>
    <t>(toxicity-weighted concentration)</t>
  </si>
  <si>
    <t>(daily traffic count/distance to road)</t>
  </si>
  <si>
    <t>(site count/km distance)</t>
  </si>
  <si>
    <t>(facility count/km distance)</t>
  </si>
  <si>
    <t>(toxicity-weighted concentration/m distance)</t>
  </si>
  <si>
    <t>(points)</t>
  </si>
  <si>
    <r>
      <t>(count/km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</si>
  <si>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</si>
  <si>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Nitrogen Dioxide (NO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</si>
  <si>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Traffic Proximity and Volume</t>
  </si>
  <si>
    <t>Underground Storage Tanks (UST)</t>
  </si>
  <si>
    <t>Particulate Matter 2.5 (µg/m3)</t>
  </si>
  <si>
    <t>Nitrogen Dioxide (NO2) (ppbv)</t>
  </si>
  <si>
    <t>Diesel Particulate Matter (µg/m3)</t>
  </si>
  <si>
    <t>Toxic Releases to Air (toxicity-weighted concentration)</t>
  </si>
  <si>
    <t>Underground Storage Tanks (UST) (count/km2)</t>
  </si>
  <si>
    <t>Drinking Water Non-Compliance (points)</t>
  </si>
  <si>
    <t>Demographic Index USA</t>
  </si>
  <si>
    <t>Supplemental Demographic Index USA</t>
  </si>
  <si>
    <t>Demographic Index State</t>
  </si>
  <si>
    <t>Supplemental Demographic Index State</t>
  </si>
  <si>
    <t>Total Non-English</t>
  </si>
  <si>
    <t>French, Haitian, or Cajun</t>
  </si>
  <si>
    <t>Other Indo-European</t>
  </si>
  <si>
    <t>P_KOREAN</t>
  </si>
  <si>
    <t>P_CHINESE</t>
  </si>
  <si>
    <t>p_korean</t>
  </si>
  <si>
    <t>p_chinese</t>
  </si>
  <si>
    <t>%speak Korean at home</t>
  </si>
  <si>
    <t>%speak Chinese (including Mandarin, Cantonese) at home</t>
  </si>
  <si>
    <t>%speak Chineseat home</t>
  </si>
  <si>
    <t>Demog.Index.Supp.State</t>
  </si>
  <si>
    <t>ratio.to.avg.Demog.Index.Supp.State</t>
  </si>
  <si>
    <t>S_P_DEMOGIDX_5ST</t>
  </si>
  <si>
    <t>S_D_DEMOGIDX5ST</t>
  </si>
  <si>
    <t>S_P_DEMOGIDX_2ST</t>
  </si>
  <si>
    <t>S_D_DEMOGIDX2ST</t>
  </si>
  <si>
    <t>National Percentile of Percent of Low Life Expectancy</t>
  </si>
  <si>
    <t>Extras</t>
  </si>
  <si>
    <t>National Average of Percent of Low Life Expectancy</t>
  </si>
  <si>
    <t>State Average of Percent of Low Life Expectancy</t>
  </si>
  <si>
    <t>Percent of Low Life Expectancy</t>
  </si>
  <si>
    <t>National Percentile of Drinking Water Non-Compliance (points) Supplemental Index</t>
  </si>
  <si>
    <t>N_P5_DWATER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</si>
  <si>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</si>
  <si>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National Percentile of Drinking Water Non-Compliance (points)</t>
  </si>
  <si>
    <t>N_P2_DWATER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</si>
  <si>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</si>
  <si>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Environmental Burden Indicators</t>
  </si>
  <si>
    <t>N_E_DWATER_PER</t>
  </si>
  <si>
    <t>National Average of Drinking Water Non-Compliance (points)</t>
  </si>
  <si>
    <t>N_E_DWATER</t>
  </si>
  <si>
    <r>
      <t>National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</si>
  <si>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State Percentile of Drinking Water Non-Compliance (points) Supplemental Index</t>
  </si>
  <si>
    <t>S_P5_DWATER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</si>
  <si>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</si>
  <si>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State Percentile of Drinking Water Non-Compliance (points) EJ Index</t>
  </si>
  <si>
    <t>S_P2_DWATER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</si>
  <si>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EJ Index</t>
    </r>
  </si>
  <si>
    <t>S_D_DEMOGIDX5ST_PER</t>
  </si>
  <si>
    <t>S_D_DEMOGIDX2ST_PER</t>
  </si>
  <si>
    <t>State Average of Drinking Water Non-Compliance (points)</t>
  </si>
  <si>
    <t>S_E_DWATER</t>
  </si>
  <si>
    <r>
      <t>State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</si>
  <si>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RAW_D_DEMOGIDX5ST</t>
  </si>
  <si>
    <t>RAW_D_DEMOGIDX2ST</t>
  </si>
  <si>
    <t>RAW_E_DWATER</t>
  </si>
  <si>
    <r>
      <t>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</si>
  <si>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Percentage of Unemployment</t>
  </si>
  <si>
    <t>Percent People Who Has Less Than High School Education</t>
  </si>
  <si>
    <t>Percent People of Color</t>
  </si>
  <si>
    <t>Percent Low Income</t>
  </si>
  <si>
    <t>Percent Break Down by Age below 64 Years</t>
  </si>
  <si>
    <t>Percent Break Down by Age below 5 Years</t>
  </si>
  <si>
    <t>Percent of Two or More Non-Hispanic Races</t>
  </si>
  <si>
    <t>Percent of Non-Hispanic Other Race</t>
  </si>
  <si>
    <t>Percent of Non-Hispanic Hawaiian/Pacific</t>
  </si>
  <si>
    <t>Percent of Non-Hispanic American Indians</t>
  </si>
  <si>
    <t>Percent of Non-Hispanic Asians</t>
  </si>
  <si>
    <t>Percent of Non-Hispanic Blacks</t>
  </si>
  <si>
    <t>Percent of Non-Hispanic Whites</t>
  </si>
  <si>
    <t>orig</t>
  </si>
  <si>
    <t>source:</t>
  </si>
  <si>
    <t>SYN/DUP</t>
  </si>
  <si>
    <t>NOTES</t>
  </si>
  <si>
    <t xml:space="preserve">add the apiname </t>
  </si>
  <si>
    <t>NEW DEMOG INDEX STATE</t>
  </si>
  <si>
    <t>add to apiname column</t>
  </si>
  <si>
    <t>ok</t>
  </si>
  <si>
    <t xml:space="preserve">where is "State Percentile of Limited Life Expectancy" </t>
  </si>
  <si>
    <t>low is not limited</t>
  </si>
  <si>
    <t>S_D_LIFEEXP_PER gets returned from the API call, and is in map_head api col, but  is a name that seems to be missing in list of apinames in webpage listing documentation from https://ejscreen.epa.gov/mapper/ejsoefielddesc1.html</t>
  </si>
  <si>
    <t>is api_syn right??? Low and limited may differ</t>
  </si>
  <si>
    <t>it should include this:</t>
  </si>
  <si>
    <t>why its own rname row??</t>
  </si>
  <si>
    <t>S_E_DWATER_PER</t>
  </si>
  <si>
    <t>State Percentile of Drinking Water Non-Compliance (points)</t>
  </si>
  <si>
    <t>MISSING FROM THAT DOCUMENTATION ARE AT LEAST THESE:</t>
  </si>
  <si>
    <t>lowlifex_synonym</t>
  </si>
  <si>
    <t>BOTTOM PART OF community report vs seemingly same stat near top of report is a bit different</t>
  </si>
  <si>
    <t>state.pctile.pctdisability</t>
  </si>
  <si>
    <t>state.avg.pctdisability</t>
  </si>
  <si>
    <t>avg.pctdisability</t>
  </si>
  <si>
    <t>has the incorrect description in the webpage (missing "EJ Index" part) but edited and fixed here.</t>
  </si>
  <si>
    <t>National Percentile of Drinking Water Non-Compliance EJ Index</t>
  </si>
  <si>
    <r>
      <t>National Percentile of Nitrogen Dioxide EJ Index (NO</t>
    </r>
    <r>
      <rPr>
        <vertAlign val="subscript"/>
        <sz val="10"/>
        <color rgb="FFFF0000"/>
        <rFont val="Tahoma"/>
        <family val="2"/>
      </rPr>
      <t>2</t>
    </r>
    <r>
      <rPr>
        <sz val="10"/>
        <color rgb="FFFF0000"/>
        <rFont val="Tahoma"/>
        <family val="2"/>
      </rPr>
      <t>)</t>
    </r>
  </si>
  <si>
    <t>S_D_LIFEEXP_PER  WAS MISSING ABOVE</t>
  </si>
  <si>
    <t>S_E_DWATER_PER WAS MISSING ABOVE</t>
  </si>
  <si>
    <t>S_E_NO2_PER was missing above - all missing got added here</t>
  </si>
  <si>
    <t>State Percentile of Nitrogen Dioxide (NO2)</t>
  </si>
  <si>
    <t xml:space="preserve">ok - synonym for </t>
  </si>
  <si>
    <t>ok - synonym for RAW_D_OVER64</t>
  </si>
  <si>
    <t>these are not in apiname col, but all are in api_synonym column of map_headernames</t>
  </si>
  <si>
    <t>&gt; varinfo( setdiff(y$var, map_headernames$apiname), info = c('apiname',  'r'), varnametype = "api_synonym")</t>
  </si>
  <si>
    <t>P_AGE_LT5                  RAW_D_UNDER5          pctunder5</t>
  </si>
  <si>
    <t>P_AGE_GT64                 RAW_D_OVER64          pctover64</t>
  </si>
  <si>
    <t>P_LOWINC                   RAW_D_INCOME          pctlowinc</t>
  </si>
  <si>
    <t>PCT_MINORITY            RAW_D_PEOPCOLOR             pctmin</t>
  </si>
  <si>
    <t>P_EDU_LTHS                 RAW_D_LESSHS            pctlths</t>
  </si>
  <si>
    <t>P_LIMITED_ENG_HH             RAW_D_LING         pctlingiso</t>
  </si>
  <si>
    <t>P_EMP_STAT_UNEMPLOYED  RAW_D_UNEMPLOYED      pctunemployed</t>
  </si>
  <si>
    <t>TOTALPOP                       totalPop                pop</t>
  </si>
  <si>
    <t>centroidX                    geometry.x                lon</t>
  </si>
  <si>
    <t>centroidY                    geometry.y                lat</t>
  </si>
  <si>
    <t>RAW_HI_LIFEEXPPCT         RAW_D_LIFEEXP           lowlifex</t>
  </si>
  <si>
    <t>S_HI_LIFEEXPPCT_AVG         S_D_LIFEEXP state.avg.lowlifex</t>
  </si>
  <si>
    <t>N_HI_LIFEEXPPCT_AVG         N_D_LIFEEXP       avg.lowlifex</t>
  </si>
  <si>
    <t>N_HI_LIFEEXPPCT_PCTILE  N_D_LIFEEXP_PER    pctile.lowlifex</t>
  </si>
  <si>
    <t xml:space="preserve">  api_synonym                 apiname                  r</t>
  </si>
  <si>
    <t>acs2017_2021v2.2</t>
  </si>
  <si>
    <t>ALAND</t>
  </si>
  <si>
    <t>AWATER</t>
  </si>
  <si>
    <t>STUSAB</t>
  </si>
  <si>
    <t>010010201001</t>
  </si>
  <si>
    <t>01</t>
  </si>
  <si>
    <t>001</t>
  </si>
  <si>
    <t>01001</t>
  </si>
  <si>
    <t>020100</t>
  </si>
  <si>
    <t>OOHU_MI21</t>
  </si>
  <si>
    <t>PCT_OOHU_MI21</t>
  </si>
  <si>
    <t>OOHU_MI18_20</t>
  </si>
  <si>
    <t>PCT_OOHU_MI18_20</t>
  </si>
  <si>
    <t>OOHU_MI10_17</t>
  </si>
  <si>
    <t>PCT_OOHU_MI10_17</t>
  </si>
  <si>
    <t>ROHU_MI21</t>
  </si>
  <si>
    <t>PCT_ROHU_MI21</t>
  </si>
  <si>
    <t>ROHU_MI18_20</t>
  </si>
  <si>
    <t>PCT_ROHU_MI18_20</t>
  </si>
  <si>
    <t>ROHU_MI10_17</t>
  </si>
  <si>
    <t>PCT_ROHU_MI10_17</t>
  </si>
  <si>
    <t>ejam_uniq_id</t>
  </si>
  <si>
    <t>acsbg_example</t>
  </si>
  <si>
    <t>was in acs 21 col</t>
  </si>
  <si>
    <t>csvname</t>
  </si>
  <si>
    <t>s1</t>
  </si>
  <si>
    <t xml:space="preserve"> csvname basedon rname gues shows do not need from acs22 since in blockgroupstats csv source</t>
  </si>
  <si>
    <t>c</t>
  </si>
  <si>
    <t>acs22longnames</t>
  </si>
  <si>
    <t>Land_Area__sq__meters_</t>
  </si>
  <si>
    <t>Water_Area__sq__meters_</t>
  </si>
  <si>
    <t>State_Abbreviation</t>
  </si>
  <si>
    <t>Block_Group_ID</t>
  </si>
  <si>
    <t>State_FIPS</t>
  </si>
  <si>
    <t>County_FIPS</t>
  </si>
  <si>
    <t>County_ID</t>
  </si>
  <si>
    <t>Tract_FIPS</t>
  </si>
  <si>
    <t>Block_Group_FIPS</t>
  </si>
  <si>
    <t>Total_Population__estimated_</t>
  </si>
  <si>
    <t>Population_Density__per_sq__mile_</t>
  </si>
  <si>
    <t>People_of_Color_Population</t>
  </si>
  <si>
    <t>Pct__People_of_Color_Population</t>
  </si>
  <si>
    <t>White_Population</t>
  </si>
  <si>
    <t>Pct__White_Population</t>
  </si>
  <si>
    <t>Black_Population</t>
  </si>
  <si>
    <t>Pct__Black_Population</t>
  </si>
  <si>
    <t>Hispanic_Population</t>
  </si>
  <si>
    <t>Pct__Hispanic_Population</t>
  </si>
  <si>
    <t>Asian_Population</t>
  </si>
  <si>
    <t>Pct__Asian_Population</t>
  </si>
  <si>
    <t>American_Indian_Population</t>
  </si>
  <si>
    <t>Pct__American_Indian_Population</t>
  </si>
  <si>
    <t>Hawaiian_Pacific_Islander_Population</t>
  </si>
  <si>
    <t>Pct__Hawaiian_Pacific_Islander_Population</t>
  </si>
  <si>
    <t>Other_Race_Population</t>
  </si>
  <si>
    <t>Pct__Other_Race_Population</t>
  </si>
  <si>
    <t>Two_or_More_Race_Population</t>
  </si>
  <si>
    <t>Pct__Two_or_More_Race_Population</t>
  </si>
  <si>
    <t>Not_Hispanic_White_Alone</t>
  </si>
  <si>
    <t>Pct__Not_Hispanic_White_Alone</t>
  </si>
  <si>
    <t>Not_Hispanic_Black_Alone</t>
  </si>
  <si>
    <t>Pct__Not_Hispanic_Black_Alone</t>
  </si>
  <si>
    <t>Not_Hispanic_Asian_Alone</t>
  </si>
  <si>
    <t>Pct__Not_Hispanic_Asian_Alone</t>
  </si>
  <si>
    <t>Not_Hispanic_American_Indian_Alone</t>
  </si>
  <si>
    <t>Pct__Not_Hispanic_American_Indian_Alone</t>
  </si>
  <si>
    <t>Not_Hispanic_Hawaiian_Pacific_Islander__Alone</t>
  </si>
  <si>
    <t>Pct__Not_Hispanic_Hawaiian_Pacific_Islander__Alone</t>
  </si>
  <si>
    <t>Not_Hispanic_Other_Race_Alone</t>
  </si>
  <si>
    <t>Pct__Not_Hispanic_Other_Race_Alone</t>
  </si>
  <si>
    <t>Not_Hispanic_Two_or_More_Races_Alone</t>
  </si>
  <si>
    <t>Pct__Not_Hispanic_Two_or_More_Races__Alone</t>
  </si>
  <si>
    <t>Population_Under_Age_18</t>
  </si>
  <si>
    <t>Pct__Population_Under_Age_18</t>
  </si>
  <si>
    <t>Population_Under_Age_5</t>
  </si>
  <si>
    <t>Pct__Persons_Under_Age_5</t>
  </si>
  <si>
    <t>Population_Over_Age_64</t>
  </si>
  <si>
    <t>Pct__Person_Over_Age_64</t>
  </si>
  <si>
    <t>Population_Over_Age_17</t>
  </si>
  <si>
    <t>Pct__Population_Over_Age_17</t>
  </si>
  <si>
    <t>Male_Population</t>
  </si>
  <si>
    <t>Pct__Male_Population</t>
  </si>
  <si>
    <t>Female_Population</t>
  </si>
  <si>
    <t>Pct__Females</t>
  </si>
  <si>
    <t>Population_Age_15_</t>
  </si>
  <si>
    <t>Never_Married</t>
  </si>
  <si>
    <t>Pct__Never_Married</t>
  </si>
  <si>
    <t>Pct__Married</t>
  </si>
  <si>
    <t>Pct__Widowed</t>
  </si>
  <si>
    <t>Pct__Divorced</t>
  </si>
  <si>
    <t>Number_of_Households</t>
  </si>
  <si>
    <t>Number_of_Households_on_Public_Assistance_Income</t>
  </si>
  <si>
    <t>Median_Household_Income</t>
  </si>
  <si>
    <t>Female_Head_of_Household</t>
  </si>
  <si>
    <t>Pct__Female_Head_of_Household</t>
  </si>
  <si>
    <t>Per_Capita_Income</t>
  </si>
  <si>
    <t>Household_Income___15K</t>
  </si>
  <si>
    <t>Pct__Household_Income___15K</t>
  </si>
  <si>
    <t>Household_Income_between_15K_and_25K</t>
  </si>
  <si>
    <t>Pct__Household_Income_between_15K_and_25K</t>
  </si>
  <si>
    <t>Household_Income_between_25K_and_50K</t>
  </si>
  <si>
    <t>Pct__Household_Income_between_25K_and_50K</t>
  </si>
  <si>
    <t>Household_Income_between_50K_and_75K</t>
  </si>
  <si>
    <t>Pct__Household_Income_between_50K_and_75K</t>
  </si>
  <si>
    <t>Household_Income___75K</t>
  </si>
  <si>
    <t>Pct__Household_Income___75K</t>
  </si>
  <si>
    <t>Total_Persons_for_whom_Poverty_Status_is_Determined__for_Ratio_Table_</t>
  </si>
  <si>
    <t>Ratio_of_Income_to_Poverty_Level___2_0</t>
  </si>
  <si>
    <t>Pct__Ratio_of_Income_to_Poverty_Level___2_0</t>
  </si>
  <si>
    <t>Ratio_of_Income_to_Poverty_Level_Under__50</t>
  </si>
  <si>
    <t>Pct__Ratio_of_Income_to_Poverty_Level_Under__50</t>
  </si>
  <si>
    <t>Ratio_of_Income_to_Poverty_Level__50_to__99</t>
  </si>
  <si>
    <t>Pct__Ratio_of_Income_to_Poverty_Level__50_to__99</t>
  </si>
  <si>
    <t>Ratio_of_Income_to_Poverty_Level_1_00_to_1_24</t>
  </si>
  <si>
    <t>Pct__Ratio_of_Income_to_Poverty_Level_1_00_to_1_24</t>
  </si>
  <si>
    <t>Ratio_of_Income_to_Poverty_Level_1_25_to_1_49</t>
  </si>
  <si>
    <t>Pct__Ratio_of_Income_to_Poverty_Level_1_25_to_1_49</t>
  </si>
  <si>
    <t>Ratio_of_Income_to_Poverty_Level_1_50_to_1_84</t>
  </si>
  <si>
    <t>Pct__Ratio_of_Income_to_Poverty_Level_1_50_to_1_84</t>
  </si>
  <si>
    <t>Ratio_of_Income_to_Poverty_Level_1_85_to_1_99</t>
  </si>
  <si>
    <t>Pct__Ratio_of_Income_to_Poverty_Level_1_85_to_1_99</t>
  </si>
  <si>
    <t>Ratio_of_Income_to_Poverty_Level_2_00_and_over</t>
  </si>
  <si>
    <t>Pct__Ratio_of_Income_to_Poverty_Level_2_00_and_over</t>
  </si>
  <si>
    <t>Households__below_Poverty_Level</t>
  </si>
  <si>
    <t>Pct__Households_below_Poverty_Level</t>
  </si>
  <si>
    <t>Married_Couple_Family_below_Poverty_Level</t>
  </si>
  <si>
    <t>Pct__Married_Couple_Family_below_Poverty_Level</t>
  </si>
  <si>
    <t>Male_Householder_family__no_wife__below_Poverty_Level</t>
  </si>
  <si>
    <t>Pct__Male_Householder_family__no_wife__below_Poverty_Level</t>
  </si>
  <si>
    <t>Female_Householder_family__no__husband__below_Poverty_Level</t>
  </si>
  <si>
    <t>Pct__Female_Householder_family__no__husband__below_Poverty_Level</t>
  </si>
  <si>
    <t>Male_Householder_nonfamily_below_Poverty_Level</t>
  </si>
  <si>
    <t>Pct__Male_Householder_nonfamily_below_Poverty_Level</t>
  </si>
  <si>
    <t>Female_Householder_nonfamily_below_Poverty_Level</t>
  </si>
  <si>
    <t>Pct__Female_Householder_nonfamily_below_Poverty_Level</t>
  </si>
  <si>
    <t>Households__above__Poverty_Level</t>
  </si>
  <si>
    <t>Pct__Households_above_Poverty_Level</t>
  </si>
  <si>
    <t>Married_Couple_Family_above_Poverty_Level</t>
  </si>
  <si>
    <t>Pct__Married_Couple_Family_above_Poverty_Level</t>
  </si>
  <si>
    <t>Male_Householder_family__no_wife__above_Poverty_Level</t>
  </si>
  <si>
    <t>Pct__Male_Householder_family__no_wife__above_Poverty_Level</t>
  </si>
  <si>
    <t>Female_Householder_family__no__husband__above_Poverty_Level</t>
  </si>
  <si>
    <t>Pct__Female_Householder_family__no__husband__above_Poverty_Level</t>
  </si>
  <si>
    <t>Male_Householder_nonfamily_above_Poverty_Level</t>
  </si>
  <si>
    <t>Pct__Male_Householder_nonfamily_above_Poverty_Level</t>
  </si>
  <si>
    <t>Female_Householder_nonfamily_above_Poverty_Level</t>
  </si>
  <si>
    <t>Pct__Female_Householder_nonfamily_above_Poverty_Level</t>
  </si>
  <si>
    <t>Household_Income____10_000</t>
  </si>
  <si>
    <t>Pct__Household_Income____10_000</t>
  </si>
  <si>
    <t>Household_Income__10_000_to__14_999</t>
  </si>
  <si>
    <t>Pct__Household_Income__10_000_to__14_999</t>
  </si>
  <si>
    <t>Household_Income__15_000_to__19_999</t>
  </si>
  <si>
    <t>Pct__Household_Income__15_000_to__19_999</t>
  </si>
  <si>
    <t>Household_Income__20_000_to__24_999</t>
  </si>
  <si>
    <t>Pct__Household_Income__20_000_to__24_999</t>
  </si>
  <si>
    <t>Household_Income__25_000_to__29_999</t>
  </si>
  <si>
    <t>Pct__Household_Income__25_000_to__29_999</t>
  </si>
  <si>
    <t>Household_Income__30_000_to__34_999</t>
  </si>
  <si>
    <t>Pct__Household_Income__30_000_to__34_999</t>
  </si>
  <si>
    <t>Household_Income__35_000_to__39_999</t>
  </si>
  <si>
    <t>Pct__Household_Income__35_000_to__39_999</t>
  </si>
  <si>
    <t>Household_Income__40_000_to__44_999</t>
  </si>
  <si>
    <t>Pct__Household_Income___40_000_to__44_999</t>
  </si>
  <si>
    <t>Household_Income__45_000_to__49_999</t>
  </si>
  <si>
    <t>Pct__Household_Income__45_000_to__49_999</t>
  </si>
  <si>
    <t>Household_Income__50_000_to__59_999</t>
  </si>
  <si>
    <t>Pct__Household_Income__50_000_to__59_999</t>
  </si>
  <si>
    <t>Household_Income__60_000_to__74_999</t>
  </si>
  <si>
    <t>Pct___60_000_to__74_999</t>
  </si>
  <si>
    <t>Household_Income__75_000_to__99_999</t>
  </si>
  <si>
    <t>Pct__Household_Income__75_000_to__99_999</t>
  </si>
  <si>
    <t>Household_Income__100_000_to__124_999</t>
  </si>
  <si>
    <t>Pct__Household_Income__100_000_to__124_999</t>
  </si>
  <si>
    <t>Household_Income__125_000_to__149_999</t>
  </si>
  <si>
    <t>Pct__Household_Income__125_000_to__149_999</t>
  </si>
  <si>
    <t>Household_Income__150_000_to__199_999</t>
  </si>
  <si>
    <t>Pct__Household_Income__150_000_to__199_999</t>
  </si>
  <si>
    <t>Household_Income__200_000_or_more</t>
  </si>
  <si>
    <t>Pct___200_000_or_more</t>
  </si>
  <si>
    <t>Population_25_years_and_over</t>
  </si>
  <si>
    <t>No_schooling_completed</t>
  </si>
  <si>
    <t>Pct__No_schooling_completed</t>
  </si>
  <si>
    <t>Education_level___5th_grade</t>
  </si>
  <si>
    <t>Pct__Education_level___5th_grade</t>
  </si>
  <si>
    <t>X5th_and_6th_grade</t>
  </si>
  <si>
    <t>Pct__5th_and_6th_grade</t>
  </si>
  <si>
    <t>X7th_and_8th_grade</t>
  </si>
  <si>
    <t>Pct__7th_and_8th_grade</t>
  </si>
  <si>
    <t>Education_Level___9th_Grade</t>
  </si>
  <si>
    <t>Pct__Education_Level___9th_Grade</t>
  </si>
  <si>
    <t>X9th_grade</t>
  </si>
  <si>
    <t>Pct__9th_grade</t>
  </si>
  <si>
    <t>X10th_grade</t>
  </si>
  <si>
    <t>Pct__10th_grade</t>
  </si>
  <si>
    <t>X11th_grade</t>
  </si>
  <si>
    <t>Pct__11th_grade</t>
  </si>
  <si>
    <t>X12th_grade__no_diploma</t>
  </si>
  <si>
    <t>Pct__12th_grade__no_diploma</t>
  </si>
  <si>
    <t>Education_Level___9th_and___12th_Grade</t>
  </si>
  <si>
    <t>Pct__Education_Level___9th_and___12th_Grade</t>
  </si>
  <si>
    <t>Education_Level___High_School</t>
  </si>
  <si>
    <t>Pct__Education_Level___High_School</t>
  </si>
  <si>
    <t>High_School_Degree__GED__or_alternative</t>
  </si>
  <si>
    <t>Pct__High_School_Degree__GED__or_alternative</t>
  </si>
  <si>
    <t>Some_college____1_year</t>
  </si>
  <si>
    <t>Pct__Some_college____1_year</t>
  </si>
  <si>
    <t>Some_college__1_or_more_years__no_degree</t>
  </si>
  <si>
    <t>Pct__Some_college__1_or_more_years__no_degree</t>
  </si>
  <si>
    <t>Education_Level_of_Some_College</t>
  </si>
  <si>
    <t>Pct__Education_Level_of_Some_College</t>
  </si>
  <si>
    <t>Education_Level_of_College_Associate_Degree</t>
  </si>
  <si>
    <t>Pct__Education_Level_of_College_Associate_Degree</t>
  </si>
  <si>
    <t>Education_Level_of_College_Degree</t>
  </si>
  <si>
    <t>Pct__Education_Level_of_College_Degree</t>
  </si>
  <si>
    <t>Bachelor_s_Degree</t>
  </si>
  <si>
    <t>Pct__Bachelor_s_Degree</t>
  </si>
  <si>
    <t>Master_s_Degree</t>
  </si>
  <si>
    <t>Pct__Master_s_Degree</t>
  </si>
  <si>
    <t>Professional_School_Degree</t>
  </si>
  <si>
    <t>Pct__Professional_School_Degree</t>
  </si>
  <si>
    <t>Doctorate_Degree</t>
  </si>
  <si>
    <t>Pct__Doctorate_Degree</t>
  </si>
  <si>
    <t>Population_3_years_and_over</t>
  </si>
  <si>
    <t>Enrolled_in_school</t>
  </si>
  <si>
    <t>Pct__Enrolled_in_school</t>
  </si>
  <si>
    <t>Enrolled_in_nursery_school__preschool</t>
  </si>
  <si>
    <t>Pct__Enrolled_in_nursery_school__preschool</t>
  </si>
  <si>
    <t>Enrolled_in_public_nursery_school__preschool</t>
  </si>
  <si>
    <t>Pct__Enrolled_in_public_nursery_school__preschool</t>
  </si>
  <si>
    <t>Enrolled_in_private_nursery_school__preschool</t>
  </si>
  <si>
    <t>Pct__Enrolled_in_private_nursery_school__preschool</t>
  </si>
  <si>
    <t>Enrolled_in_kindergarten</t>
  </si>
  <si>
    <t>Pct__Enrolled_in_kindergarten</t>
  </si>
  <si>
    <t>Enrolled_in_public_kindergarten</t>
  </si>
  <si>
    <t>Pct__Enrolled_in_public_kindergarten</t>
  </si>
  <si>
    <t>Enrolled_in_private_kindergarten</t>
  </si>
  <si>
    <t>Pct__Enrolled_in_private_kindergarten</t>
  </si>
  <si>
    <t>Enrolled_in_grade_1_to_grade_4</t>
  </si>
  <si>
    <t>Pct__Enrolled_in_grade_1_to_grade_4</t>
  </si>
  <si>
    <t>Enrolled_in_public_school_grade_1_to_grade_4</t>
  </si>
  <si>
    <t>Pct__Enrolled_in_public_school_grade_1_to_grade_4</t>
  </si>
  <si>
    <t>Enrolled_in_private_school_grade_1_to_grade_4</t>
  </si>
  <si>
    <t>Pct__Enrolled_in_private_school_grade_1_to_grade_4</t>
  </si>
  <si>
    <t>Enrolled_in_grade_5_to_grade_8</t>
  </si>
  <si>
    <t>Pct__Enrolled_in_grade_5_to_grade_8</t>
  </si>
  <si>
    <t>Enrolled_in_public_school_grade_5_to_grade_8</t>
  </si>
  <si>
    <t>Pct__Enrolled_in_public_school_grade_5_to_grade_8</t>
  </si>
  <si>
    <t>Enrolled_in_private_school_grade_5_to_grade_8</t>
  </si>
  <si>
    <t>Pct__Enrolled_in_private_school_grade_5_to_grade_8</t>
  </si>
  <si>
    <t>Enrolled_in_grade_9_to_grade_12</t>
  </si>
  <si>
    <t>Pct__Enrolled_in_grade_9_to_grade_12</t>
  </si>
  <si>
    <t>Enrolled_in_public_school_grade_9_to_grade_12</t>
  </si>
  <si>
    <t>Pct__Enrolled_in_public_school_grade_9_to_grade_12</t>
  </si>
  <si>
    <t>Enrolled_in_private_school_grade_9_to_grade_12</t>
  </si>
  <si>
    <t>Pct__Enrolled_in_private_school_grade_9_to_grade_12</t>
  </si>
  <si>
    <t>Enrolled_in_college_undergraduate_years</t>
  </si>
  <si>
    <t>Pct__Enrolled_in_college_undergraduate_years</t>
  </si>
  <si>
    <t>Enrolled_in_public_college_undergraduate_years</t>
  </si>
  <si>
    <t>Pct__Enrolled_in_public_college_undergraduate_years</t>
  </si>
  <si>
    <t>Enrolled_in_private_college_undergraduate_years</t>
  </si>
  <si>
    <t>Pct__Enrolled_in_private_college_undergraduate_years</t>
  </si>
  <si>
    <t>Enrolled_in_graduate_or_professional_school</t>
  </si>
  <si>
    <t>Pct__Enrolled_in_graduate_or_professional_school</t>
  </si>
  <si>
    <t>Enrolled_in_public_graduate_or_professional_school</t>
  </si>
  <si>
    <t>Pct__Enrolled_in_public_graduate_or_professional_school</t>
  </si>
  <si>
    <t>Enrolled_in_private_graduate_or_professional_school</t>
  </si>
  <si>
    <t>Pct__Enrolled_in_private_graduate_or_professional_school</t>
  </si>
  <si>
    <t>Not_enrolled_in_school</t>
  </si>
  <si>
    <t>Pct__Not_enrolled_in_school</t>
  </si>
  <si>
    <t>Number_of_Persons_for_whom_Language_Ability_is_Determined</t>
  </si>
  <si>
    <t>Persons_who_Speak_only_English</t>
  </si>
  <si>
    <t>Pct__Persons_who_Speak_only_English</t>
  </si>
  <si>
    <t>Persons_who_Speak_non_English_at_Home</t>
  </si>
  <si>
    <t>Pct__Persons_who_Speak_non_English_at_Home</t>
  </si>
  <si>
    <t>Persons_who_Speak_English_Very_Well</t>
  </si>
  <si>
    <t>Pct__Persons_who_Speak_English_Very_Well</t>
  </si>
  <si>
    <t>Persons_who_Speak_English_Well</t>
  </si>
  <si>
    <t>Pct__Persons_who_Speak_English_Well</t>
  </si>
  <si>
    <t>Persons_who_Speak_English_Not_Well</t>
  </si>
  <si>
    <t>Pct__Persons_who_Speak_English_Not_Well</t>
  </si>
  <si>
    <t>Persons_who_Speak_English_Not_at_All</t>
  </si>
  <si>
    <t>Pct__Persons_who_Speak_English_Not_at_All</t>
  </si>
  <si>
    <t>Persons_who_Speak_English_less_than_Well</t>
  </si>
  <si>
    <t>Pct__Persons_who_Speak_English_less_than_Well</t>
  </si>
  <si>
    <t>Persons_who_Speak_English_less_than_Very_Well</t>
  </si>
  <si>
    <t>Pct__Persons_who_Speak_English_less_than_Very_Well</t>
  </si>
  <si>
    <t>Speak_Spanish_at_Home</t>
  </si>
  <si>
    <t>Pct__Speak_Spanish_at_Home</t>
  </si>
  <si>
    <t>Speak_English_very_well__Spanish_speaker_</t>
  </si>
  <si>
    <t>Pct__Speak_English_very_well__Spanish_speaker_</t>
  </si>
  <si>
    <t>Speak_English_well__Spanish_speaker_</t>
  </si>
  <si>
    <t>Pct__Speak_English_well__Spanish_speaker_</t>
  </si>
  <si>
    <t>Speak_English_not_well__Spanish_speaker_</t>
  </si>
  <si>
    <t>Pct__Speak_English_not_well__Spanish_speaker_</t>
  </si>
  <si>
    <t>Speak_English_not_at_all__Spanish_speaker_</t>
  </si>
  <si>
    <t>Pct__Speak_English_not_at_all__Spanish_speaker_</t>
  </si>
  <si>
    <t>Speak_Other_Indo_European_at_Home</t>
  </si>
  <si>
    <t>Pct__Speak_Other_Indo_European_at_Home</t>
  </si>
  <si>
    <t>Speak_English_very_well__Indo_European_speaker_</t>
  </si>
  <si>
    <t>Pct__Speak_English_very_well__Indo_European_speaker_</t>
  </si>
  <si>
    <t>Speak_English_well__Indo_European_speaker_</t>
  </si>
  <si>
    <t>Pct__Speak_English_well__Indo_European_speaker_</t>
  </si>
  <si>
    <t>Speak_English_not_well__Indo_European_speaker_</t>
  </si>
  <si>
    <t>Pct__Speak_English_not_well__Indo_European_speaker_</t>
  </si>
  <si>
    <t>Speak_English_not_at_all__Indo_European_speaker_</t>
  </si>
  <si>
    <t>Pct__Speak_English_not_at_all__Indo_European_speaker_</t>
  </si>
  <si>
    <t>Speak_Asian_Pacific_Island_language_at_Home</t>
  </si>
  <si>
    <t>Pct__Speak_Asian_Pacific_Island_language_at_Home</t>
  </si>
  <si>
    <t>Speak_English_very_well__Asian_PI_speaker_</t>
  </si>
  <si>
    <t>Pct__Speak_English_very_well__Asian_PI_speaker_</t>
  </si>
  <si>
    <t>Speak_English_well__Asian_PI_speaker_</t>
  </si>
  <si>
    <t>Pct__Speak_English_well__Asian_PI_speaker_</t>
  </si>
  <si>
    <t>Speak_English_not_well__Asian_PI_speaker_</t>
  </si>
  <si>
    <t>Pct__Speak_English_not_well__Asian_PI_speaker_</t>
  </si>
  <si>
    <t>Speak_English_not_at_all__Asian_PI_speaker_</t>
  </si>
  <si>
    <t>Pct__Speak_English_not_at_all__Asian_PI_speaker_</t>
  </si>
  <si>
    <t>Speak_Other_language_at_Home</t>
  </si>
  <si>
    <t>Pct__Speak_Other_language_at_Home</t>
  </si>
  <si>
    <t>Speak_English_very_well__Other_speaker_</t>
  </si>
  <si>
    <t>Pct__Speak_English_very_well__Other_speaker_</t>
  </si>
  <si>
    <t>Speak_English_well__Other_speaker_</t>
  </si>
  <si>
    <t>Pct__Speak_English_well__Other_speaker_</t>
  </si>
  <si>
    <t>Speak_English_not_well__Other_speaker_</t>
  </si>
  <si>
    <t>Pct__Speak_English_not_well__Other_speaker_</t>
  </si>
  <si>
    <t>Speak_English_not_at_all__Other_speaker_</t>
  </si>
  <si>
    <t>Pct__Speak_English_not_at_all__Other_speaker_</t>
  </si>
  <si>
    <t>Limited_English_speaking_Households</t>
  </si>
  <si>
    <t>Pct__Limited_English_speaking_Households</t>
  </si>
  <si>
    <t>Speak_English_only</t>
  </si>
  <si>
    <t>Pct__Speak_English_only</t>
  </si>
  <si>
    <t>Speak_Spanish</t>
  </si>
  <si>
    <t>Pct__Speak_Spanish</t>
  </si>
  <si>
    <t>Speak_Spanish__Limited_English_speaking</t>
  </si>
  <si>
    <t>Pct__Speak_Spanish__Limited_English_speaking</t>
  </si>
  <si>
    <t>Speak_Spanish__not_Limited_English_speaking</t>
  </si>
  <si>
    <t>Pct__Speak_Spanish__not_Limited_English_speaking</t>
  </si>
  <si>
    <t>Speak_Other_Indo_European_languages</t>
  </si>
  <si>
    <t>Pct__Speak_Other_Indo_European_languages</t>
  </si>
  <si>
    <t>Speak_Other_Indo_European__Limited_English_speaking</t>
  </si>
  <si>
    <t>Pct__Speak_Other_Indo_European__Limited_English_speaking</t>
  </si>
  <si>
    <t>Speak_Other_Indo_European__not_Limited_English_speaking</t>
  </si>
  <si>
    <t>Pct__Speak_Other_Indo_European__not_Limited_English_speaking</t>
  </si>
  <si>
    <t>Speak_Asian_Pacific_Island_languages</t>
  </si>
  <si>
    <t>Pct__Speak_Asian_Pacific_Island_languages</t>
  </si>
  <si>
    <t>Speak_Asian_Pacific_Island__Limited_English_speaking</t>
  </si>
  <si>
    <t>Pct__Speak_Asian_Pacific_Island__Limited_English_speaking</t>
  </si>
  <si>
    <t>Speak_Asian_Pacific_Island__not_Limited_English_speaking</t>
  </si>
  <si>
    <t>Pct__Speak_Asian_Pacific_Island__not_Limited_English_speaking</t>
  </si>
  <si>
    <t>Speak_Other_languages</t>
  </si>
  <si>
    <t>Pct__Speak_Other_languages</t>
  </si>
  <si>
    <t>Speak_Other__Limited_English_speaking</t>
  </si>
  <si>
    <t>Pct__Speak_Other__Limited_English_speaking</t>
  </si>
  <si>
    <t>Speak_Other__not_Limited_English_speaking</t>
  </si>
  <si>
    <t>Pct__Speak_Other__not_Limited_English_speaking</t>
  </si>
  <si>
    <t>Number_of_Housing_Units</t>
  </si>
  <si>
    <t>Number_of_Homes_built_before_1950</t>
  </si>
  <si>
    <t>Pct__Homes_built_before_1950</t>
  </si>
  <si>
    <t>Number_of_Homes_built_before_1960</t>
  </si>
  <si>
    <t>Pct__Homes_built_before_1960</t>
  </si>
  <si>
    <t>Number_of_Homes_built_1939_or_earlier</t>
  </si>
  <si>
    <t>Pct__Number_of_Homes_built_1939_or_earlier</t>
  </si>
  <si>
    <t>Number_of_Homes_built_between_1940_and_1949</t>
  </si>
  <si>
    <t>Pct__Number_of_Homes_built_between_1940_and_1940</t>
  </si>
  <si>
    <t>Number_of_Homes_built_between_1950_and_1959</t>
  </si>
  <si>
    <t>Pct__Homes_built_between_1950_and_1959</t>
  </si>
  <si>
    <t>Number_of_Homes_built_between_1960_and_1969</t>
  </si>
  <si>
    <t>Pct__Homes_built_between_1960_and_1969</t>
  </si>
  <si>
    <t>Number_of_Homes_built_between_1970_and_1979</t>
  </si>
  <si>
    <t>Pct__Homes_built_between_1970_and_1979</t>
  </si>
  <si>
    <t>Number_of_Homes_built_between_1980_and_1989</t>
  </si>
  <si>
    <t>Pct__Homes_built_between_1980_and_1989</t>
  </si>
  <si>
    <t>Number_of_Homes_built_between_1990_and_1999</t>
  </si>
  <si>
    <t>Pct__Homes_built_between_1990_and_1999</t>
  </si>
  <si>
    <t>Number_of_Homes_built_between_2000_and_2009</t>
  </si>
  <si>
    <t>Pct__Homes_built_between_2000_and_2009</t>
  </si>
  <si>
    <t>Number_of_Homes_built_between_2010_and_2019</t>
  </si>
  <si>
    <t>Pct__Homes_built_between_2010_and_2019</t>
  </si>
  <si>
    <t>Number_of_Homes_built_2019_or_later</t>
  </si>
  <si>
    <t>Pct__Homes_built_2019_or_later</t>
  </si>
  <si>
    <t>Occupied_Housing_Units</t>
  </si>
  <si>
    <t>Pct__Occupied_Housing_Units</t>
  </si>
  <si>
    <t>Owner_Occupied_Housing_Units</t>
  </si>
  <si>
    <t>Pct_Owner_Occupied_Housing_Units</t>
  </si>
  <si>
    <t>Renter_Occupied_Housing_Units</t>
  </si>
  <si>
    <t>Pct__Renter_Occupied_Housing_Units</t>
  </si>
  <si>
    <t>Owner_Occupied_Housing_Units_value____10_000</t>
  </si>
  <si>
    <t>Pct__Owner_Occupied_Housing_Units_value____10_000</t>
  </si>
  <si>
    <t>Owner_Occupied_Housing_Units_value__10_000_to__14_999</t>
  </si>
  <si>
    <t>Pct__Owner_Occupied_Housing_Units_value__10_000_to__14_999</t>
  </si>
  <si>
    <t>Owner_Occupied_Housing_Units_value__15_000_to__19_999</t>
  </si>
  <si>
    <t>Pct__Owner_Occupied_Housing_Units_value__15_000_to__19_999</t>
  </si>
  <si>
    <t>Owner_Occupied_Housing_Units_value__20_000_to__24_999</t>
  </si>
  <si>
    <t>Pct__Owner_Occupied_Housing_Units_value__20_000_to__24_999</t>
  </si>
  <si>
    <t>Owner_Occupied_Housing_Units_value__25_000_to__29_999</t>
  </si>
  <si>
    <t>Pct__Owner_Occupied_Housing_Units_value__25_000_to__29_999</t>
  </si>
  <si>
    <t>Owner_Occupied_Housing_Units_value__30_000_to__34_999</t>
  </si>
  <si>
    <t>Pct__Owner_Occupied_Housing_Units_value__30_000_to__34_999</t>
  </si>
  <si>
    <t>Owner_Occupied_Housing_Units_value_35_000_to__39_999</t>
  </si>
  <si>
    <t>Pct__Owner_Occupied_Housing_Units_value__35_000_to__39_999</t>
  </si>
  <si>
    <t>Owner_Occupied_Housing_Units_value__40_000_to__49_999</t>
  </si>
  <si>
    <t>Pct__Owner_Occupied_Housing_Units_value__40_000_to__49_999</t>
  </si>
  <si>
    <t>Owner_Occupied_Housing_Units_value__50_000_to__59_999</t>
  </si>
  <si>
    <t>Pct__Owner_Occupied_Housing_Units_value__50_000_to__59_999</t>
  </si>
  <si>
    <t>Owner_Occupied_Housing_Units_value__60_000_to__69_999</t>
  </si>
  <si>
    <t>Pct__Owner_Occupied_Housing_Units_value__60_000_to__69_999</t>
  </si>
  <si>
    <t>Owner_Occupied_Housing_Units_value__70_000_to__79_999</t>
  </si>
  <si>
    <t>Pct__Owner_Occupied_Housing_Units_value__70_000_to__79_999</t>
  </si>
  <si>
    <t>Owner_Occupied_Housing_Units_value__80_000_to__89_999</t>
  </si>
  <si>
    <t>Pct__Owner_Occupied_Housing_Units_value__80_000_to__89_999</t>
  </si>
  <si>
    <t>Owner_Occupied_Housing_Units_value__90_000_to__99_999</t>
  </si>
  <si>
    <t>Pct__Owner_Occupied_Housing_Units_value__90_000_to__99_999</t>
  </si>
  <si>
    <t>Owner_Occupied_Housing_Units_value__100_000_to__124_999</t>
  </si>
  <si>
    <t>Pct__Owner_Occupied_Housing_Units_value__100_000_to__124_999</t>
  </si>
  <si>
    <t>Owner_Occupied_Housing_Units_value__125_000_to__149_999</t>
  </si>
  <si>
    <t>Pct__Owner_Occupied_Housing_Units_value__125_000_to__149_999</t>
  </si>
  <si>
    <t>Owner_Occupied_Housing_Units_value__150_000_to__174_999</t>
  </si>
  <si>
    <t>Pct__Owner_Occupied_Housing_Units_value__150_000_to__174_999</t>
  </si>
  <si>
    <t>Owner_Occupied_Housing_Units_value__175_000_to__199_999</t>
  </si>
  <si>
    <t>Pct__Owner_Occupied_Housing_Units_value__175_000_to__199_999</t>
  </si>
  <si>
    <t>Owner_Occupied_Housing_Units_value__200_000_to__249_999</t>
  </si>
  <si>
    <t>Pct__Owner_Occupied_Housing_Units_value__200_000_to__249_999</t>
  </si>
  <si>
    <t>Owner_Occupied_Housing_Units_value__250_000_to__299_999</t>
  </si>
  <si>
    <t>Pct__Owner_Occupied_Housing_Units_value__250_000_to__299_999</t>
  </si>
  <si>
    <t>Owner_Occupied_Housing_Units_value__300_000_to__399_999</t>
  </si>
  <si>
    <t>Pct__Owner_Occupied_Housing_Units_value__300_000_to__399_999</t>
  </si>
  <si>
    <t>Owner_Occupied_Housing_Units_value__400_000_to__499_999</t>
  </si>
  <si>
    <t>Pct__Owner_Occupied_Housing_Units_value__400_000_to__499_999</t>
  </si>
  <si>
    <t>Owner_Occupied_Housing_Units_value__500_000_to__749_999</t>
  </si>
  <si>
    <t>Pct__Owner_Occupied_Housing_Units_value__500_000_to__749_999</t>
  </si>
  <si>
    <t>Owner_Occupied_Housing_Units_value__750_000_to__999_999</t>
  </si>
  <si>
    <t>Pct__Owner_Occupied_Housing_Units_value__750_000_to__999_999</t>
  </si>
  <si>
    <t>Owner_Occupied_Housing_Units_value__1_000_000_to__1_499_999</t>
  </si>
  <si>
    <t>Pct__Owner_Occupied_Housing_Units_value__1_000_000_to__1_499_999</t>
  </si>
  <si>
    <t>Owner_Occupied_Housing_Units_value__1_500_000_to__1_999_999</t>
  </si>
  <si>
    <t>Pct__Owner_Occupied_Housing_Units_value__1_500_000_to__1_999_999</t>
  </si>
  <si>
    <t>Owner_Occupied_Housing_Units_value__2_000_000_or_more</t>
  </si>
  <si>
    <t>Pct__Owner_Occupied_Housing_Units_value__2_000_000_or_more</t>
  </si>
  <si>
    <t>Housing_units_with_a_mortgage__contract_to_purchase__or_similar_debt</t>
  </si>
  <si>
    <t>Pct__Housing_units_with_a_mortgage__contract_to_purchase__or_similar_debt</t>
  </si>
  <si>
    <t>Housing_units_with_no_second_mortgage_and_no_home_equity_loan</t>
  </si>
  <si>
    <t>Pct__Housing_units_with_no_second_mortgage_and_no_home_equity_loan</t>
  </si>
  <si>
    <t>Housing_units_with_multiple_mortgages</t>
  </si>
  <si>
    <t>Pct__Housing_units_with_multiple_mortgages</t>
  </si>
  <si>
    <t>Mortgage_with_both_second_mortgage_and_home_equity_loan</t>
  </si>
  <si>
    <t>Pct__Mortgage_with_both_second_mortgage_and_home_equity_loan</t>
  </si>
  <si>
    <t>Mortgage__with_only_home_equity_loan</t>
  </si>
  <si>
    <t>Pct__Mortgage__with_only_home_equity_loan</t>
  </si>
  <si>
    <t>Mortgage__with_only_second_mortgage</t>
  </si>
  <si>
    <t>Pct__Mortgage__with_only_second_mortgage</t>
  </si>
  <si>
    <t>Home_equity_loan_without_a_primary_mortgage</t>
  </si>
  <si>
    <t>Pct__Home_equity_loan_without_a_primary_mortgage</t>
  </si>
  <si>
    <t>Housing_units_without_a_mortgage</t>
  </si>
  <si>
    <t>Pct__Housing_units_without_a_mortgage</t>
  </si>
  <si>
    <t>With_cash_rent</t>
  </si>
  <si>
    <t>Pct__With_cash_rent</t>
  </si>
  <si>
    <t>Less_than__100</t>
  </si>
  <si>
    <t>Pct__Less_than__100</t>
  </si>
  <si>
    <t>F_100_to__149</t>
  </si>
  <si>
    <t>Pct___100_to__149</t>
  </si>
  <si>
    <t>F_150_to__199</t>
  </si>
  <si>
    <t>Pct___150_to__199</t>
  </si>
  <si>
    <t>F_200_to__249</t>
  </si>
  <si>
    <t>Pct___200_to__249</t>
  </si>
  <si>
    <t>F_250_to__299</t>
  </si>
  <si>
    <t>Pct___250_to__299</t>
  </si>
  <si>
    <t>F_300_to__349</t>
  </si>
  <si>
    <t>Pct___300_to__349</t>
  </si>
  <si>
    <t>F_350_to__399</t>
  </si>
  <si>
    <t>Pct___350_to__399</t>
  </si>
  <si>
    <t>F_400_to__449</t>
  </si>
  <si>
    <t>Pct___400_to__449</t>
  </si>
  <si>
    <t>F_450_to__499</t>
  </si>
  <si>
    <t>Pct___450_to__499</t>
  </si>
  <si>
    <t>F_500_to__549</t>
  </si>
  <si>
    <t>Pct___500_to__549</t>
  </si>
  <si>
    <t>F_550_to__599</t>
  </si>
  <si>
    <t>Pct___550_to__599</t>
  </si>
  <si>
    <t>F_600_to__649</t>
  </si>
  <si>
    <t>Pct___600_to__649</t>
  </si>
  <si>
    <t>F_650_to__699</t>
  </si>
  <si>
    <t>Pct___650_to__699</t>
  </si>
  <si>
    <t>F_700_to__749</t>
  </si>
  <si>
    <t>Pct___700_to__749</t>
  </si>
  <si>
    <t>F_750_to__799</t>
  </si>
  <si>
    <t>Pct___750_to__799</t>
  </si>
  <si>
    <t>F_800_to__899</t>
  </si>
  <si>
    <t>Pct___800_to__899</t>
  </si>
  <si>
    <t>F_900_to__999</t>
  </si>
  <si>
    <t>Pct___900_to__999</t>
  </si>
  <si>
    <t>F_1_000_to__1_249</t>
  </si>
  <si>
    <t>Pct___1_000_to__1_249</t>
  </si>
  <si>
    <t>F_1_250_to__1_499</t>
  </si>
  <si>
    <t>Pct___1_250_to__1_499</t>
  </si>
  <si>
    <t>F_1_500_to__1_999</t>
  </si>
  <si>
    <t>Pct___1_500_to__1_999</t>
  </si>
  <si>
    <t>F_2_000_to__2_499</t>
  </si>
  <si>
    <t>Pct___2_000_to__2_499</t>
  </si>
  <si>
    <t>F_2_500_to__2_999</t>
  </si>
  <si>
    <t>Pct___2_500_to__2_999</t>
  </si>
  <si>
    <t>F_3_000_to__3_499</t>
  </si>
  <si>
    <t>Pct___3_000_to__3_499</t>
  </si>
  <si>
    <t>F_3_500_or_more</t>
  </si>
  <si>
    <t>Pct___3_500_or_more</t>
  </si>
  <si>
    <t>No_cash_rent</t>
  </si>
  <si>
    <t>Pct__No_cash_rent</t>
  </si>
  <si>
    <t>Renter_Occupied_Housing_Units_pay_extra_for_utilities</t>
  </si>
  <si>
    <t>Pct__Renter_Occupied_Housing_Units_pay_extra_for_utilities</t>
  </si>
  <si>
    <t>Renter_Occupied_Housing_Units_no_extra_payment_for_utilities</t>
  </si>
  <si>
    <t>Pct__Renter_Occupied_Housing_Units_no_extra_payment_for_utilities</t>
  </si>
  <si>
    <t>Units_in_structure__1__detached</t>
  </si>
  <si>
    <t>Pct__Units_in_structure__1__detached</t>
  </si>
  <si>
    <t>Units_in_structure__1__attached</t>
  </si>
  <si>
    <t>Pct__Units_in_structure__1__attached</t>
  </si>
  <si>
    <t>Units_in_structure__2</t>
  </si>
  <si>
    <t>Pct__Units_in_structure__2</t>
  </si>
  <si>
    <t>Units_in_structure_3_or_4</t>
  </si>
  <si>
    <t>Pct__Units_in_structure_3_or_4</t>
  </si>
  <si>
    <t>Units_in_structure__5_to_9</t>
  </si>
  <si>
    <t>Pct__Units_in_structure__5_to_9</t>
  </si>
  <si>
    <t>Units_in_structure__10_to_19</t>
  </si>
  <si>
    <t>Pct__Units_in_structure__10_to_19</t>
  </si>
  <si>
    <t>Units_in_structure__20_to_49</t>
  </si>
  <si>
    <t>Pct__Units_in_structure__20_to_49</t>
  </si>
  <si>
    <t>Units_in_structure__50_or_more</t>
  </si>
  <si>
    <t>Pct__Units_in_structure__50_or_more</t>
  </si>
  <si>
    <t>Units_in_structure__mobile_home</t>
  </si>
  <si>
    <t>Pct__Units_in_structure__mobile_home</t>
  </si>
  <si>
    <t>Units_in_structure__boat__RV__van__etc_</t>
  </si>
  <si>
    <t>Pct__Units_in_structure__boat__RV__van__etc_</t>
  </si>
  <si>
    <t>Owner_occupied__moved_in_2021_or_later</t>
  </si>
  <si>
    <t>Pct__Owner_occupied__moved_in_2021_or_later</t>
  </si>
  <si>
    <t>Owner_occupied__moved_in_2018_to_2020</t>
  </si>
  <si>
    <t>Pct__Owner_occupied__moved_in_2018_to_2020</t>
  </si>
  <si>
    <t>Owner_occupied__moved_in_2010_to_2017</t>
  </si>
  <si>
    <t>Pct__Owner_occupied__moved_in_2010_to_2017</t>
  </si>
  <si>
    <t>Owner_occupied__moved_in_2000_to_2009</t>
  </si>
  <si>
    <t>Pct__Owner_occupied__moved_in_2000_to_2009</t>
  </si>
  <si>
    <t>Owner_occupied__moved_in_1990_to_1999</t>
  </si>
  <si>
    <t>Pct__Owner_occupied__moved_in_1990_to_1999</t>
  </si>
  <si>
    <t>Owner_occupied__moved_in_1989_or_earlier</t>
  </si>
  <si>
    <t>Pct__Owner_occupied__moved_in_1989_or_earlier</t>
  </si>
  <si>
    <t>Renter_occupied__moved_in_2021_or_later</t>
  </si>
  <si>
    <t>Pct__Renter_occupied__moved_in_2021_or_later</t>
  </si>
  <si>
    <t>Renter_occupied__moved_in_2018_to_2020</t>
  </si>
  <si>
    <t>Pct__Renter_occupied__moved_in_2018_to_2020</t>
  </si>
  <si>
    <t>Renter_occupied__moved_in_2010_to_2017</t>
  </si>
  <si>
    <t>Pct__Renter_occupied__moved_in_2010_to_2017</t>
  </si>
  <si>
    <t>Renter_occupied__moved_in_2000_to_2009</t>
  </si>
  <si>
    <t>Pct__Renter_occupied__moved_in_2000_to_2009</t>
  </si>
  <si>
    <t>Renter_occupied__moved_in_1990_to_1999</t>
  </si>
  <si>
    <t>Pct__Renter_occupied__moved_in_1990_to_1999</t>
  </si>
  <si>
    <t>Renter_occupied__moved_in_1989_or_earlier</t>
  </si>
  <si>
    <t>Pct__Renter_occupied__moved_in_1989_or_earlier</t>
  </si>
  <si>
    <t>Utility_gas</t>
  </si>
  <si>
    <t>Pct__Utility_gas</t>
  </si>
  <si>
    <t>Bottled__tank__or_LP_gas</t>
  </si>
  <si>
    <t>Pct__Bottled__tank_or_LP_gas</t>
  </si>
  <si>
    <t>Pct__Electricity</t>
  </si>
  <si>
    <t>Fuel_oil__kerosene__etc_</t>
  </si>
  <si>
    <t>Pct__Fuel_oil__kerosene__etc_</t>
  </si>
  <si>
    <t>Coal_or_coke</t>
  </si>
  <si>
    <t>Pct__Coal_or_coke</t>
  </si>
  <si>
    <t>Pct__Wood</t>
  </si>
  <si>
    <t>Solar_energy</t>
  </si>
  <si>
    <t>Pct__Solar_energy</t>
  </si>
  <si>
    <t>Other_fuel</t>
  </si>
  <si>
    <t>Pct__Other_fuel</t>
  </si>
  <si>
    <t>No_fuel_used</t>
  </si>
  <si>
    <t>Pct__No_fuel_used</t>
  </si>
  <si>
    <t>Owner_occupied__no_vehicle</t>
  </si>
  <si>
    <t>Pct__Owner_occupied__no_vehicle</t>
  </si>
  <si>
    <t>Owner_occupied__1_vehicle</t>
  </si>
  <si>
    <t>Pct__Owner_occupied__1_vehicle</t>
  </si>
  <si>
    <t>Owner_occupied__2_vehicles</t>
  </si>
  <si>
    <t>Pct__Owner_occupied__2_vehicles</t>
  </si>
  <si>
    <t>Owner_occupied__3_vehicles</t>
  </si>
  <si>
    <t>Pct__Owner_occupied__3_vehicles</t>
  </si>
  <si>
    <t>Owner_occupied__4_vehicles</t>
  </si>
  <si>
    <t>Pct__Owner_occupied__4_vehicles</t>
  </si>
  <si>
    <t>Owner_occupied__5_or_more_vehicles</t>
  </si>
  <si>
    <t>Pct__Owner_occupied__5_or_more_vehicles</t>
  </si>
  <si>
    <t>Renter_occupied__no_vehicle</t>
  </si>
  <si>
    <t>Pct__Renter_occupied__no_vehicle</t>
  </si>
  <si>
    <t>Renter_occupied__1_vehicle</t>
  </si>
  <si>
    <t>Pct__Renter_occupied__1_vehicle</t>
  </si>
  <si>
    <t>Renter_occupied__2_vehicles</t>
  </si>
  <si>
    <t>Pct__Renter_occupied__2_vehicles</t>
  </si>
  <si>
    <t>Renter_occupied__3_vehicles</t>
  </si>
  <si>
    <t>Pct__Renter_occupied__3_vehicles</t>
  </si>
  <si>
    <t>Renter_occupied__4_vehicles</t>
  </si>
  <si>
    <t>Pct__Renter_occupied__4_vehicles</t>
  </si>
  <si>
    <t>Renter_occupied__5_or_more_vehicles</t>
  </si>
  <si>
    <t>Pct__Renter_occupied__5_or_more_vehicles</t>
  </si>
  <si>
    <t>Workers_16_years_and_over</t>
  </si>
  <si>
    <t>Worked_in_state_and_in_county_of_residence</t>
  </si>
  <si>
    <t>Pct__Worked_in_state_and_in_county_of_residence</t>
  </si>
  <si>
    <t>Worked_in_state_and_outside_county_of_residence</t>
  </si>
  <si>
    <t>Pct__Worked_in_state_and_outside_county_of_residence</t>
  </si>
  <si>
    <t>Worked_outside_state_of_residence</t>
  </si>
  <si>
    <t>Pct__Worked_outside_state_of_residence</t>
  </si>
  <si>
    <t>Females_20_to_64_years_in_households</t>
  </si>
  <si>
    <t>Females_own_children_under_6_years_only</t>
  </si>
  <si>
    <t>Pct__Females_own_children_under_6_years_only</t>
  </si>
  <si>
    <t>Females_own_children_under_6_years_only_in_labor_force</t>
  </si>
  <si>
    <t>Pct__Females_own_children_under_6_years_only_in_labor_force</t>
  </si>
  <si>
    <t>Females_own_children_under_6_years_only_not_in_labor_force</t>
  </si>
  <si>
    <t>Pct__Females_own_children_under_6_years_only_not_in_labor_force</t>
  </si>
  <si>
    <t>Females_own_children_under_6_years_and_6_to_17_years</t>
  </si>
  <si>
    <t>Pct__Females_own_children_under_6_years_and_6_to_17_years</t>
  </si>
  <si>
    <t>Females_own_children_under_6_years_and_6_to_17_years_in_labor_force</t>
  </si>
  <si>
    <t>Pct__Females_own_children_under_6_years_and_6_to_17_years_in_labor_force</t>
  </si>
  <si>
    <t>Females_own_children_under_6_years_and_6_to_17_years_not_in_labor_force</t>
  </si>
  <si>
    <t>Pct__Females_own_children_under_6_years_and_6_to_17_years_not_in_labor_force</t>
  </si>
  <si>
    <t>Females_own_children_6_to_17_years_only</t>
  </si>
  <si>
    <t>Pct__Females_own_children_6_to_17_years_only</t>
  </si>
  <si>
    <t>Females_own_children_6_to_17_years_only_in_labor_force</t>
  </si>
  <si>
    <t>Pct__Females_own_children_6_to_17_years_only_in_labor_force</t>
  </si>
  <si>
    <t>Females_own_children_6_to_17_years_only_not_in_labor_force</t>
  </si>
  <si>
    <t>Pct__Females_own_children_6_to_17_years_only_not_in_labor_force</t>
  </si>
  <si>
    <t>Females_no_own_children_under_18_years</t>
  </si>
  <si>
    <t>Pct__Females_no_own_children_under_18_years</t>
  </si>
  <si>
    <t>Females_no_own_children_under_18_years_in_labor_force</t>
  </si>
  <si>
    <t>Pct__Females_no_own_children_under_18_years_in_labor_force</t>
  </si>
  <si>
    <t>Females_no_own_children_under_18_years_not_in_labor_force</t>
  </si>
  <si>
    <t>Pct__Females_no_own_children_under_18_years_not_in_labor_force</t>
  </si>
  <si>
    <t>Population_16_years_and_over</t>
  </si>
  <si>
    <t>In_labor_force</t>
  </si>
  <si>
    <t>Pct__In_labor_force</t>
  </si>
  <si>
    <t>Civilian_labor_force</t>
  </si>
  <si>
    <t>Pct__Civilian_labor_force</t>
  </si>
  <si>
    <t>Employed_in_Civilian_labor_force</t>
  </si>
  <si>
    <t>Percent_Employed_in_Civilian_labor_force</t>
  </si>
  <si>
    <t>Unemployed_in_Civilian_labor_force</t>
  </si>
  <si>
    <t>Percent_Unemployed_in_Civilian_labor_force</t>
  </si>
  <si>
    <t>In_Armed_Forces</t>
  </si>
  <si>
    <t>Percent_in_Armed_Forces</t>
  </si>
  <si>
    <t>Not_in_labor_force</t>
  </si>
  <si>
    <t>Percent_Not_in_labor_force</t>
  </si>
  <si>
    <t>Total_Households_for_Internet_Subscriptions</t>
  </si>
  <si>
    <t>Limited_Broadband</t>
  </si>
  <si>
    <t>Pct__Limited_Broadband</t>
  </si>
  <si>
    <t>Internet_subscription</t>
  </si>
  <si>
    <t>Pct__Internet_subscription</t>
  </si>
  <si>
    <t>Dial_up_with_no_other_type_of_Internet_subscription</t>
  </si>
  <si>
    <t>Pct__Dial_up_with_no_other_type_of_Internet_subscription</t>
  </si>
  <si>
    <t>Broadband_of_any_type</t>
  </si>
  <si>
    <t>Pct__Broadband_of_any_type</t>
  </si>
  <si>
    <t>Cellular_data_plan</t>
  </si>
  <si>
    <t>Pct__Cellular_data_plan</t>
  </si>
  <si>
    <t>Cellular_data_plan_with_no_other_type_of_Internet_subscription</t>
  </si>
  <si>
    <t>Pct__Cellular_data_plan_with_no_other_type_of_Internet_subscription</t>
  </si>
  <si>
    <t>Broadband_such_as_cable__fiber_optic_or_DSL</t>
  </si>
  <si>
    <t>Pct__Broadband_such_as_cable__fiber_optic_or_DSL</t>
  </si>
  <si>
    <t>Broadband_such_as_cable__fiber_optic_or_DSL_with_no_other_type_of_Internet_subscription</t>
  </si>
  <si>
    <t>Pct__Broadband_such_as_cable__fiber_optic_or_DSL_with_no_other_type_of_Internet_subscription</t>
  </si>
  <si>
    <t>Satellite_Internet_service</t>
  </si>
  <si>
    <t>Pct__Satellite_Internet_service</t>
  </si>
  <si>
    <t>Total_Households_for_Types_of_computers</t>
  </si>
  <si>
    <t>Has_one_or_more_types_of_computing_devices</t>
  </si>
  <si>
    <t>Pct__Has_one_or_more_type_of_computing_devices</t>
  </si>
  <si>
    <t>Desktop_or_laptop</t>
  </si>
  <si>
    <t>Pct_Desktop_or_laptop</t>
  </si>
  <si>
    <t>Desktop_or_laptop_with_no_other_type_of_computing_device</t>
  </si>
  <si>
    <t>Pct__Desktop_or_laptop_with_no_other_type_of_computing_device</t>
  </si>
  <si>
    <t>Pct__Smartphone</t>
  </si>
  <si>
    <t>No_Smartphone</t>
  </si>
  <si>
    <t>Pct__No_Smartphone</t>
  </si>
  <si>
    <t>Smartphone_with_no_other_type_of_computing_device</t>
  </si>
  <si>
    <t>Pct__Smartphone_with_no_other_type_of_computing_device</t>
  </si>
  <si>
    <t>Tablet_or_other_portable_wireless_computer</t>
  </si>
  <si>
    <t>Pct__Tablet_or_other_portable_wireless_computer</t>
  </si>
  <si>
    <t>Tablet_or_other_portable_wireless_computer_with_no_other_type_of_computing_device</t>
  </si>
  <si>
    <t>Pct__Tablet_or_other_portable_wireless_computer_with_no_other_type_of_computing_device</t>
  </si>
  <si>
    <t>Other_computer</t>
  </si>
  <si>
    <t>Pct__Other_computer</t>
  </si>
  <si>
    <t>Other_computer_with_no_other_type_of_computing_device</t>
  </si>
  <si>
    <t>Pct__Other_computer_with_no_other_type_of_computing_device</t>
  </si>
  <si>
    <t>No_Computer</t>
  </si>
  <si>
    <t>Pct__No_Computer</t>
  </si>
  <si>
    <t>Total_Households_for_self_employment_income</t>
  </si>
  <si>
    <t>With_self_employment_income</t>
  </si>
  <si>
    <t>Pct__With_self_employment_income</t>
  </si>
  <si>
    <t>No_self_employment_income</t>
  </si>
  <si>
    <t>Pct__No_self_employment_income</t>
  </si>
  <si>
    <t>Pct__Life_Expectancy</t>
  </si>
  <si>
    <t>Life_Expectancy_in_years</t>
  </si>
  <si>
    <t>Civilian_noninstitutionalized_population</t>
  </si>
  <si>
    <t>Persons_with_Disability</t>
  </si>
  <si>
    <t>Pct__Persons_with_Disability</t>
  </si>
  <si>
    <t>Civilian_noninstitutionalized_population_for_health_insurance_coverage</t>
  </si>
  <si>
    <t>Total_With_health_insurance_coverage</t>
  </si>
  <si>
    <t>Pct__With_health_insurance_coverage</t>
  </si>
  <si>
    <t>Total_No_health_insurance_coverage</t>
  </si>
  <si>
    <t>Pct__No_health_insurance_coverage</t>
  </si>
  <si>
    <t>check</t>
  </si>
  <si>
    <t>healthinsurance</t>
  </si>
  <si>
    <t>pcthealthinsurance</t>
  </si>
  <si>
    <t>nohealthinsurance</t>
  </si>
  <si>
    <t>pctnohealthinsurance</t>
  </si>
  <si>
    <t>healthinsurancebase</t>
  </si>
  <si>
    <t>limitedbroadband</t>
  </si>
  <si>
    <t>pctlimitedbroadband</t>
  </si>
  <si>
    <t>inlaborforce</t>
  </si>
  <si>
    <t>pctinlaborforce</t>
  </si>
  <si>
    <t>age16up</t>
  </si>
  <si>
    <t>workuniverse</t>
  </si>
  <si>
    <t>pctoccupiedunits</t>
  </si>
  <si>
    <t>renteroccupiedunits</t>
  </si>
  <si>
    <t>pctrenteroccupiedunits</t>
  </si>
  <si>
    <t>pre1950</t>
  </si>
  <si>
    <t>pctpre1950</t>
  </si>
  <si>
    <t>lan_other</t>
  </si>
  <si>
    <t>rname from csvname</t>
  </si>
  <si>
    <t>WHAT IS NEEDED STILL</t>
  </si>
  <si>
    <t>not essential but can add acs22 name from here into existing row of main table</t>
  </si>
  <si>
    <t>inacsbgname col already?</t>
  </si>
  <si>
    <t>rname from acsbgname already</t>
  </si>
  <si>
    <t>csvname where also in acs22 and acsname already in main table (non essential synonym)</t>
  </si>
  <si>
    <t>confirm it is same as builtunits - not essential but can add acs22 name from here into existing row of main table</t>
  </si>
  <si>
    <t>not needed at all</t>
  </si>
  <si>
    <t>available only from acs - already in main table as acsbgname and rname</t>
  </si>
  <si>
    <t>maybe useful to add as a row from acs? Not sure it would be used</t>
  </si>
  <si>
    <t>available only from acs - already in main table as acsbgname and rname - CHECK short/long definitions are correct based on this sheet</t>
  </si>
  <si>
    <t>already in both</t>
  </si>
  <si>
    <t>available only from ACS and already in main table</t>
  </si>
  <si>
    <t>order in acs22 import</t>
  </si>
  <si>
    <t>AAA</t>
  </si>
  <si>
    <t>PRIORITIY</t>
  </si>
  <si>
    <t>D</t>
  </si>
  <si>
    <t>zzz</t>
  </si>
  <si>
    <t>zzzzz</t>
  </si>
  <si>
    <t>rname guess or new to use</t>
  </si>
  <si>
    <t>pctlan_spanish</t>
  </si>
  <si>
    <t>Pct Speak Spanish at Home</t>
  </si>
  <si>
    <t>acs22 naming scheme</t>
  </si>
  <si>
    <t>CLARIFYING VARIABLE NAMES FOR LANGUAGE INFORMATION</t>
  </si>
  <si>
    <t>API name</t>
  </si>
  <si>
    <t xml:space="preserve"> acs22[sample(1:NROW(acs22), 10), grepl("span", names(acs22), ignore.case = T)]</t>
  </si>
  <si>
    <t>sum of _LI and _NLI</t>
  </si>
  <si>
    <t>denomin implied by PCT_LAN_SPANISH</t>
  </si>
  <si>
    <t>denomin implied by PCT_HLI_SPANISH</t>
  </si>
  <si>
    <t>HLI_SPANISH / LAN_SPANISH</t>
  </si>
  <si>
    <t>even while "among lingiso known universe" limits HLI_SPANISH count</t>
  </si>
  <si>
    <t>"at home" must limit the yes responses for LAN_SPANISH even though it is among all hhlds</t>
  </si>
  <si>
    <t>It seems like here,</t>
  </si>
  <si>
    <t>or it is a sampling issue</t>
  </si>
  <si>
    <t>rname method to switch to for consistency and clarity</t>
  </si>
  <si>
    <t>acs value e.g.</t>
  </si>
  <si>
    <t>names_d_language_count</t>
  </si>
  <si>
    <t>names_d_language</t>
  </si>
  <si>
    <t>names_d_language_lingiso</t>
  </si>
  <si>
    <t>names_d_language_lingiso_count</t>
  </si>
  <si>
    <t>&gt; acs22[sample(1:NROW(acs22), 10), grepl("span|LINGISO", names(acs22), ignore.case = T)]</t>
  </si>
  <si>
    <t>&gt; acs22[sample(1:NROW(acs22), 10), grepl("span|LINGISO|HHLD|HSHOLDS_LAN", names(acs22), ignore.case = T)]</t>
  </si>
  <si>
    <t>HLI_SPANISH / HSHOLDS_LAN</t>
  </si>
  <si>
    <t>people per hsholds_lan</t>
  </si>
  <si>
    <t>&gt;</t>
  </si>
  <si>
    <t>acs22[sample(1:NROW(acs22),</t>
  </si>
  <si>
    <t>10),</t>
  </si>
  <si>
    <t>grepl("span|LINGISO|HHLD|HSHOLDS_LAN|TOTAL",</t>
  </si>
  <si>
    <t>names(acs22),</t>
  </si>
  <si>
    <t>ignore.case</t>
  </si>
  <si>
    <t>=</t>
  </si>
  <si>
    <t>T)]</t>
  </si>
  <si>
    <t>lan_spanish / totalpop</t>
  </si>
  <si>
    <t>denomin implied by pct lan must be approx same as pop</t>
  </si>
  <si>
    <t xml:space="preserve">In one case, MORE HHLDS said speak spanish among ONLY lingiso households, than PEOPLE? said speak spanish AT HOME among ALL PEOPLE. </t>
  </si>
  <si>
    <t>Denominator for PCT_HLI_SPANISH_LI is HSHOLDS_LAN, roughly the count of households</t>
  </si>
  <si>
    <t>Speak Spanish (hhlds)</t>
  </si>
  <si>
    <t>Pct Speak Spanish (hhlds)</t>
  </si>
  <si>
    <t>Speak Spanish (in lingiso hhlds)</t>
  </si>
  <si>
    <t>Pct Speak Spanish (of lingiso hhlds)</t>
  </si>
  <si>
    <t>Pct Speak Spanish (of nonlingiso hhlds)</t>
  </si>
  <si>
    <t>Speak Spanish (in nonlingiso hhlds)</t>
  </si>
  <si>
    <t>long name for map_headernames</t>
  </si>
  <si>
    <t>names_d_extra_count?</t>
  </si>
  <si>
    <t>names_d_extra?</t>
  </si>
  <si>
    <t>priority</t>
  </si>
  <si>
    <t>critical</t>
  </si>
  <si>
    <t>important</t>
  </si>
  <si>
    <t>optional</t>
  </si>
  <si>
    <t>numerator</t>
  </si>
  <si>
    <t>&gt; all.equal(acs22$HSHOLDS, acs22$HSHOLDS_LAN)</t>
  </si>
  <si>
    <t>[1] TRUE</t>
  </si>
  <si>
    <t>already were in maphead acsbgname</t>
  </si>
  <si>
    <t>Denom is LAN_UNIVERSE, which is not quite the size of total pop</t>
  </si>
  <si>
    <t>DENOMINATOR FOR PCT_LAN_SPANISH is not TOTALPOP, but is close. It is LAN_UNIVERSE in acs22</t>
  </si>
  <si>
    <t>denominator is HSHOLDS_LAN = HSHOLDS = hhlds)</t>
  </si>
  <si>
    <t>(already on list)</t>
  </si>
  <si>
    <t>(not in api)</t>
  </si>
  <si>
    <t>denominator for % speaking a language</t>
  </si>
  <si>
    <t>DENOMINATOR FOR PCT_LAN_SPANISH is not TOTALPOP, but is close. It is LAN_UNIVERSE.</t>
  </si>
  <si>
    <t>bbb</t>
  </si>
  <si>
    <t xml:space="preserve">don’t add this </t>
  </si>
  <si>
    <t>Critical</t>
  </si>
  <si>
    <t xml:space="preserve"> = ???</t>
  </si>
  <si>
    <t>b</t>
  </si>
  <si>
    <t>synonym for hhlds - identical values</t>
  </si>
  <si>
    <t>lan_nonenglish</t>
  </si>
  <si>
    <t>pctlan_nonenglish</t>
  </si>
  <si>
    <t>pctlan_ie</t>
  </si>
  <si>
    <t>pctlan_api</t>
  </si>
  <si>
    <t>pctlan_other</t>
  </si>
  <si>
    <t>in map_head list</t>
  </si>
  <si>
    <t>pctlan_english</t>
  </si>
  <si>
    <t>pctlan_vietnamese</t>
  </si>
  <si>
    <t>pctlan_other_asian</t>
  </si>
  <si>
    <t>pctlan_arabic</t>
  </si>
  <si>
    <t>pctlan_non_english</t>
  </si>
  <si>
    <t>pctlan_french</t>
  </si>
  <si>
    <t>pctlan_rus_pol_slav</t>
  </si>
  <si>
    <t>pctlan_other_ie</t>
  </si>
  <si>
    <t>lan_spanish_lingiso_known</t>
  </si>
  <si>
    <t>pctlan_spanish_lingiso_known</t>
  </si>
  <si>
    <t>lan_spanish_lingiso_yes</t>
  </si>
  <si>
    <t>pctlan_spanish_lingiso_yes</t>
  </si>
  <si>
    <t>lan_spanish_lingiso_no</t>
  </si>
  <si>
    <t>pctlan_spanish_lingiso_no</t>
  </si>
  <si>
    <t>lan_ie_lingiso_known</t>
  </si>
  <si>
    <t>pctlan_ie_lingiso_known</t>
  </si>
  <si>
    <t>pctlan_api_lingiso_known</t>
  </si>
  <si>
    <t>lan_api_lingiso_known</t>
  </si>
  <si>
    <t>lan_other_lingiso_known</t>
  </si>
  <si>
    <t>pctlan_other_lingiso_known</t>
  </si>
  <si>
    <t>acs_description</t>
  </si>
  <si>
    <t>added new row using acsname and rname both from here,  plus metadata columns etc</t>
  </si>
  <si>
    <t>maybe add this as a new row with acsname and rname both from here</t>
  </si>
  <si>
    <t>National Percentile of Nitrogen Dioxide (NO2)</t>
  </si>
  <si>
    <t>National Average of Nitrogen Dioxide (NO2)</t>
  </si>
  <si>
    <t>State Average of Nitrogen Dioxide (NO2)</t>
  </si>
  <si>
    <t>National Percentile of Nitrogen Dioxide EJ Index (NO2)</t>
  </si>
  <si>
    <t>State Percentile of Nitrogen Dioxide (NO2) EJ Index</t>
  </si>
  <si>
    <t>National Percentile of Nitrogen Dioxide (NO2) Supplemental Index</t>
  </si>
  <si>
    <t>State Percentile of Nitrogen Dioxide (NO2) Supplemental Index</t>
  </si>
  <si>
    <t>acsname</t>
  </si>
  <si>
    <t>longname</t>
  </si>
  <si>
    <t>oldname</t>
  </si>
  <si>
    <t>in_acs</t>
  </si>
  <si>
    <t>original</t>
  </si>
  <si>
    <t>type</t>
  </si>
  <si>
    <t>acstableid</t>
  </si>
  <si>
    <t>acsvarid</t>
  </si>
  <si>
    <t>acstableid.varid</t>
  </si>
  <si>
    <t>glossaryfieldname</t>
  </si>
  <si>
    <t>formula_based</t>
  </si>
  <si>
    <t>formula_from_ejscreen_pkg</t>
  </si>
  <si>
    <t>acsfieldnamelong_20</t>
  </si>
  <si>
    <t>universe</t>
  </si>
  <si>
    <t>B01001</t>
  </si>
  <si>
    <t>B01001.001</t>
  </si>
  <si>
    <t>Total:|SEX BY AGE</t>
  </si>
  <si>
    <t>Universe:  Total population</t>
  </si>
  <si>
    <t>ACS</t>
  </si>
  <si>
    <t>ageunder5m</t>
  </si>
  <si>
    <t>003</t>
  </si>
  <si>
    <t>B01001.003</t>
  </si>
  <si>
    <t>Count of males age Under 5 years</t>
  </si>
  <si>
    <t>Under 5 years|SEX BY AGE</t>
  </si>
  <si>
    <t>age5to9m</t>
  </si>
  <si>
    <t>004</t>
  </si>
  <si>
    <t>B01001.004</t>
  </si>
  <si>
    <t>Count of males age 5 to 9 years</t>
  </si>
  <si>
    <t>5 to 9 years|SEX BY AGE</t>
  </si>
  <si>
    <t>age10to14m</t>
  </si>
  <si>
    <t>005</t>
  </si>
  <si>
    <t>B01001.005</t>
  </si>
  <si>
    <t>Count of males age 10 to 14 years</t>
  </si>
  <si>
    <t>10 to 14 years|SEX BY AGE</t>
  </si>
  <si>
    <t>age15to17m</t>
  </si>
  <si>
    <t>006</t>
  </si>
  <si>
    <t>B01001.006</t>
  </si>
  <si>
    <t>Count of males age 15 to 17 years</t>
  </si>
  <si>
    <t>15 to 17 years|SEX BY AGE</t>
  </si>
  <si>
    <t>age65to66m</t>
  </si>
  <si>
    <t>020</t>
  </si>
  <si>
    <t>B01001.020</t>
  </si>
  <si>
    <t>Count of males age 65 and 66 years</t>
  </si>
  <si>
    <t>65 and 66 years|SEX BY AGE</t>
  </si>
  <si>
    <t>age6769m</t>
  </si>
  <si>
    <t>021</t>
  </si>
  <si>
    <t>B01001.021</t>
  </si>
  <si>
    <t>Count of males age 67 to 69 years</t>
  </si>
  <si>
    <t>67 to 69 years|SEX BY AGE</t>
  </si>
  <si>
    <t>age7074m</t>
  </si>
  <si>
    <t>022</t>
  </si>
  <si>
    <t>B01001.022</t>
  </si>
  <si>
    <t>Count of males age 70 to 74 years</t>
  </si>
  <si>
    <t>70 to 74 years|SEX BY AGE</t>
  </si>
  <si>
    <t>age7579m</t>
  </si>
  <si>
    <t>023</t>
  </si>
  <si>
    <t>B01001.023</t>
  </si>
  <si>
    <t>Count of males age 75 to 79 years</t>
  </si>
  <si>
    <t>75 to 79 years|SEX BY AGE</t>
  </si>
  <si>
    <t>age8084m</t>
  </si>
  <si>
    <t>024</t>
  </si>
  <si>
    <t>B01001.024</t>
  </si>
  <si>
    <t>Count of males age 80 to 84 years</t>
  </si>
  <si>
    <t>80 to 84 years|SEX BY AGE</t>
  </si>
  <si>
    <t>age85upm</t>
  </si>
  <si>
    <t>025</t>
  </si>
  <si>
    <t>B01001.025</t>
  </si>
  <si>
    <t>Count of males age 85 years and over</t>
  </si>
  <si>
    <t>85 years and over|SEX BY AGE</t>
  </si>
  <si>
    <t>ageunder5f</t>
  </si>
  <si>
    <t>027</t>
  </si>
  <si>
    <t>B01001.027</t>
  </si>
  <si>
    <t>Count of females age Under 5 years</t>
  </si>
  <si>
    <t>age5to9f</t>
  </si>
  <si>
    <t>028</t>
  </si>
  <si>
    <t>B01001.028</t>
  </si>
  <si>
    <t>Count of females age 5 to 9 years</t>
  </si>
  <si>
    <t>age10to14f</t>
  </si>
  <si>
    <t>029</t>
  </si>
  <si>
    <t>B01001.029</t>
  </si>
  <si>
    <t>Count of females age 10 to 14 years</t>
  </si>
  <si>
    <t>age15to17f</t>
  </si>
  <si>
    <t>030</t>
  </si>
  <si>
    <t>B01001.030</t>
  </si>
  <si>
    <t>Count of females age 15 to 17 years</t>
  </si>
  <si>
    <t>age65to66f</t>
  </si>
  <si>
    <t>044</t>
  </si>
  <si>
    <t>B01001.044</t>
  </si>
  <si>
    <t>Count of females age 65 and 66 years</t>
  </si>
  <si>
    <t>age6769f</t>
  </si>
  <si>
    <t>045</t>
  </si>
  <si>
    <t>B01001.045</t>
  </si>
  <si>
    <t>Count of females age 67 to 69 years</t>
  </si>
  <si>
    <t>age7074f</t>
  </si>
  <si>
    <t>046</t>
  </si>
  <si>
    <t>B01001.046</t>
  </si>
  <si>
    <t>Count of females age 70 to 74 years</t>
  </si>
  <si>
    <t>age7579f</t>
  </si>
  <si>
    <t>047</t>
  </si>
  <si>
    <t>B01001.047</t>
  </si>
  <si>
    <t>Count of females age 75 to 79 years</t>
  </si>
  <si>
    <t>age8084f</t>
  </si>
  <si>
    <t>048</t>
  </si>
  <si>
    <t>B01001.048</t>
  </si>
  <si>
    <t>Count of females age 80 to 84 years</t>
  </si>
  <si>
    <t>age85upf</t>
  </si>
  <si>
    <t>049</t>
  </si>
  <si>
    <t>B01001.049</t>
  </si>
  <si>
    <t>Count of females age 85 years and over</t>
  </si>
  <si>
    <t>pop3002</t>
  </si>
  <si>
    <t>B03002</t>
  </si>
  <si>
    <t>B03002.001</t>
  </si>
  <si>
    <t>Count of Total Population</t>
  </si>
  <si>
    <t>Total:|HISPANIC OR LATINO ORIGIN BY RACE</t>
  </si>
  <si>
    <t>nonhisp</t>
  </si>
  <si>
    <t>002</t>
  </si>
  <si>
    <t>B03002.002</t>
  </si>
  <si>
    <t>Count of Not Hispanic or Latino</t>
  </si>
  <si>
    <t>Not Hispanic or Latino:|HISPANIC OR LATINO ORIGIN BY RACE</t>
  </si>
  <si>
    <t>B03002.003</t>
  </si>
  <si>
    <t>Count of White alone (including Hispanic/Latino)</t>
  </si>
  <si>
    <t>White alone|HISPANIC OR LATINO ORIGIN BY RACE</t>
  </si>
  <si>
    <t>B03002.004</t>
  </si>
  <si>
    <t>Count of Black or African American alone</t>
  </si>
  <si>
    <t>Black or African American alone|HISPANIC OR LATINO ORIGIN BY RACE</t>
  </si>
  <si>
    <t>B03002.005</t>
  </si>
  <si>
    <t>Count of American Indian and Alaska Native alone</t>
  </si>
  <si>
    <t>American Indian and Alaska Native alone|HISPANIC OR LATINO ORIGIN BY RACE</t>
  </si>
  <si>
    <t>B03002.006</t>
  </si>
  <si>
    <t>Asian alone|HISPANIC OR LATINO ORIGIN BY RACE</t>
  </si>
  <si>
    <t>007</t>
  </si>
  <si>
    <t>B03002.007</t>
  </si>
  <si>
    <t>Count of Native Hawaiian and Other Pacific Islander alone</t>
  </si>
  <si>
    <t>Native Hawaiian and Other Pacific Islander alone|HISPANIC OR LATINO ORIGIN BY RACE</t>
  </si>
  <si>
    <t>008</t>
  </si>
  <si>
    <t>B03002.008</t>
  </si>
  <si>
    <t>Count of people who are Some other race alone</t>
  </si>
  <si>
    <t>Some other race alone|HISPANIC OR LATINO ORIGIN BY RACE</t>
  </si>
  <si>
    <t>009</t>
  </si>
  <si>
    <t>B03002.009</t>
  </si>
  <si>
    <t>Count of people who are Two or more races</t>
  </si>
  <si>
    <t>Two or more races:|HISPANIC OR LATINO ORIGIN BY RACE</t>
  </si>
  <si>
    <t>012</t>
  </si>
  <si>
    <t>B03002.012</t>
  </si>
  <si>
    <t>Count of Hispanic or Latino (of any race)</t>
  </si>
  <si>
    <t>Hispanic or Latino:|HISPANIC OR LATINO ORIGIN BY RACE</t>
  </si>
  <si>
    <t>Demographic Supplementary</t>
  </si>
  <si>
    <t>B15002</t>
  </si>
  <si>
    <t>B15002.001</t>
  </si>
  <si>
    <t>Total:|SEX BY EDUCATIONAL ATTAINMENT FOR THE POPULATION 25 YEARS AND OVER</t>
  </si>
  <si>
    <t>Universe:  Population 25 years and over</t>
  </si>
  <si>
    <t>m0</t>
  </si>
  <si>
    <t>B15002.003</t>
  </si>
  <si>
    <t>No schooling completed|SEX BY EDUCATIONAL ATTAINMENT FOR THE POPULATION 25 YEARS AND OVER</t>
  </si>
  <si>
    <t>m4</t>
  </si>
  <si>
    <t>B15002.004</t>
  </si>
  <si>
    <t>Nursery to 4th grade|SEX BY EDUCATIONAL ATTAINMENT FOR THE POPULATION 25 YEARS AND OVER</t>
  </si>
  <si>
    <t>m6</t>
  </si>
  <si>
    <t>B15002.005</t>
  </si>
  <si>
    <t>5th and 6th grade|SEX BY EDUCATIONAL ATTAINMENT FOR THE POPULATION 25 YEARS AND OVER</t>
  </si>
  <si>
    <t>m8</t>
  </si>
  <si>
    <t>B15002.006</t>
  </si>
  <si>
    <t>7th and 8th grade|SEX BY EDUCATIONAL ATTAINMENT FOR THE POPULATION 25 YEARS AND OVER</t>
  </si>
  <si>
    <t>m9</t>
  </si>
  <si>
    <t>B15002.007</t>
  </si>
  <si>
    <t>9th grade|SEX BY EDUCATIONAL ATTAINMENT FOR THE POPULATION 25 YEARS AND OVER</t>
  </si>
  <si>
    <t>m10</t>
  </si>
  <si>
    <t>B15002.008</t>
  </si>
  <si>
    <t>10th grade|SEX BY EDUCATIONAL ATTAINMENT FOR THE POPULATION 25 YEARS AND OVER</t>
  </si>
  <si>
    <t>m11</t>
  </si>
  <si>
    <t>B15002.009</t>
  </si>
  <si>
    <t>11th grade|SEX BY EDUCATIONAL ATTAINMENT FOR THE POPULATION 25 YEARS AND OVER</t>
  </si>
  <si>
    <t>m12</t>
  </si>
  <si>
    <t>010</t>
  </si>
  <si>
    <t>B15002.010</t>
  </si>
  <si>
    <t>12th grade, no diploma|SEX BY EDUCATIONAL ATTAINMENT FOR THE POPULATION 25 YEARS AND OVER</t>
  </si>
  <si>
    <t>f0</t>
  </si>
  <si>
    <t>B15002.020</t>
  </si>
  <si>
    <t>f4</t>
  </si>
  <si>
    <t>B15002.021</t>
  </si>
  <si>
    <t>f6</t>
  </si>
  <si>
    <t>B15002.022</t>
  </si>
  <si>
    <t>f8</t>
  </si>
  <si>
    <t>B15002.023</t>
  </si>
  <si>
    <t>f9</t>
  </si>
  <si>
    <t>B15002.024</t>
  </si>
  <si>
    <t>f10</t>
  </si>
  <si>
    <t>B15002.025</t>
  </si>
  <si>
    <t>f11</t>
  </si>
  <si>
    <t>026</t>
  </si>
  <si>
    <t>B15002.026</t>
  </si>
  <si>
    <t>f12</t>
  </si>
  <si>
    <t>B15002.027</t>
  </si>
  <si>
    <t>B16002</t>
  </si>
  <si>
    <t>B16002.001</t>
  </si>
  <si>
    <t>Households (for linguistic isolation)</t>
  </si>
  <si>
    <t>Total:|HOUSEHOLD LANGUAGE BY HOUSEHOLDS IN WHICH NO ONE 14 AND OVER SPEAKS ENGLISH ONLY OR SPEAKS A LANGUAGE OTHER THAN ENGLISH AT HOME AND SPEAKS ENGLISH "VERY WELL"</t>
  </si>
  <si>
    <t>Universe:  Households</t>
  </si>
  <si>
    <t>B23025</t>
  </si>
  <si>
    <t>B23025.003</t>
  </si>
  <si>
    <t>Count of denominator for % unemployed</t>
  </si>
  <si>
    <t>Civilian labor force|EMPLOYMENT STATUS FOR THE POPULATION 16 YEARS AND OVER</t>
  </si>
  <si>
    <t>Universe:  Population 16 years and over</t>
  </si>
  <si>
    <t>B23025.005</t>
  </si>
  <si>
    <t>Count of people unemployed</t>
  </si>
  <si>
    <t>Unemployed|EMPLOYMENT STATUS FOR THE POPULATION 16 YEARS AND OVER</t>
  </si>
  <si>
    <t>B25034</t>
  </si>
  <si>
    <t>B25034.001</t>
  </si>
  <si>
    <t>Total:|YEAR STRUCTURE BUILT</t>
  </si>
  <si>
    <t>Universe:  Housing units</t>
  </si>
  <si>
    <t>built1950to1959</t>
  </si>
  <si>
    <t>B25034.008</t>
  </si>
  <si>
    <t>Built 1950 to 1959</t>
  </si>
  <si>
    <t>Built 1950 to 1959|YEAR STRUCTURE BUILT</t>
  </si>
  <si>
    <t>built1940to1949</t>
  </si>
  <si>
    <t>B25034.009</t>
  </si>
  <si>
    <t>Built 1940 to 1949</t>
  </si>
  <si>
    <t>Built 1940 to 1949|YEAR STRUCTURE BUILT</t>
  </si>
  <si>
    <t>builtpre1940</t>
  </si>
  <si>
    <t>B25034.010</t>
  </si>
  <si>
    <t>Built 1939 or earlier</t>
  </si>
  <si>
    <t>Built 1939 or earlier|YEAR STRUCTURE BUILT</t>
  </si>
  <si>
    <t>lingisospanish</t>
  </si>
  <si>
    <t>C16002</t>
  </si>
  <si>
    <t>C16002.004</t>
  </si>
  <si>
    <t>Spanish - Limited English speaking household</t>
  </si>
  <si>
    <t>lingisoeuro</t>
  </si>
  <si>
    <t>C16002.007</t>
  </si>
  <si>
    <t>Other Indo-European languages - Limited English speaking household</t>
  </si>
  <si>
    <t>lingisoasian</t>
  </si>
  <si>
    <t>C16002.010</t>
  </si>
  <si>
    <t>Asian and Pacific Island languages - Limited English speaking household</t>
  </si>
  <si>
    <t>lingisoother</t>
  </si>
  <si>
    <t>013</t>
  </si>
  <si>
    <t>C16002.013</t>
  </si>
  <si>
    <t>Other languages - Limited English speaking household</t>
  </si>
  <si>
    <t>C17002</t>
  </si>
  <si>
    <t>C17002.001</t>
  </si>
  <si>
    <t>Total:|RATIO OF INCOME TO POVERTY LEVEL IN THE PAST 12 MONTHS</t>
  </si>
  <si>
    <t>Universe:  Population for whom poverty status is determined</t>
  </si>
  <si>
    <t>pov50</t>
  </si>
  <si>
    <t>C17002.002</t>
  </si>
  <si>
    <t>Population with income under 50% of poverty level</t>
  </si>
  <si>
    <t>Under .50|RATIO OF INCOME TO POVERTY LEVEL IN THE PAST 12 MONTHS</t>
  </si>
  <si>
    <t>pov99</t>
  </si>
  <si>
    <t>C17002.003</t>
  </si>
  <si>
    <t>Population with income 50%-100% of poverty level</t>
  </si>
  <si>
    <t>.50 to .99|RATIO OF INCOME TO POVERTY LEVEL IN THE PAST 12 MONTHS</t>
  </si>
  <si>
    <t>pov124</t>
  </si>
  <si>
    <t>C17002.004</t>
  </si>
  <si>
    <t>Population with income 100%-124% of poverty level</t>
  </si>
  <si>
    <t>1.00 to 1.24|RATIO OF INCOME TO POVERTY LEVEL IN THE PAST 12 MONTHS</t>
  </si>
  <si>
    <t>pov149</t>
  </si>
  <si>
    <t>C17002.005</t>
  </si>
  <si>
    <t>Population with income 125%-149% of poverty level</t>
  </si>
  <si>
    <t>1.25 to 1.49|RATIO OF INCOME TO POVERTY LEVEL IN THE PAST 12 MONTHS</t>
  </si>
  <si>
    <t>pov184</t>
  </si>
  <si>
    <t>C17002.006</t>
  </si>
  <si>
    <t>Population with income 150%-184% of poverty level</t>
  </si>
  <si>
    <t>1.50 to 1.84|RATIO OF INCOME TO POVERTY LEVEL IN THE PAST 12 MONTHS</t>
  </si>
  <si>
    <t>pov199</t>
  </si>
  <si>
    <t>C17002.007</t>
  </si>
  <si>
    <t>Population with income 185%-199% of poverty level</t>
  </si>
  <si>
    <t>1.85 to 1.99|RATIO OF INCOME TO POVERTY LEVEL IN THE PAST 12 MONTHS</t>
  </si>
  <si>
    <t>pov2plus</t>
  </si>
  <si>
    <t>C17002.008</t>
  </si>
  <si>
    <t>Population with income at least twice the poverty level</t>
  </si>
  <si>
    <t>2.00 and over|RATIO OF INCOME TO POVERTY LEVEL IN THE PAST 12 MONTHS</t>
  </si>
  <si>
    <t>EJ</t>
  </si>
  <si>
    <t>EJ.DISPARITY.cancer.eo &lt;-            VDI.eo * cancer</t>
  </si>
  <si>
    <t>EJ Index for Diesel particulate matter level in air</t>
  </si>
  <si>
    <t>EJ.DISPARITY.dpm.eo &lt;-               VDI.eo * dpm</t>
  </si>
  <si>
    <t>EJ.DISPARITY.EXAMPLEINDICATOR.eo</t>
  </si>
  <si>
    <t>EJ Index for EXAMPLEINDICATOR</t>
  </si>
  <si>
    <t>EJ.DISPARITY.EXAMPLEINDICATOR.eo &lt;-             VDI.eo * EXAMPLEINDICATOR</t>
  </si>
  <si>
    <t>EJ Index for Ozone level in air</t>
  </si>
  <si>
    <t>EJ.DISPARITY.o3.eo &lt;-                VDI.eo * o3</t>
  </si>
  <si>
    <t>EJ Index for % pre-1960 housing (lead paint indicator)</t>
  </si>
  <si>
    <t>EJ.DISPARITY.pctpre1960.eo &lt;-        VDI.eo * pctpre1960</t>
  </si>
  <si>
    <t>EJ Index for PM2.5 level in air</t>
  </si>
  <si>
    <t>EJ.DISPARITY.pm.eo &lt;-                VDI.eo * pm</t>
  </si>
  <si>
    <t>EJ Index for Indicator for major direct dischargers to water</t>
  </si>
  <si>
    <t>EJ.DISPARITY.proximity.npdes.eo &lt;-   VDI.eo * proximity.npdes</t>
  </si>
  <si>
    <t>EJ Index for Proximity to National Priorities List (NPL) sites</t>
  </si>
  <si>
    <t>EJ.DISPARITY.proximity.npl.eo &lt;-     VDI.eo * proximity.npl</t>
  </si>
  <si>
    <t>EJ Index for Proximity to Risk Management Plan (RMP) facilities</t>
  </si>
  <si>
    <t>EJ.DISPARITY.proximity.rmp.eo &lt;-     VDI.eo * proximity.rmp</t>
  </si>
  <si>
    <t>EJ Index for Proximity to Treatment Storage and Disposal (TSDF) facilities</t>
  </si>
  <si>
    <t>EJ.DISPARITY.proximity.tsdf.eo &lt;-    VDI.eo * proximity.tsdf</t>
  </si>
  <si>
    <t>EJ Index for Air toxics respiratory hazard index</t>
  </si>
  <si>
    <t>EJ.DISPARITY.resp.eo &lt;-              VDI.eo * resp</t>
  </si>
  <si>
    <t>EJ Index for Traffic proximity and volume</t>
  </si>
  <si>
    <t>EJ.DISPARITY.traffic.score.eo &lt;-     VDI.eo * traffic.score</t>
  </si>
  <si>
    <t>EJ Index for Underground Storage Tanks Indicator</t>
  </si>
  <si>
    <t>EJ.DISPARITY.ust.eo &lt;-            VDI.eo * ust</t>
  </si>
  <si>
    <t>Count of Limited English speaking households</t>
  </si>
  <si>
    <t>lingiso &lt;- lingisospanish + lingisoeuro + lingisoasian + lingisoother</t>
  </si>
  <si>
    <t>Count of low-income individuals (i.e., with income below 2 times poverty level)</t>
  </si>
  <si>
    <t>lowinc &lt;- num2pov</t>
  </si>
  <si>
    <t>count of individuals age 25 or over with less than high school degree</t>
  </si>
  <si>
    <t>lths &lt;- m0 + m4 + m6 + m8 + m9 + m10 + m11 + m12 +   f0 + f4 + f6 + f8 + f9 + f10 + f11 + f12</t>
  </si>
  <si>
    <t>count of people of color (aka minority)</t>
  </si>
  <si>
    <t>mins &lt;- pop - nhwa</t>
  </si>
  <si>
    <t>Calc from ACS</t>
  </si>
  <si>
    <t>Count not people of color (aka non-minority) i.e. not Hispanic or Latino White alone</t>
  </si>
  <si>
    <t>nonmins &lt;- nhwa</t>
  </si>
  <si>
    <t>num15pov</t>
  </si>
  <si>
    <t>Population with income below 150% of poverty level</t>
  </si>
  <si>
    <t>num15pov &lt;- num1pov + pov124 + pov149</t>
  </si>
  <si>
    <t>(count below 1.5 times poverty level -- RATIO OF INCOME TO POVERTY LEVEL IN THE PAST 12 MONTHS was less than 1.5)</t>
  </si>
  <si>
    <t>num1pov</t>
  </si>
  <si>
    <t>Population with income below poverty level</t>
  </si>
  <si>
    <t>num1pov &lt;- pov50 + pov99</t>
  </si>
  <si>
    <t>(count in poverty -- RATIO OF INCOME TO POVERTY LEVEL IN THE PAST 12 MONTHS was less than 1)</t>
  </si>
  <si>
    <t>num2pov</t>
  </si>
  <si>
    <t>num2pov &lt;- num1pov + pov124 + pov149 + pov184 + pov199</t>
  </si>
  <si>
    <t>(count of low-income -- RATIO OF INCOME TO POVERTY LEVEL IN THE PAST 12 MONTHS was less than 2)</t>
  </si>
  <si>
    <t>num2pov.alt</t>
  </si>
  <si>
    <t>num2pov.alt &lt;- povknownratio - pov2plus</t>
  </si>
  <si>
    <t>count of individuals over age 64</t>
  </si>
  <si>
    <t>over64 &lt;- age65to66m + age6769m + age7074m + age7579m + age8084m + age85upm +   age65to66f + age6769f + age7074f + age7579f + age8084f + age85upf</t>
  </si>
  <si>
    <t>pct15pov</t>
  </si>
  <si>
    <t>Percent of Population with income below 150% of poverty level</t>
  </si>
  <si>
    <t>pct15pov &lt;- ifelse( povknownratio==0, 0, num15pov / povknownratio)</t>
  </si>
  <si>
    <t>(percent below 1.5 times poverty level -- RATIO OF INCOME TO POVERTY LEVEL IN THE PAST 12 MONTHS was less than 1.5)</t>
  </si>
  <si>
    <t>pct1pov</t>
  </si>
  <si>
    <t>Percent of Population with income below poverty level</t>
  </si>
  <si>
    <t>pct1pov &lt;- ifelse( povknownratio==0, 0, num1pov / povknownratio)</t>
  </si>
  <si>
    <t>(percent in poverty -- RATIO OF INCOME TO POVERTY LEVEL IN THE PAST 12 MONTHS was less than 1)</t>
  </si>
  <si>
    <t>pct2pov</t>
  </si>
  <si>
    <t>% low-income (i.e., with income below 2 times poverty level)</t>
  </si>
  <si>
    <t>pct2pov &lt;- ifelse( povknownratio==0, 0, num2pov / povknownratio)</t>
  </si>
  <si>
    <t>(percent low-income -- RATIO OF INCOME TO POVERTY LEVEL IN THE PAST 12 MONTHS was less than 2)</t>
  </si>
  <si>
    <t>pct2pov.alt</t>
  </si>
  <si>
    <t>pct2pov.alt &lt;- ifelse( povknownratio==0, 0, num2pov.alt / povknownratio)</t>
  </si>
  <si>
    <t>Percent Hispanic or Latino</t>
  </si>
  <si>
    <t>pcthisp &lt;- ifelse(pop==0, 0, as.numeric(hisp ) / pop)</t>
  </si>
  <si>
    <t>(percent Hispanic or Latino)</t>
  </si>
  <si>
    <t>% of households that are limited English speaking</t>
  </si>
  <si>
    <t>pctlingiso &lt;- ifelse( hhlds==0, 0, lingiso / hhlds)</t>
  </si>
  <si>
    <t>pctlowinc &lt;- pct2pov</t>
  </si>
  <si>
    <t>% less than high school</t>
  </si>
  <si>
    <t>pctlths &lt;- ifelse(age25up==0, 0, as.numeric(lths ) / age25up)</t>
  </si>
  <si>
    <t>% people of color (aka minority)</t>
  </si>
  <si>
    <t>pctmin &lt;- ifelse(pop==0, 0, as.numeric(mins ) / pop)</t>
  </si>
  <si>
    <t>(percent Not Hispanic or Latino Asian alone)</t>
  </si>
  <si>
    <t>pctnhaa &lt;- ifelse(pop==0, 0, as.numeric(nhaa ) / pop)</t>
  </si>
  <si>
    <t>(percent Not Hispanic or Latino American Indian and Alaska Native alone)</t>
  </si>
  <si>
    <t>pctnhaiana &lt;- ifelse(pop==0, 0, as.numeric(nhaiana ) / pop)</t>
  </si>
  <si>
    <t>(percent Not Hispanic or Latino Black or African American alone)</t>
  </si>
  <si>
    <t>pctnhba &lt;- ifelse(pop==0, 0, as.numeric(nhba ) / pop)</t>
  </si>
  <si>
    <t>(percent Not Hispanic or Latino Two or more races)</t>
  </si>
  <si>
    <t>pctnhmulti &lt;- ifelse(pop==0, 0, as.numeric(nhmulti ) / pop)</t>
  </si>
  <si>
    <t>(percent Not Hispanic or Latino Native Hawaiian and Other Pacific Islander alone)</t>
  </si>
  <si>
    <t>pctnhnhpia &lt;- ifelse(pop==0, 0, as.numeric(nhnhpia ) / pop)</t>
  </si>
  <si>
    <t>(percent Not Hispanic or Latino Some other race alone)</t>
  </si>
  <si>
    <t>pctnhotheralone &lt;- ifelse(pop==0, 0, as.numeric(nhotheralone ) / pop)</t>
  </si>
  <si>
    <t>(percent Not Hispanic or Latino White alone)</t>
  </si>
  <si>
    <t>pctnhwa &lt;- ifelse(pop==0, 0, as.numeric(nhwa ) / pop)</t>
  </si>
  <si>
    <t>pctover64 &lt;- ifelse( pop==0, 0, over64 / pop)</t>
  </si>
  <si>
    <t>% pre-1960 housing (lead paint indicator)</t>
  </si>
  <si>
    <t>pctpre1960 &lt;- ifelse( builtunits==0, 0, pre1960 / builtunits)</t>
  </si>
  <si>
    <t>pctunder5 &lt;- ifelse( pop==0, 0, under5 / pop)</t>
  </si>
  <si>
    <t>pctunemployed &lt;- ifelse(unemployedbase==0, 0, as.numeric(unemployed) / unemployedbase)</t>
  </si>
  <si>
    <t>count of housing units built before 1960</t>
  </si>
  <si>
    <t>pre1960 &lt;- builtpre1940 + built1940to1949 + built1950to1959</t>
  </si>
  <si>
    <t>count of individuals under age 5</t>
  </si>
  <si>
    <t>under5 &lt;- ageunder5m + ageunder5f</t>
  </si>
  <si>
    <t>VDI.eo</t>
  </si>
  <si>
    <t>intermediate variable used for the EJ Index</t>
  </si>
  <si>
    <t>VDI.eo &lt;- (VSI.eo - VSI.eo.US) * pop</t>
  </si>
  <si>
    <t>VNI.eo</t>
  </si>
  <si>
    <t>intermediate variable used for a supplementary EJ Index</t>
  </si>
  <si>
    <t>VNI.eo &lt;- VSI.eo * pop</t>
  </si>
  <si>
    <t>VSI.eo</t>
  </si>
  <si>
    <t>Demographic Index (based on 2 factors, % low-income and % people of color (aka minority)</t>
  </si>
  <si>
    <t>VSI.eo &lt;- (pctlowinc + pctmin) / 2</t>
  </si>
  <si>
    <t>VSI.eo.US</t>
  </si>
  <si>
    <t>Overall US Demographic Index -- avg of percent low-income and percent people of color (aka minority)</t>
  </si>
  <si>
    <t>VSI.eo.US &lt;- ( sum(mins) / sum(pop)  +  sum(lowinc) / sum(povknownratio) ) / 2</t>
  </si>
  <si>
    <t>Percentile for % people of color (aka minority)</t>
  </si>
  <si>
    <t>Percentile for % low-income</t>
  </si>
  <si>
    <t>pctile.VSI.eo</t>
  </si>
  <si>
    <t>Percentile for Demographic Index (based on 2 factors, % low-income and % people of color (aka minority))</t>
  </si>
  <si>
    <t>bin.VSI.eo</t>
  </si>
  <si>
    <t>Map color bin for Demographic Index (based on 2 factors, % low-income and % people of color (aka minority))</t>
  </si>
  <si>
    <t>pctile.text.VSI.eo</t>
  </si>
  <si>
    <t>Map popup text for Demographic Index (based on 2 factors, % low-income and % people of color (aka minority))</t>
  </si>
  <si>
    <t>Percentile for % less than high school</t>
  </si>
  <si>
    <t>Percentile for % of households that are limited English speaking</t>
  </si>
  <si>
    <t>Percentile for % unemployed</t>
  </si>
  <si>
    <t>Percentile for EJ Index for % pre-1960 housing (lead paint indicator)</t>
  </si>
  <si>
    <t>Percentile for EJ Index for Diesel particulate matter level in air</t>
  </si>
  <si>
    <t>Percentile for EJ Index for Air toxics respiratory hazard index</t>
  </si>
  <si>
    <t>pctile.EJ.DISPARITY.EXAMPLEINDICATOR.eo</t>
  </si>
  <si>
    <t>Percentile for EJ Index for EXAMPLEINDICATOR</t>
  </si>
  <si>
    <t>Percentile for EJ Index for Traffic proximity and volume</t>
  </si>
  <si>
    <t>Percentile for EJ Index for Indicator for major direct dischargers to water</t>
  </si>
  <si>
    <t>Percentile for EJ Index for Proximity to National Priorities List (NPL) sites</t>
  </si>
  <si>
    <t>Percentile for EJ Index for Proximity to Risk Management Plan (RMP) facilities</t>
  </si>
  <si>
    <t>Percentile for EJ Index for Proximity to Treatment Storage and Disposal (TSDF) facilities</t>
  </si>
  <si>
    <t>Percentile for EJ Index for Ozone level in air</t>
  </si>
  <si>
    <t>Percentile for EJ Index for PM2.5 level in air</t>
  </si>
  <si>
    <t>bin.EJ.DISPARITY.pctpre1960.eo</t>
  </si>
  <si>
    <t>Map color bin for EJ Index for % pre-1960 housing (lead paint indicator)</t>
  </si>
  <si>
    <t>bin.EJ.DISPARITY.dpm.eo</t>
  </si>
  <si>
    <t>Map color bin for EJ Index for Diesel particulate matter level in air</t>
  </si>
  <si>
    <t>bin.EJ.DISPARITY.cancer.eo</t>
  </si>
  <si>
    <t>bin.EJ.DISPARITY.resp.eo</t>
  </si>
  <si>
    <t>Map color bin for EJ Index for Air toxics respiratory hazard index</t>
  </si>
  <si>
    <t>bin.EJ.DISPARITY.EXAMPLEINDICATOR.eo</t>
  </si>
  <si>
    <t>Map color bin for EJ Index for EXAMPLEINDICATOR</t>
  </si>
  <si>
    <t>bin.EJ.DISPARITY.traffic.score.eo</t>
  </si>
  <si>
    <t>Map color bin for EJ Index for Traffic proximity and volume</t>
  </si>
  <si>
    <t>bin.EJ.DISPARITY.proximity.npdes.eo</t>
  </si>
  <si>
    <t>Map color bin for EJ Index for Indicator for major direct dischargers to water</t>
  </si>
  <si>
    <t>bin.EJ.DISPARITY.proximity.npl.eo</t>
  </si>
  <si>
    <t>Map color bin for EJ Index for Proximity to National Priorities List (NPL) sites</t>
  </si>
  <si>
    <t>bin.EJ.DISPARITY.proximity.rmp.eo</t>
  </si>
  <si>
    <t>Map color bin for EJ Index for Proximity to Risk Management Plan (RMP) facilities</t>
  </si>
  <si>
    <t>bin.EJ.DISPARITY.proximity.tsdf.eo</t>
  </si>
  <si>
    <t>Map color bin for EJ Index for Proximity to Treatment Storage and Disposal (TSDF) facilities</t>
  </si>
  <si>
    <t>bin.EJ.DISPARITY.o3.eo</t>
  </si>
  <si>
    <t>Map color bin for EJ Index for Ozone level in air</t>
  </si>
  <si>
    <t>bin.EJ.DISPARITY.pm.eo</t>
  </si>
  <si>
    <t>Map color bin for EJ Index for PM2.5 level in air</t>
  </si>
  <si>
    <t>pctile.text.EJ.DISPARITY.pctpre1960.eo</t>
  </si>
  <si>
    <t>Map popup text for EJ Index for % pre-1960 housing (lead paint indicator)</t>
  </si>
  <si>
    <t>pctile.text.EJ.DISPARITY.dpm.eo</t>
  </si>
  <si>
    <t>Map popup text for EJ Index for Diesel particulate matter level in air</t>
  </si>
  <si>
    <t>pctile.text.EJ.DISPARITY.cancer.eo</t>
  </si>
  <si>
    <t>Map popup text for EJ Index for Air toxics cancer risk</t>
  </si>
  <si>
    <t>pctile.text.EJ.DISPARITY.resp.eo</t>
  </si>
  <si>
    <t>Map popup text for EJ Index for Air toxics respiratory hazard index</t>
  </si>
  <si>
    <t>pctile.text.EJ.DISPARITY.EXAMPLEINDICATOR.eo</t>
  </si>
  <si>
    <t>Map popup text for EJ Index for EXAMPLEINDICATOR</t>
  </si>
  <si>
    <t>pctile.text.EJ.DISPARITY.traffic.score.eo</t>
  </si>
  <si>
    <t>Map popup text for EJ Index for Traffic proximity and volume</t>
  </si>
  <si>
    <t>pctile.text.EJ.DISPARITY.proximity.npdes.eo</t>
  </si>
  <si>
    <t>Map popup text for EJ Index for Indicator for major direct dischargers to water</t>
  </si>
  <si>
    <t>pctile.text.EJ.DISPARITY.proximity.npl.eo</t>
  </si>
  <si>
    <t>Map popup text for EJ Index for Proximity to National Priorities List (NPL) sites</t>
  </si>
  <si>
    <t>pctile.text.EJ.DISPARITY.proximity.rmp.eo</t>
  </si>
  <si>
    <t>Map popup text for EJ Index for Proximity to Risk Management Plan (RMP) facilities</t>
  </si>
  <si>
    <t>pctile.text.EJ.DISPARITY.proximity.tsdf.eo</t>
  </si>
  <si>
    <t>Map popup text for EJ Index for Proximity to Treatment Storage and Disposal (TSDF) facilities</t>
  </si>
  <si>
    <t>pctile.text.EJ.DISPARITY.o3.eo</t>
  </si>
  <si>
    <t>Map popup text for EJ Index for Ozone level in air</t>
  </si>
  <si>
    <t>pctile.text.EJ.DISPARITY.pm.eo</t>
  </si>
  <si>
    <t>Map popup text for EJ Index for PM2.5 level in air</t>
  </si>
  <si>
    <t>flagged</t>
  </si>
  <si>
    <t>Flagged as having one or more EJ Indexes at or above 80th percentile nationwide</t>
  </si>
  <si>
    <t>Percentile for EJ Index for Underground Storage Tanks Indicator</t>
  </si>
  <si>
    <t>bin.EJ.DISPARITY.ust.eo</t>
  </si>
  <si>
    <t>Map color bin for EJ Index for Underground Storage Tanks Indicator</t>
  </si>
  <si>
    <t>pctile.text.EJ.DISPARITY.ust.eo</t>
  </si>
  <si>
    <t>Map popup text for EJ Index for Underground Storage Tanks Indicator</t>
  </si>
  <si>
    <t>Diesel particulate matter level in air</t>
  </si>
  <si>
    <t>Air toxics cancer risk per mill.</t>
  </si>
  <si>
    <t>Air toxics respiratory hazard index</t>
  </si>
  <si>
    <t>EXAMPLEINDICATOR</t>
  </si>
  <si>
    <t>Traffic proximity and volume</t>
  </si>
  <si>
    <t>Indicator for major direct dischargers to water</t>
  </si>
  <si>
    <t>Proximity to National Priorities List (NPL) sites</t>
  </si>
  <si>
    <t>Proximity to Risk Management Plan (RMP) facilities</t>
  </si>
  <si>
    <t>Proximity to Treatment Storage and Disposal (TSDF) facilities</t>
  </si>
  <si>
    <t>Ozone ppm in air</t>
  </si>
  <si>
    <t>PM2.5 ug/m3 in air</t>
  </si>
  <si>
    <t>Percentile for % pre-1960 housing (lead paint indicator)</t>
  </si>
  <si>
    <t>Percentile for Diesel particulate matter level in air</t>
  </si>
  <si>
    <t>Percentile for Air toxics respiratory hazard index</t>
  </si>
  <si>
    <t>pctile.EXAMPLEINDICATOR</t>
  </si>
  <si>
    <t>Percentile for EXAMPLEINDICATOR</t>
  </si>
  <si>
    <t>Percentile for Traffic proximity and volume</t>
  </si>
  <si>
    <t>Percentile for Indicator for major direct dischargers to water</t>
  </si>
  <si>
    <t>Percentile for Proximity to National Priorities List (NPL) sites</t>
  </si>
  <si>
    <t>Percentile for Proximity to Risk Management Plan (RMP) facilities</t>
  </si>
  <si>
    <t>Percentile for Proximity to Treatment Storage and Disposal (TSDF) facilities</t>
  </si>
  <si>
    <t>Percentile for Ozone level in air</t>
  </si>
  <si>
    <t>Percentile for PM2.5 level in air</t>
  </si>
  <si>
    <t>bin.EXAMPLEINDICATOR</t>
  </si>
  <si>
    <t>Map color bin for EXAMPLEINDICATOR</t>
  </si>
  <si>
    <t>pctile.text.EXAMPLEINDICATOR</t>
  </si>
  <si>
    <t>Map popup text for EXAMPLEINDICATOR</t>
  </si>
  <si>
    <t>Count of National Priority List Superfund sites nearby</t>
  </si>
  <si>
    <t>Count of Treatment Storage Disposal Facilities (TSDF) nearby</t>
  </si>
  <si>
    <t>Underground Storage Tanks Indicator</t>
  </si>
  <si>
    <t>Percentile for Underground Storage Tanks Indicator</t>
  </si>
  <si>
    <t>Geographic</t>
  </si>
  <si>
    <t>unique ID for block group in geodatabase</t>
  </si>
  <si>
    <t>FIPS</t>
  </si>
  <si>
    <t>State abbrev</t>
  </si>
  <si>
    <t>US EPA Region number</t>
  </si>
  <si>
    <t>FIPS.TRACT</t>
  </si>
  <si>
    <t>FIPS.COUNTY</t>
  </si>
  <si>
    <t>FIPS.ST</t>
  </si>
  <si>
    <t>Latitude of the block group internal point (approx center)</t>
  </si>
  <si>
    <t>Longitude of the block group internal point (approx center)</t>
  </si>
  <si>
    <t>names_d_demogindexstate</t>
  </si>
  <si>
    <t>delete</t>
  </si>
  <si>
    <t>delete but why in api?</t>
  </si>
  <si>
    <t>delete but why in csv? And api</t>
  </si>
  <si>
    <t>use for pctile and avg but don’t report</t>
  </si>
  <si>
    <t>calc as usual</t>
  </si>
  <si>
    <t>CALC SPECIAL Demog.Index.Supp.State/state.avg.</t>
  </si>
  <si>
    <t>ok rname now</t>
  </si>
  <si>
    <t>statestats column &amp; rname to be named Demog.Index.Supp (not .State) but is from Demog.Index.Supp.State</t>
  </si>
  <si>
    <t>and renamed shortlabel</t>
  </si>
  <si>
    <t>statestats column &amp; rname to be named Demog.Index (not .State) but is from Demog.Index.State</t>
  </si>
  <si>
    <t>use for pctile and avg but then report raw score as NA to avoid showing 4 versions of Demog.Index raw unitless</t>
  </si>
  <si>
    <t>names_d_language_ratio_to_avg</t>
  </si>
  <si>
    <t>names_d_language_ratio_to_state_avg</t>
  </si>
  <si>
    <t>names_d_language_pctile</t>
  </si>
  <si>
    <t>names_d_language_state_pctile</t>
  </si>
  <si>
    <t>names_d_language_avg</t>
  </si>
  <si>
    <t>names_d_language_state_avg</t>
  </si>
  <si>
    <t>countabove</t>
  </si>
  <si>
    <t>max</t>
  </si>
  <si>
    <t>min</t>
  </si>
  <si>
    <t>Water Discharge Facilities</t>
  </si>
  <si>
    <t>Air Pollution Facilities</t>
  </si>
  <si>
    <t>Toxic Release Facilities</t>
  </si>
  <si>
    <t>Sites Nearby (total unique)</t>
  </si>
  <si>
    <t>Worship Places</t>
  </si>
  <si>
    <t>Blockgroups</t>
  </si>
  <si>
    <t>Blocks</t>
  </si>
  <si>
    <t>Blocks with no residents</t>
  </si>
  <si>
    <t>input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</si>
  <si>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</si>
  <si>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</si>
  <si>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</si>
  <si>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</si>
  <si>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</si>
  <si>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</si>
  <si>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</si>
  <si>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</si>
  <si>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</si>
  <si>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</si>
  <si>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</si>
  <si>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</si>
  <si>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</si>
  <si>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</si>
  <si>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</si>
  <si>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</si>
  <si>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</si>
  <si>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</si>
  <si>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</si>
  <si>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</si>
  <si>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</si>
  <si>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</si>
  <si>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</si>
  <si>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</si>
  <si>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</si>
  <si>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</si>
  <si>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</si>
  <si>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</si>
  <si>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</si>
  <si>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</si>
  <si>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</si>
  <si>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</si>
  <si>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</si>
  <si>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</si>
  <si>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</si>
  <si>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</si>
  <si>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</si>
  <si>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</si>
  <si>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</si>
  <si>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</si>
  <si>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</si>
  <si>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</si>
  <si>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</si>
  <si>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</si>
  <si>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</si>
  <si>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</si>
  <si>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</si>
  <si>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</si>
  <si>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</si>
  <si>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</si>
  <si>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</si>
  <si>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[52,]</t>
  </si>
  <si>
    <t>[53,]</t>
  </si>
  <si>
    <t>[54,]</t>
  </si>
  <si>
    <t>[55,]</t>
  </si>
  <si>
    <t>[56,]</t>
  </si>
  <si>
    <t>[57,]</t>
  </si>
  <si>
    <t>[58,]</t>
  </si>
  <si>
    <t>&gt; cbind(grep("lan", acs22acsgdbnames, ignore.case = T, value = T), fixcolnames(grep("lan", acs22acsgdbnames, ignore.case = T, value = T), 'acs', 'r'))</t>
  </si>
  <si>
    <t>acs22</t>
  </si>
  <si>
    <t>tried to rename via map_headernameds$acsname</t>
  </si>
  <si>
    <t>confirmed in acs22</t>
  </si>
  <si>
    <t>LAN QUERIED</t>
  </si>
  <si>
    <t>HLI QUERIED</t>
  </si>
  <si>
    <t>acslong</t>
  </si>
  <si>
    <t>is rname guess in rname col?</t>
  </si>
  <si>
    <t>PCT_LAN_ENGLISH</t>
  </si>
  <si>
    <t>PCT_LAN_FRENCH</t>
  </si>
  <si>
    <t>PCT_LAN_RUS_POL_SLAV</t>
  </si>
  <si>
    <t>PCT_LAN_OTHER_IE</t>
  </si>
  <si>
    <t>PCT_LAN_VIETNAMESE</t>
  </si>
  <si>
    <t>PCT_LAN_OTHER_ASIAN</t>
  </si>
  <si>
    <t>PCT_LAN_ARABIC</t>
  </si>
  <si>
    <t>PCT_LAN_NON_ENGLISH</t>
  </si>
  <si>
    <t>NA?</t>
  </si>
  <si>
    <t>%speak non-English at home</t>
  </si>
  <si>
    <t>Percent of population speaking non-English at home</t>
  </si>
  <si>
    <t>%speak Other Indo-European at home</t>
  </si>
  <si>
    <t>Percent of population speaking Other Indo-European at home</t>
  </si>
  <si>
    <t>%speak Asian and Pacific Island lang at home</t>
  </si>
  <si>
    <t>Percent of population speaking Asian and Pacific Island languages at home</t>
  </si>
  <si>
    <t>Number speaking Other and Unspecified lang at home</t>
  </si>
  <si>
    <t>Number speaking Non English at home</t>
  </si>
  <si>
    <t>Number speaking Other and Unspecified languages at home</t>
  </si>
  <si>
    <t>Number speaking non-English at home</t>
  </si>
  <si>
    <t>***special</t>
  </si>
  <si>
    <t>019916999</t>
  </si>
  <si>
    <t>0199162</t>
  </si>
  <si>
    <t>csv</t>
  </si>
  <si>
    <t>019917999</t>
  </si>
  <si>
    <t>0199163</t>
  </si>
  <si>
    <t>019920999</t>
  </si>
  <si>
    <t>0199167</t>
  </si>
  <si>
    <t>019921999</t>
  </si>
  <si>
    <t>0199169</t>
  </si>
  <si>
    <t>019922999</t>
  </si>
  <si>
    <t>0199168</t>
  </si>
  <si>
    <t>019924999</t>
  </si>
  <si>
    <t>0199170</t>
  </si>
  <si>
    <t>019925999</t>
  </si>
  <si>
    <t>0199217</t>
  </si>
  <si>
    <t>019926999</t>
  </si>
  <si>
    <t>0199171</t>
  </si>
  <si>
    <t>019927999</t>
  </si>
  <si>
    <t>0199172</t>
  </si>
  <si>
    <t>019928999</t>
  </si>
  <si>
    <t>0199166</t>
  </si>
  <si>
    <t>039901999</t>
  </si>
  <si>
    <t>0399096</t>
  </si>
  <si>
    <t>039902999</t>
  </si>
  <si>
    <t>0399097</t>
  </si>
  <si>
    <t>039904999</t>
  </si>
  <si>
    <t>0399099</t>
  </si>
  <si>
    <t>039905999</t>
  </si>
  <si>
    <t>0399101</t>
  </si>
  <si>
    <t>039906999</t>
  </si>
  <si>
    <t>0399102</t>
  </si>
  <si>
    <t>039907999</t>
  </si>
  <si>
    <t>0399103</t>
  </si>
  <si>
    <t>039908999</t>
  </si>
  <si>
    <t>0399104</t>
  </si>
  <si>
    <t>039909999</t>
  </si>
  <si>
    <t>0399105</t>
  </si>
  <si>
    <t>039910999</t>
  </si>
  <si>
    <t>0399106</t>
  </si>
  <si>
    <t>039911999</t>
  </si>
  <si>
    <t>0399107</t>
  </si>
  <si>
    <t>039912999</t>
  </si>
  <si>
    <t>0399108</t>
  </si>
  <si>
    <t>039970999</t>
  </si>
  <si>
    <t>0399999</t>
  </si>
  <si>
    <t>039971999</t>
  </si>
  <si>
    <t>059901999</t>
  </si>
  <si>
    <t>0599096</t>
  </si>
  <si>
    <t>059902999</t>
  </si>
  <si>
    <t>0599097</t>
  </si>
  <si>
    <t>059904999</t>
  </si>
  <si>
    <t>0599099</t>
  </si>
  <si>
    <t>059905999</t>
  </si>
  <si>
    <t>0599101</t>
  </si>
  <si>
    <t>059906999</t>
  </si>
  <si>
    <t>0599102</t>
  </si>
  <si>
    <t>059907999</t>
  </si>
  <si>
    <t>0599103</t>
  </si>
  <si>
    <t>059908999</t>
  </si>
  <si>
    <t>0599104</t>
  </si>
  <si>
    <t>059909999</t>
  </si>
  <si>
    <t>0599105</t>
  </si>
  <si>
    <t>059910999</t>
  </si>
  <si>
    <t>0599106</t>
  </si>
  <si>
    <t>059911999</t>
  </si>
  <si>
    <t>0599107</t>
  </si>
  <si>
    <t>059912999</t>
  </si>
  <si>
    <t>0599108</t>
  </si>
  <si>
    <t>059970999</t>
  </si>
  <si>
    <t>0599999</t>
  </si>
  <si>
    <t>059971999</t>
  </si>
  <si>
    <t>in_csv</t>
  </si>
  <si>
    <t>oldname_is_what</t>
  </si>
  <si>
    <t>raw_pctile_avg_basedonrname</t>
  </si>
  <si>
    <t>agree</t>
  </si>
  <si>
    <t>pctnobroadband</t>
  </si>
  <si>
    <t>pctflood</t>
  </si>
  <si>
    <t>pctflood30</t>
  </si>
  <si>
    <t>pctfire30</t>
  </si>
  <si>
    <t>pctfire</t>
  </si>
  <si>
    <t>state.pctile.pctlowlifex</t>
  </si>
  <si>
    <t>pctlowlifex</t>
  </si>
  <si>
    <t>rateasthma</t>
  </si>
  <si>
    <t>rateheartdisease</t>
  </si>
  <si>
    <t>ratecancer</t>
  </si>
  <si>
    <t>state.avg.pctlowlifex</t>
  </si>
  <si>
    <t>state.avg.rateheartdisease</t>
  </si>
  <si>
    <t>state.avg.rateasthma</t>
  </si>
  <si>
    <t>state.pctile.rateheartdisease</t>
  </si>
  <si>
    <t>state.pctile.rateasthma</t>
  </si>
  <si>
    <t>avg.rateheartdisease</t>
  </si>
  <si>
    <t>avg.rateasthma</t>
  </si>
  <si>
    <t>pctile.rateasthma</t>
  </si>
  <si>
    <t>state.avg.pctnobroadband</t>
  </si>
  <si>
    <t>state.avg.pctnohealthinsurance</t>
  </si>
  <si>
    <t>state.pctile.pctnohealthinsurance</t>
  </si>
  <si>
    <t>state.pctile.pctnobroadband</t>
  </si>
  <si>
    <t>avg.pctnobroadband</t>
  </si>
  <si>
    <t>avg.pctnohealthinsurance</t>
  </si>
  <si>
    <t>pctile.pctnobroadband</t>
  </si>
  <si>
    <t>pctile.pctnohealthinsurance</t>
  </si>
  <si>
    <t>state.avg.ratecancer</t>
  </si>
  <si>
    <t>state.pctile.ratecancer</t>
  </si>
  <si>
    <t>avg.ratecancer</t>
  </si>
  <si>
    <t>pctile.ratecancer</t>
  </si>
  <si>
    <t>state.avg.pctflood</t>
  </si>
  <si>
    <t>state.avg.pctfire</t>
  </si>
  <si>
    <t>state.pctile.pctflood</t>
  </si>
  <si>
    <t>state.pctile.pctfire</t>
  </si>
  <si>
    <t>avg.pctflood</t>
  </si>
  <si>
    <t>avg.pctfire</t>
  </si>
  <si>
    <t>pctile.pctflood</t>
  </si>
  <si>
    <t>pctile.pctfire</t>
  </si>
  <si>
    <t>state.pctile.pctflood30</t>
  </si>
  <si>
    <t>state.avg.pctflood30</t>
  </si>
  <si>
    <t>state.pctile.pctfire30</t>
  </si>
  <si>
    <t>state.avg.pctfire30</t>
  </si>
  <si>
    <t>pctile.pctflood30</t>
  </si>
  <si>
    <t>avg.pctflood30</t>
  </si>
  <si>
    <t>pctile.pctfire30</t>
  </si>
  <si>
    <t>avg.pctfire30</t>
  </si>
  <si>
    <t>names_health</t>
  </si>
  <si>
    <t>names_health_state_avg</t>
  </si>
  <si>
    <t>names_health_state_pctile</t>
  </si>
  <si>
    <t>names_health_avg</t>
  </si>
  <si>
    <t>names_health_pctile</t>
  </si>
  <si>
    <t>pctile.rateheartdisease</t>
  </si>
  <si>
    <t>names_climate</t>
  </si>
  <si>
    <t>names_climate_state_avg</t>
  </si>
  <si>
    <t>names_climate_state_pctile</t>
  </si>
  <si>
    <t>names_climate_avg</t>
  </si>
  <si>
    <t>names_climate_pctile</t>
  </si>
  <si>
    <t>health</t>
  </si>
  <si>
    <t>names_xx</t>
  </si>
  <si>
    <t>names_xx_ratio_to_avg</t>
  </si>
  <si>
    <t>names_xx_ratio_to_state_avg</t>
  </si>
  <si>
    <t>names_xx_pctile</t>
  </si>
  <si>
    <t>names_xx_state_pctile</t>
  </si>
  <si>
    <t>names_xx_avg</t>
  </si>
  <si>
    <t>names_xx_state_avg</t>
  </si>
  <si>
    <t>climate</t>
  </si>
  <si>
    <t>criticalservice</t>
  </si>
  <si>
    <t>schools, hospitals, placesofworship</t>
  </si>
  <si>
    <t>npl, tsdf, npdes, air, brownfields, tri</t>
  </si>
  <si>
    <t>names_d_languageli</t>
  </si>
  <si>
    <t>names_d_languageli_ratio_to_avg</t>
  </si>
  <si>
    <t>names_d_languageli_ratio_to_state_avg</t>
  </si>
  <si>
    <t>names_d_languageli_pctile</t>
  </si>
  <si>
    <t>names_d_languageli_state_pctile</t>
  </si>
  <si>
    <t>names_d_languageli_avg</t>
  </si>
  <si>
    <t>names_d_languageli_state_avg</t>
  </si>
  <si>
    <t>names_d_languageli_count</t>
  </si>
  <si>
    <t>language</t>
  </si>
  <si>
    <t>languageli</t>
  </si>
  <si>
    <t>names_ej_ratio_to_avg</t>
  </si>
  <si>
    <t>names_ej_ratio_to_state_avg</t>
  </si>
  <si>
    <t>names_criticalservice_state_avg</t>
  </si>
  <si>
    <t>names_criticalservice</t>
  </si>
  <si>
    <t>names_criticalservice_pctile</t>
  </si>
  <si>
    <t>names_criticalservice_state_pctile</t>
  </si>
  <si>
    <t>names_criticalservice_avg</t>
  </si>
  <si>
    <t>names_ej_avg</t>
  </si>
  <si>
    <t>names_ej_state_avg</t>
  </si>
  <si>
    <t>names_ej_supp_ratio_to_avg</t>
  </si>
  <si>
    <t>names_ej_supp_ratio_to_state_avg</t>
  </si>
  <si>
    <t>names_ej_supp_avg</t>
  </si>
  <si>
    <t>names_ej_supp_state_avg</t>
  </si>
  <si>
    <t>needs state-specific raw</t>
  </si>
  <si>
    <t>no counts</t>
  </si>
  <si>
    <t>all are counts no percentage</t>
  </si>
  <si>
    <t>age</t>
  </si>
  <si>
    <t>names_xx_count</t>
  </si>
  <si>
    <t>may have/need counts</t>
  </si>
  <si>
    <t>names_flag</t>
  </si>
  <si>
    <t>nonattain, impairedwaters, reservation, disadvantaged_j40, disadvantaged_epaira</t>
  </si>
  <si>
    <t>sitesinarea</t>
  </si>
  <si>
    <t>featuresinarea</t>
  </si>
  <si>
    <t>nobroadband, insurance, housing burden, tranport access, food desert</t>
  </si>
  <si>
    <t xml:space="preserve"> under5, 18orless, 18up, 65up </t>
  </si>
  <si>
    <t>spoken at home = english, spanish, vietnamese, etc., nonenglishtotal</t>
  </si>
  <si>
    <t>limited english speaking breakdown = spanish, otherIE, API, other</t>
  </si>
  <si>
    <t>names_misc</t>
  </si>
  <si>
    <t>039970098</t>
  </si>
  <si>
    <t>api</t>
  </si>
  <si>
    <t>039970112</t>
  </si>
  <si>
    <t>039970125</t>
  </si>
  <si>
    <t>039970138</t>
  </si>
  <si>
    <t>039970151</t>
  </si>
  <si>
    <t>059970046</t>
  </si>
  <si>
    <t>059970059</t>
  </si>
  <si>
    <t>059970072</t>
  </si>
  <si>
    <t>059970085</t>
  </si>
  <si>
    <t>names_health_count</t>
  </si>
  <si>
    <t>pctlan_eng_na</t>
  </si>
  <si>
    <t>lowlife, heart, asthma, ratecancer, disability</t>
  </si>
  <si>
    <t>names_community</t>
  </si>
  <si>
    <t>male, female, Average life expectancy, Per cap inc, households,  Owner occupied</t>
  </si>
  <si>
    <t>names_age</t>
  </si>
  <si>
    <t>names_age_count</t>
  </si>
  <si>
    <t>names_community_count</t>
  </si>
  <si>
    <t>fire, flood</t>
  </si>
  <si>
    <t>0312171098</t>
  </si>
  <si>
    <t>03121999</t>
  </si>
  <si>
    <t>0312171112</t>
  </si>
  <si>
    <t>0312171125</t>
  </si>
  <si>
    <t>0312171139</t>
  </si>
  <si>
    <t>0312171151</t>
  </si>
  <si>
    <t>0312171999</t>
  </si>
  <si>
    <t>0512171046</t>
  </si>
  <si>
    <t>05121999</t>
  </si>
  <si>
    <t>0512171059</t>
  </si>
  <si>
    <t>0512171072</t>
  </si>
  <si>
    <t>0512171085</t>
  </si>
  <si>
    <t>0512171999</t>
  </si>
  <si>
    <t>names_featuresinarea</t>
  </si>
  <si>
    <t>names_sitesinarea</t>
  </si>
  <si>
    <t>names_e_other</t>
  </si>
  <si>
    <t>names_geo</t>
  </si>
  <si>
    <t>names_health_ratio_to_state_avg</t>
  </si>
  <si>
    <t>names_health_ratio_to_avg</t>
  </si>
  <si>
    <t>The following list contains the column names and descriptions for EJScreen_2024_BG_with_AS_CNMI_GU_VI.gdb and EJScreen_2024_BG_with_AS_CNMI_GU_VI.csv.</t>
  </si>
  <si>
    <t>Column Number</t>
  </si>
  <si>
    <t>Column Names</t>
  </si>
  <si>
    <t>Shape</t>
  </si>
  <si>
    <t>Coordinates defining the features</t>
  </si>
  <si>
    <t>`</t>
  </si>
  <si>
    <t>Disability base--civilian non-institutionalized population</t>
  </si>
  <si>
    <t xml:space="preserve">Demographic Index </t>
  </si>
  <si>
    <t>% persons with disabilities</t>
  </si>
  <si>
    <t>Traffic proximity</t>
  </si>
  <si>
    <t>Superfund proximity</t>
  </si>
  <si>
    <t>RMP facility proximity</t>
  </si>
  <si>
    <t>Underground storage tanks</t>
  </si>
  <si>
    <t>Wastewater discharge</t>
  </si>
  <si>
    <t>Percentile for % persons with disabilities</t>
  </si>
  <si>
    <t>Percentile for  Diesel particulate matter</t>
  </si>
  <si>
    <t>Percentile for Nitrogen Dioxide (NO2)</t>
  </si>
  <si>
    <t>Percentile for Drinking Water Non-Compliance</t>
  </si>
  <si>
    <t>Percentile for Nitrogen Dioxide (NO2) EJ Index</t>
  </si>
  <si>
    <t>Percentile for Nitrogen Dioxide (NO2) Supplemental Index</t>
  </si>
  <si>
    <t>Percentile for Drinking Water Non-Compliance EJ Index</t>
  </si>
  <si>
    <t>Percentile for Drinking Water Non-Compliance Supplemental Index</t>
  </si>
  <si>
    <t>B_DISABILITYPCT</t>
  </si>
  <si>
    <t>Map color bin for % persons with disabilities</t>
  </si>
  <si>
    <t>Map color bin for  Diesel particulate matter</t>
  </si>
  <si>
    <t>B_NO2</t>
  </si>
  <si>
    <t>Map color bin for Nitrogen Dioxide (NO2)</t>
  </si>
  <si>
    <t>B_DWATER</t>
  </si>
  <si>
    <t>Map color bin for Drinking Water Non-Compliance</t>
  </si>
  <si>
    <t>Map color bin for  Diesel particulate matter EJ Index</t>
  </si>
  <si>
    <t>Map color bin for  Diesel particulate matter Supplemental Index</t>
  </si>
  <si>
    <t>B_D2_NO2</t>
  </si>
  <si>
    <t>Map color bin for Nitrogen Dioxide (NO2) EJ Index</t>
  </si>
  <si>
    <t>B_D5_NO2</t>
  </si>
  <si>
    <t>Map color bin for Nitrogen Dioxide (NO2) Supplemental Index</t>
  </si>
  <si>
    <t>B_D2_DWATER</t>
  </si>
  <si>
    <t>Map color bin for Drinking Water Non-Compliance EJ Index</t>
  </si>
  <si>
    <t>B_D5_DWATER</t>
  </si>
  <si>
    <t>Map color bin for Drinking Water Non-Compliance Supplemental Index</t>
  </si>
  <si>
    <t>T_DISABILITYPCT</t>
  </si>
  <si>
    <t>Map popup text for % persons with disabilities</t>
  </si>
  <si>
    <t>Map popup text for  Diesel particulate matter</t>
  </si>
  <si>
    <t>T_NO2</t>
  </si>
  <si>
    <t>Map popup text for Nitrogen Dioxide (NO2)</t>
  </si>
  <si>
    <t>T_DWATER</t>
  </si>
  <si>
    <t>Map popup text for Drinking Water Non-Compliance</t>
  </si>
  <si>
    <t>Map popup text for  Diesel particulate matter EJ Index</t>
  </si>
  <si>
    <t>Map popup text for  Diesel particulate matter Supplemental Index</t>
  </si>
  <si>
    <t>T_D2_NO2</t>
  </si>
  <si>
    <t>Map popup text for Nitrogen Dioxide (NO2) EJ Index</t>
  </si>
  <si>
    <t>T_D5_NO2</t>
  </si>
  <si>
    <t>Map popup text for Nitrogen Dioxide (NO2) Supplemental Index</t>
  </si>
  <si>
    <t>T_D2_DWATER</t>
  </si>
  <si>
    <t>Map popup text for Drinking Water Non-Compliance EJ Index</t>
  </si>
  <si>
    <t>T_D5_DWATER</t>
  </si>
  <si>
    <t>Map popup text for Drinking Water Non-Compliance Supplemental Index</t>
  </si>
  <si>
    <t>State Demographic Index</t>
  </si>
  <si>
    <t>State Supplemental Demographic Index</t>
  </si>
  <si>
    <t>The following list contains the column names and descriptions for the USA table in EJScreen_2024_BG_with_AS_CNMI_GU_VI.gdb 
and EJScreen_2024_BG_National_Lookup.csv</t>
  </si>
  <si>
    <t>GDB Fieldname</t>
  </si>
  <si>
    <t>Unique ID table record in geodatabase</t>
  </si>
  <si>
    <t>PCTILE</t>
  </si>
  <si>
    <t>Percentile (0 to 100 and mean) for a grouping</t>
  </si>
  <si>
    <t>Processing group identifier (USA for National)</t>
  </si>
  <si>
    <t>rname in maphead</t>
  </si>
  <si>
    <t>csv_description</t>
  </si>
  <si>
    <t>names_countabove</t>
  </si>
  <si>
    <t>count.ej.80up2.supp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</si>
</sst>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"/>
    <numFmt numFmtId="165" formatCode="000"/>
    <numFmt numFmtId="166" formatCode="_(* #,##0.0_);_(* \(#,##0.0\);_(* &quot;-&quot;??_);_(@_)"/>
    <numFmt numFmtId="167" formatCode="_(* #,##0_);_(* \(#,##0\);_(* &quot;-&quot;??_);_(@_)"/>
    <numFmt numFmtId="168" formatCode="_(* #,##0.0000000_);_(* \(#,##0.0000000\);_(* &quot;-&quot;??_);_(@_)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sz val="20"/>
      <color rgb="FF1F2328"/>
      <name val="Var(--fontStack-monospace, ui-m"/>
    </font>
    <font>
      <sz val="10"/>
      <color rgb="FFFF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vertAlign val="subscript"/>
      <sz val="10"/>
      <color rgb="FFFF0000"/>
      <name val="Tahoma"/>
      <family val="2"/>
    </font>
    <font>
      <sz val="7"/>
      <color rgb="FF000000"/>
      <name val="Tahoma"/>
      <family val="2"/>
    </font>
    <font>
      <sz val="7"/>
      <color rgb="FF0000FF"/>
      <name val="Lucida Console"/>
      <family val="3"/>
    </font>
    <font>
      <b/>
      <sz val="7"/>
      <color rgb="FF000000"/>
      <name val="Lucida Console"/>
      <family val="3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10"/>
      <color rgb="FF0000FF"/>
      <name val="Lucida Console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i/>
      <sz val="18"/>
      <color theme="7" tint="-0.249977111117893"/>
      <name val="Calibri"/>
      <family val="2"/>
      <scheme val="minor"/>
    </font>
    <font>
      <b/>
      <i/>
      <sz val="14"/>
      <color theme="0" tint="-0.34998626667073579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28">
    <xf numFmtId="0" fontId="0" fillId="0" borderId="0" xfId="0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0" fontId="0" fillId="17" borderId="0" xfId="0" applyFill="1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applyNumberFormat="1" applyBorder="1" applyAlignment="1"/>
    <xf numFmtId="0" fontId="1" fillId="22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0" fillId="5" borderId="0" xfId="0" applyFill="1" applyAlignment="1">
      <alignment horizontal="left"/>
    </xf>
    <xf numFmtId="0" fontId="0" fillId="26" borderId="0" xfId="0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8" fillId="0" borderId="0" xfId="0" applyFont="1" applyAlignment="1">
      <alignment vertical="center"/>
    </xf>
    <xf numFmtId="0" fontId="28" fillId="24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  <xf numFmtId="165" fontId="1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Border="1"/>
    <xf numFmtId="165" fontId="0" fillId="10" borderId="0" xfId="0" applyNumberFormat="1" applyFill="1"/>
    <xf numFmtId="165" fontId="0" fillId="9" borderId="0" xfId="0" applyNumberFormat="1" applyFill="1"/>
    <xf numFmtId="0" fontId="0" fillId="37" borderId="0" xfId="0" applyFill="1"/>
    <xf numFmtId="0" fontId="0" fillId="37" borderId="0" xfId="0" applyFill="1" applyAlignment="1">
      <alignment horizontal="center"/>
    </xf>
    <xf numFmtId="165" fontId="0" fillId="5" borderId="0" xfId="0" applyNumberFormat="1" applyFill="1"/>
    <xf numFmtId="165" fontId="0" fillId="5" borderId="0" xfId="0" quotePrefix="1" applyNumberFormat="1" applyFill="1"/>
    <xf numFmtId="0" fontId="0" fillId="20" borderId="0" xfId="0" applyFill="1" applyBorder="1"/>
    <xf numFmtId="0" fontId="4" fillId="20" borderId="0" xfId="0" applyFont="1" applyFill="1"/>
    <xf numFmtId="164" fontId="4" fillId="20" borderId="0" xfId="0" applyNumberFormat="1" applyFont="1" applyFill="1"/>
    <xf numFmtId="0" fontId="4" fillId="37" borderId="0" xfId="0" applyFont="1" applyFill="1"/>
    <xf numFmtId="164" fontId="4" fillId="37" borderId="0" xfId="0" applyNumberFormat="1" applyFont="1" applyFill="1"/>
    <xf numFmtId="0" fontId="0" fillId="37" borderId="0" xfId="0" applyNumberFormat="1" applyFill="1"/>
    <xf numFmtId="0" fontId="0" fillId="37" borderId="0" xfId="0" applyFill="1" applyBorder="1" applyAlignment="1"/>
    <xf numFmtId="165" fontId="0" fillId="37" borderId="0" xfId="0" applyNumberFormat="1" applyFill="1"/>
    <xf numFmtId="165" fontId="0" fillId="37" borderId="0" xfId="0" applyNumberFormat="1" applyFill="1" applyBorder="1"/>
    <xf numFmtId="165" fontId="0" fillId="29" borderId="0" xfId="0" applyNumberFormat="1" applyFill="1"/>
    <xf numFmtId="165" fontId="0" fillId="0" borderId="0" xfId="0" applyNumberFormat="1" applyFill="1"/>
    <xf numFmtId="165" fontId="0" fillId="25" borderId="0" xfId="0" applyNumberFormat="1" applyFill="1"/>
    <xf numFmtId="165" fontId="0" fillId="2" borderId="0" xfId="0" applyNumberFormat="1" applyFill="1" applyBorder="1"/>
    <xf numFmtId="0" fontId="4" fillId="8" borderId="0" xfId="0" applyFont="1" applyFill="1"/>
    <xf numFmtId="164" fontId="4" fillId="8" borderId="0" xfId="0" applyNumberFormat="1" applyFont="1" applyFill="1"/>
    <xf numFmtId="165" fontId="0" fillId="25" borderId="0" xfId="0" quotePrefix="1" applyNumberFormat="1" applyFill="1"/>
    <xf numFmtId="0" fontId="6" fillId="10" borderId="0" xfId="0" applyFont="1" applyFill="1"/>
    <xf numFmtId="0" fontId="0" fillId="10" borderId="0" xfId="0" applyFill="1" applyAlignment="1">
      <alignment horizontal="center"/>
    </xf>
    <xf numFmtId="0" fontId="29" fillId="10" borderId="0" xfId="0" applyFont="1" applyFill="1" applyAlignment="1">
      <alignment vertical="center"/>
    </xf>
    <xf numFmtId="0" fontId="0" fillId="2" borderId="0" xfId="0" applyFill="1" applyBorder="1" applyAlignment="1"/>
    <xf numFmtId="0" fontId="0" fillId="9" borderId="0" xfId="0" applyFill="1" applyBorder="1" applyAlignment="1"/>
    <xf numFmtId="0" fontId="11" fillId="38" borderId="0" xfId="0" applyFont="1" applyFill="1" applyAlignment="1">
      <alignment horizontal="center" vertical="center" wrapText="1"/>
    </xf>
    <xf numFmtId="0" fontId="0" fillId="25" borderId="0" xfId="0" applyFill="1"/>
    <xf numFmtId="0" fontId="18" fillId="9" borderId="0" xfId="0" applyFont="1" applyFill="1" applyBorder="1" applyAlignment="1">
      <alignment vertical="center"/>
    </xf>
    <xf numFmtId="0" fontId="32" fillId="2" borderId="0" xfId="0" applyFont="1" applyFill="1"/>
    <xf numFmtId="0" fontId="0" fillId="26" borderId="0" xfId="0" applyFill="1" applyAlignment="1">
      <alignment horizontal="center"/>
    </xf>
    <xf numFmtId="0" fontId="0" fillId="39" borderId="0" xfId="0" applyFill="1"/>
    <xf numFmtId="164" fontId="4" fillId="39" borderId="0" xfId="0" applyNumberFormat="1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9" borderId="0" xfId="0" applyFill="1" applyBorder="1"/>
    <xf numFmtId="164" fontId="4" fillId="39" borderId="0" xfId="0" applyNumberFormat="1" applyFont="1" applyFill="1" applyAlignment="1"/>
    <xf numFmtId="0" fontId="4" fillId="39" borderId="0" xfId="0" applyFont="1" applyFill="1"/>
    <xf numFmtId="164" fontId="4" fillId="39" borderId="0" xfId="0" applyNumberFormat="1" applyFont="1" applyFill="1"/>
    <xf numFmtId="164" fontId="0" fillId="39" borderId="0" xfId="0" applyNumberFormat="1" applyFill="1" applyAlignment="1"/>
    <xf numFmtId="165" fontId="0" fillId="39" borderId="0" xfId="0" quotePrefix="1" applyNumberFormat="1" applyFill="1"/>
    <xf numFmtId="0" fontId="32" fillId="38" borderId="0" xfId="0" applyFont="1" applyFill="1"/>
    <xf numFmtId="0" fontId="17" fillId="9" borderId="0" xfId="2" applyFill="1"/>
    <xf numFmtId="0" fontId="0" fillId="0" borderId="0" xfId="0" applyAlignment="1">
      <alignment horizontal="right"/>
    </xf>
    <xf numFmtId="0" fontId="0" fillId="22" borderId="0" xfId="0" applyFill="1" applyAlignment="1"/>
    <xf numFmtId="0" fontId="19" fillId="9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2" borderId="0" xfId="0" applyFill="1" applyAlignment="1"/>
    <xf numFmtId="0" fontId="34" fillId="0" borderId="6" xfId="0" applyFont="1" applyBorder="1" applyAlignment="1">
      <alignment vertical="center"/>
    </xf>
    <xf numFmtId="0" fontId="18" fillId="39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29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0" fillId="9" borderId="0" xfId="0" applyFill="1" applyAlignment="1"/>
    <xf numFmtId="0" fontId="0" fillId="6" borderId="0" xfId="0" applyFill="1" applyAlignment="1"/>
    <xf numFmtId="0" fontId="18" fillId="40" borderId="6" xfId="0" applyFont="1" applyFill="1" applyBorder="1" applyAlignment="1">
      <alignment vertical="center"/>
    </xf>
    <xf numFmtId="0" fontId="0" fillId="27" borderId="0" xfId="0" applyFill="1" applyAlignment="1"/>
    <xf numFmtId="0" fontId="18" fillId="27" borderId="6" xfId="0" applyFont="1" applyFill="1" applyBorder="1" applyAlignment="1">
      <alignment vertical="center"/>
    </xf>
    <xf numFmtId="0" fontId="34" fillId="27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0" fontId="0" fillId="4" borderId="0" xfId="0" applyFill="1" applyAlignment="1"/>
    <xf numFmtId="0" fontId="1" fillId="29" borderId="0" xfId="0" applyFont="1" applyFill="1" applyAlignment="1">
      <alignment horizontal="center" vertical="center"/>
    </xf>
    <xf numFmtId="0" fontId="0" fillId="10" borderId="0" xfId="0" applyFill="1" applyAlignment="1"/>
    <xf numFmtId="0" fontId="18" fillId="10" borderId="6" xfId="0" applyFont="1" applyFill="1" applyBorder="1" applyAlignment="1">
      <alignment vertical="center"/>
    </xf>
    <xf numFmtId="0" fontId="36" fillId="10" borderId="6" xfId="0" applyFont="1" applyFill="1" applyBorder="1" applyAlignment="1">
      <alignment vertical="center"/>
    </xf>
    <xf numFmtId="0" fontId="36" fillId="9" borderId="6" xfId="0" applyFont="1" applyFill="1" applyBorder="1" applyAlignment="1">
      <alignment vertical="center"/>
    </xf>
    <xf numFmtId="0" fontId="0" fillId="0" borderId="0" xfId="0" applyFill="1" applyAlignment="1"/>
    <xf numFmtId="0" fontId="18" fillId="0" borderId="1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2" borderId="9" xfId="0" applyFill="1" applyBorder="1" applyAlignment="1"/>
    <xf numFmtId="0" fontId="0" fillId="0" borderId="10" xfId="0" applyBorder="1" applyAlignment="1"/>
    <xf numFmtId="0" fontId="18" fillId="0" borderId="20" xfId="0" applyFont="1" applyBorder="1" applyAlignment="1">
      <alignment vertical="center"/>
    </xf>
    <xf numFmtId="0" fontId="0" fillId="0" borderId="12" xfId="0" applyBorder="1" applyAlignment="1"/>
    <xf numFmtId="0" fontId="0" fillId="29" borderId="0" xfId="0" applyFill="1" applyBorder="1" applyAlignment="1"/>
    <xf numFmtId="0" fontId="18" fillId="0" borderId="22" xfId="0" applyFont="1" applyBorder="1" applyAlignment="1">
      <alignment vertical="center"/>
    </xf>
    <xf numFmtId="0" fontId="0" fillId="2" borderId="14" xfId="0" applyFill="1" applyBorder="1" applyAlignment="1"/>
    <xf numFmtId="0" fontId="0" fillId="0" borderId="15" xfId="0" applyBorder="1" applyAlignment="1"/>
    <xf numFmtId="0" fontId="1" fillId="9" borderId="0" xfId="0" applyFont="1" applyFill="1" applyAlignment="1"/>
    <xf numFmtId="0" fontId="0" fillId="24" borderId="0" xfId="0" applyFill="1" applyAlignment="1"/>
    <xf numFmtId="0" fontId="18" fillId="21" borderId="6" xfId="0" applyFont="1" applyFill="1" applyBorder="1" applyAlignment="1">
      <alignment vertical="center"/>
    </xf>
    <xf numFmtId="0" fontId="0" fillId="8" borderId="0" xfId="0" applyFill="1" applyAlignment="1"/>
    <xf numFmtId="0" fontId="18" fillId="13" borderId="6" xfId="0" applyFont="1" applyFill="1" applyBorder="1" applyAlignment="1">
      <alignment vertical="center"/>
    </xf>
    <xf numFmtId="0" fontId="0" fillId="8" borderId="0" xfId="0" applyFill="1" applyBorder="1" applyAlignment="1"/>
    <xf numFmtId="0" fontId="1" fillId="5" borderId="0" xfId="0" applyFont="1" applyFill="1" applyAlignment="1"/>
    <xf numFmtId="0" fontId="18" fillId="12" borderId="6" xfId="0" applyFont="1" applyFill="1" applyBorder="1" applyAlignment="1">
      <alignment vertical="center"/>
    </xf>
    <xf numFmtId="0" fontId="0" fillId="12" borderId="0" xfId="0" applyFill="1" applyAlignment="1"/>
    <xf numFmtId="0" fontId="1" fillId="12" borderId="0" xfId="0" applyFont="1" applyFill="1" applyAlignment="1"/>
    <xf numFmtId="0" fontId="36" fillId="4" borderId="6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7" fillId="2" borderId="0" xfId="0" applyFont="1" applyFill="1" applyAlignment="1"/>
    <xf numFmtId="0" fontId="34" fillId="2" borderId="6" xfId="0" applyFont="1" applyFill="1" applyBorder="1" applyAlignment="1">
      <alignment vertical="center"/>
    </xf>
    <xf numFmtId="0" fontId="37" fillId="8" borderId="0" xfId="0" applyFont="1" applyFill="1" applyAlignment="1"/>
    <xf numFmtId="0" fontId="37" fillId="0" borderId="0" xfId="0" applyFont="1" applyAlignment="1"/>
    <xf numFmtId="0" fontId="0" fillId="41" borderId="0" xfId="0" applyFill="1" applyAlignment="1"/>
    <xf numFmtId="0" fontId="18" fillId="4" borderId="7" xfId="0" applyFont="1" applyFill="1" applyBorder="1" applyAlignment="1">
      <alignment vertical="center"/>
    </xf>
    <xf numFmtId="0" fontId="6" fillId="19" borderId="0" xfId="0" applyFont="1" applyFill="1" applyAlignment="1">
      <alignment horizontal="center" vertical="center"/>
    </xf>
    <xf numFmtId="0" fontId="38" fillId="19" borderId="6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13" borderId="20" xfId="0" applyFont="1" applyFill="1" applyBorder="1" applyAlignment="1">
      <alignment vertical="center"/>
    </xf>
    <xf numFmtId="0" fontId="18" fillId="13" borderId="7" xfId="0" applyFont="1" applyFill="1" applyBorder="1" applyAlignment="1">
      <alignment vertical="center"/>
    </xf>
    <xf numFmtId="0" fontId="37" fillId="2" borderId="6" xfId="0" applyFont="1" applyFill="1" applyBorder="1" applyAlignment="1"/>
    <xf numFmtId="0" fontId="18" fillId="13" borderId="21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0" fillId="0" borderId="19" xfId="0" applyBorder="1" applyAlignment="1"/>
    <xf numFmtId="0" fontId="0" fillId="0" borderId="6" xfId="0" applyBorder="1" applyAlignment="1"/>
    <xf numFmtId="0" fontId="0" fillId="0" borderId="22" xfId="0" applyBorder="1" applyAlignment="1"/>
    <xf numFmtId="0" fontId="0" fillId="39" borderId="0" xfId="0" applyFill="1" applyBorder="1" applyAlignment="1"/>
    <xf numFmtId="0" fontId="0" fillId="4" borderId="14" xfId="0" applyFill="1" applyBorder="1" applyAlignment="1"/>
    <xf numFmtId="0" fontId="0" fillId="40" borderId="0" xfId="0" applyFill="1"/>
    <xf numFmtId="0" fontId="0" fillId="38" borderId="0" xfId="0" applyFill="1"/>
    <xf numFmtId="0" fontId="18" fillId="13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19" borderId="0" xfId="0" applyFont="1" applyFill="1" applyBorder="1" applyAlignment="1">
      <alignment vertical="center"/>
    </xf>
    <xf numFmtId="0" fontId="36" fillId="31" borderId="0" xfId="0" applyFont="1" applyFill="1" applyBorder="1" applyAlignment="1">
      <alignment vertical="center"/>
    </xf>
    <xf numFmtId="0" fontId="17" fillId="0" borderId="0" xfId="2" applyAlignment="1"/>
    <xf numFmtId="0" fontId="40" fillId="0" borderId="0" xfId="0" applyFont="1"/>
    <xf numFmtId="0" fontId="41" fillId="0" borderId="0" xfId="0" applyFont="1" applyAlignment="1">
      <alignment vertical="center"/>
    </xf>
    <xf numFmtId="0" fontId="1" fillId="0" borderId="0" xfId="0" applyFont="1" applyAlignment="1"/>
    <xf numFmtId="0" fontId="42" fillId="0" borderId="0" xfId="0" applyFont="1" applyAlignment="1">
      <alignment vertical="center"/>
    </xf>
    <xf numFmtId="0" fontId="15" fillId="0" borderId="0" xfId="0" applyFont="1"/>
    <xf numFmtId="0" fontId="15" fillId="25" borderId="0" xfId="0" applyFont="1" applyFill="1"/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39" borderId="0" xfId="0" quotePrefix="1" applyFill="1"/>
    <xf numFmtId="0" fontId="0" fillId="42" borderId="0" xfId="0" applyFill="1"/>
    <xf numFmtId="0" fontId="0" fillId="43" borderId="0" xfId="0" applyFill="1"/>
    <xf numFmtId="0" fontId="0" fillId="4" borderId="0" xfId="0" applyFont="1" applyFill="1" applyAlignment="1">
      <alignment wrapText="1"/>
    </xf>
    <xf numFmtId="0" fontId="0" fillId="12" borderId="0" xfId="0" applyFont="1" applyFill="1"/>
    <xf numFmtId="0" fontId="0" fillId="3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26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" fillId="14" borderId="0" xfId="0" applyFont="1" applyFill="1"/>
    <xf numFmtId="0" fontId="0" fillId="24" borderId="0" xfId="0" applyFill="1" applyAlignment="1">
      <alignment horizontal="center"/>
    </xf>
    <xf numFmtId="0" fontId="0" fillId="24" borderId="0" xfId="0" applyFont="1" applyFill="1" applyAlignment="1">
      <alignment horizontal="center"/>
    </xf>
    <xf numFmtId="0" fontId="0" fillId="24" borderId="0" xfId="0" quotePrefix="1" applyFill="1"/>
    <xf numFmtId="0" fontId="0" fillId="26" borderId="0" xfId="0" applyFont="1" applyFill="1"/>
    <xf numFmtId="0" fontId="0" fillId="2" borderId="11" xfId="0" applyFill="1" applyBorder="1"/>
    <xf numFmtId="0" fontId="1" fillId="2" borderId="0" xfId="0" applyFont="1" applyFill="1" applyBorder="1"/>
    <xf numFmtId="0" fontId="0" fillId="24" borderId="0" xfId="0" applyFill="1" applyBorder="1"/>
    <xf numFmtId="0" fontId="0" fillId="19" borderId="0" xfId="0" applyFill="1" applyBorder="1"/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/>
    <xf numFmtId="0" fontId="47" fillId="21" borderId="0" xfId="0" applyFont="1" applyFill="1" applyAlignment="1"/>
    <xf numFmtId="0" fontId="46" fillId="21" borderId="0" xfId="0" applyFont="1" applyFill="1"/>
    <xf numFmtId="0" fontId="1" fillId="21" borderId="0" xfId="0" applyFont="1" applyFill="1" applyAlignment="1"/>
    <xf numFmtId="0" fontId="47" fillId="21" borderId="0" xfId="0" applyFont="1" applyFill="1"/>
    <xf numFmtId="166" fontId="0" fillId="0" borderId="0" xfId="3" applyNumberFormat="1" applyFont="1"/>
    <xf numFmtId="167" fontId="0" fillId="0" borderId="0" xfId="3" applyNumberFormat="1" applyFont="1"/>
    <xf numFmtId="9" fontId="0" fillId="0" borderId="0" xfId="4" applyFont="1"/>
    <xf numFmtId="9" fontId="0" fillId="12" borderId="0" xfId="4" applyFont="1" applyFill="1"/>
    <xf numFmtId="0" fontId="12" fillId="9" borderId="0" xfId="0" applyFont="1" applyFill="1"/>
    <xf numFmtId="0" fontId="50" fillId="0" borderId="0" xfId="0" applyFont="1"/>
    <xf numFmtId="0" fontId="1" fillId="0" borderId="8" xfId="0" applyFont="1" applyBorder="1"/>
    <xf numFmtId="0" fontId="0" fillId="9" borderId="11" xfId="0" applyFill="1" applyBorder="1"/>
    <xf numFmtId="0" fontId="50" fillId="0" borderId="0" xfId="0" applyFont="1" applyBorder="1"/>
    <xf numFmtId="0" fontId="1" fillId="10" borderId="0" xfId="0" applyFont="1" applyFill="1" applyBorder="1" applyAlignment="1">
      <alignment horizontal="center"/>
    </xf>
    <xf numFmtId="0" fontId="0" fillId="17" borderId="11" xfId="0" applyFill="1" applyBorder="1"/>
    <xf numFmtId="0" fontId="0" fillId="0" borderId="11" xfId="0" applyFill="1" applyBorder="1"/>
    <xf numFmtId="0" fontId="0" fillId="0" borderId="0" xfId="0" applyFill="1" applyBorder="1" applyAlignment="1">
      <alignment horizontal="center"/>
    </xf>
    <xf numFmtId="0" fontId="50" fillId="0" borderId="0" xfId="0" applyFont="1" applyFill="1" applyBorder="1"/>
    <xf numFmtId="0" fontId="0" fillId="0" borderId="12" xfId="0" applyFill="1" applyBorder="1"/>
    <xf numFmtId="0" fontId="1" fillId="10" borderId="0" xfId="0" applyFont="1" applyFill="1" applyBorder="1"/>
    <xf numFmtId="0" fontId="0" fillId="39" borderId="11" xfId="0" applyFill="1" applyBorder="1"/>
    <xf numFmtId="0" fontId="1" fillId="0" borderId="23" xfId="0" applyFont="1" applyBorder="1"/>
    <xf numFmtId="0" fontId="0" fillId="0" borderId="24" xfId="0" applyBorder="1"/>
    <xf numFmtId="0" fontId="1" fillId="0" borderId="24" xfId="0" applyFont="1" applyBorder="1" applyAlignment="1">
      <alignment horizontal="center"/>
    </xf>
    <xf numFmtId="0" fontId="48" fillId="0" borderId="24" xfId="0" applyFont="1" applyFill="1" applyBorder="1" applyAlignment="1">
      <alignment wrapText="1"/>
    </xf>
    <xf numFmtId="0" fontId="48" fillId="0" borderId="25" xfId="0" applyFont="1" applyBorder="1" applyAlignment="1">
      <alignment horizontal="center"/>
    </xf>
    <xf numFmtId="9" fontId="0" fillId="16" borderId="0" xfId="4" applyFont="1" applyFill="1"/>
    <xf numFmtId="168" fontId="0" fillId="2" borderId="0" xfId="3" applyNumberFormat="1" applyFont="1" applyFill="1"/>
    <xf numFmtId="10" fontId="0" fillId="2" borderId="0" xfId="4" applyNumberFormat="1" applyFont="1" applyFill="1"/>
    <xf numFmtId="0" fontId="51" fillId="0" borderId="24" xfId="0" applyFont="1" applyBorder="1" applyAlignment="1">
      <alignment wrapText="1"/>
    </xf>
    <xf numFmtId="0" fontId="0" fillId="2" borderId="0" xfId="0" applyFont="1" applyFill="1" applyBorder="1"/>
    <xf numFmtId="0" fontId="50" fillId="2" borderId="0" xfId="0" applyFont="1" applyFill="1" applyBorder="1"/>
    <xf numFmtId="0" fontId="50" fillId="2" borderId="12" xfId="0" applyFont="1" applyFill="1" applyBorder="1"/>
    <xf numFmtId="0" fontId="50" fillId="16" borderId="0" xfId="0" applyFont="1" applyFill="1" applyBorder="1"/>
    <xf numFmtId="0" fontId="50" fillId="16" borderId="12" xfId="0" applyFont="1" applyFill="1" applyBorder="1"/>
    <xf numFmtId="0" fontId="12" fillId="0" borderId="0" xfId="0" applyFont="1"/>
    <xf numFmtId="0" fontId="1" fillId="5" borderId="0" xfId="0" applyFont="1" applyFill="1" applyBorder="1" applyAlignment="1"/>
    <xf numFmtId="0" fontId="50" fillId="16" borderId="10" xfId="0" applyFont="1" applyFill="1" applyBorder="1"/>
    <xf numFmtId="0" fontId="1" fillId="0" borderId="13" xfId="0" applyFont="1" applyBorder="1"/>
    <xf numFmtId="0" fontId="50" fillId="0" borderId="14" xfId="0" applyFont="1" applyFill="1" applyBorder="1"/>
    <xf numFmtId="0" fontId="0" fillId="0" borderId="15" xfId="0" applyFill="1" applyBorder="1"/>
    <xf numFmtId="0" fontId="1" fillId="2" borderId="0" xfId="0" applyFont="1" applyFill="1" applyBorder="1" applyAlignment="1"/>
    <xf numFmtId="0" fontId="0" fillId="5" borderId="0" xfId="0" applyFont="1" applyFill="1" applyBorder="1"/>
    <xf numFmtId="0" fontId="14" fillId="5" borderId="0" xfId="0" applyFont="1" applyFill="1" applyBorder="1" applyAlignment="1">
      <alignment horizontal="left"/>
    </xf>
    <xf numFmtId="0" fontId="1" fillId="5" borderId="0" xfId="0" applyFont="1" applyFill="1"/>
    <xf numFmtId="0" fontId="20" fillId="3" borderId="0" xfId="0" applyFont="1" applyFill="1" applyAlignment="1">
      <alignment horizontal="center" vertical="center"/>
    </xf>
    <xf numFmtId="0" fontId="15" fillId="39" borderId="0" xfId="0" applyFont="1" applyFill="1"/>
    <xf numFmtId="0" fontId="15" fillId="2" borderId="0" xfId="0" applyFont="1" applyFill="1"/>
    <xf numFmtId="0" fontId="53" fillId="17" borderId="0" xfId="0" applyFont="1" applyFill="1" applyAlignment="1">
      <alignment horizontal="center" vertical="center" wrapText="1"/>
    </xf>
    <xf numFmtId="0" fontId="54" fillId="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1" fillId="28" borderId="0" xfId="0" applyFont="1" applyFill="1" applyAlignment="1">
      <alignment horizontal="center" vertical="center"/>
    </xf>
    <xf numFmtId="0" fontId="18" fillId="28" borderId="0" xfId="0" applyFont="1" applyFill="1" applyBorder="1" applyAlignment="1">
      <alignment vertical="center"/>
    </xf>
    <xf numFmtId="0" fontId="1" fillId="28" borderId="0" xfId="0" applyFont="1" applyFill="1"/>
    <xf numFmtId="0" fontId="0" fillId="28" borderId="8" xfId="0" applyFill="1" applyBorder="1"/>
    <xf numFmtId="0" fontId="0" fillId="28" borderId="11" xfId="0" applyFill="1" applyBorder="1"/>
    <xf numFmtId="0" fontId="0" fillId="28" borderId="13" xfId="0" applyFill="1" applyBorder="1"/>
    <xf numFmtId="0" fontId="43" fillId="28" borderId="0" xfId="0" applyFont="1" applyFill="1" applyAlignment="1">
      <alignment horizontal="center" vertical="center" wrapText="1"/>
    </xf>
    <xf numFmtId="0" fontId="55" fillId="28" borderId="0" xfId="0" applyFont="1" applyFill="1" applyAlignment="1">
      <alignment horizontal="center" vertical="center" wrapText="1"/>
    </xf>
    <xf numFmtId="0" fontId="0" fillId="28" borderId="0" xfId="0" applyFill="1" applyBorder="1" applyAlignment="1"/>
    <xf numFmtId="0" fontId="0" fillId="28" borderId="2" xfId="0" applyFill="1" applyBorder="1"/>
    <xf numFmtId="0" fontId="0" fillId="28" borderId="1" xfId="0" applyFill="1" applyBorder="1"/>
    <xf numFmtId="0" fontId="0" fillId="28" borderId="7" xfId="0" applyFill="1" applyBorder="1"/>
    <xf numFmtId="0" fontId="26" fillId="28" borderId="0" xfId="0" applyFont="1" applyFill="1" applyAlignment="1">
      <alignment horizontal="center" vertical="center" wrapText="1"/>
    </xf>
    <xf numFmtId="0" fontId="52" fillId="28" borderId="0" xfId="0" applyFont="1" applyFill="1" applyAlignment="1">
      <alignment horizontal="center" vertical="center" wrapText="1"/>
    </xf>
    <xf numFmtId="0" fontId="52" fillId="28" borderId="0" xfId="0" applyFont="1" applyFill="1" applyAlignment="1">
      <alignment vertical="center" wrapText="1"/>
    </xf>
    <xf numFmtId="0" fontId="15" fillId="28" borderId="0" xfId="0" applyFont="1" applyFill="1"/>
    <xf numFmtId="0" fontId="52" fillId="28" borderId="0" xfId="0" applyFont="1" applyFill="1"/>
    <xf numFmtId="0" fontId="15" fillId="28" borderId="0" xfId="0" applyFont="1" applyFill="1" applyBorder="1"/>
    <xf numFmtId="0" fontId="15" fillId="28" borderId="16" xfId="0" applyFont="1" applyFill="1" applyBorder="1"/>
    <xf numFmtId="0" fontId="15" fillId="28" borderId="14" xfId="0" applyFont="1" applyFill="1" applyBorder="1"/>
    <xf numFmtId="0" fontId="15" fillId="28" borderId="9" xfId="0" applyFont="1" applyFill="1" applyBorder="1"/>
    <xf numFmtId="0" fontId="49" fillId="0" borderId="0" xfId="0" applyFont="1" applyAlignment="1">
      <alignment horizontal="center"/>
    </xf>
    <xf numFmtId="0" fontId="32" fillId="12" borderId="0" xfId="0" applyFont="1" applyFill="1"/>
    <xf numFmtId="0" fontId="0" fillId="38" borderId="0" xfId="0" applyFont="1" applyFill="1"/>
    <xf numFmtId="0" fontId="1" fillId="8" borderId="0" xfId="0" applyFont="1" applyFill="1"/>
    <xf numFmtId="0" fontId="1" fillId="37" borderId="0" xfId="0" applyFont="1" applyFill="1"/>
    <xf numFmtId="0" fontId="1" fillId="0" borderId="0" xfId="0" applyFont="1" applyAlignment="1">
      <alignment horizontal="center"/>
    </xf>
    <xf numFmtId="0" fontId="1" fillId="11" borderId="0" xfId="0" applyFont="1" applyFill="1"/>
    <xf numFmtId="0" fontId="36" fillId="10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52" fillId="2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39" borderId="0" xfId="0" applyFont="1" applyFill="1" applyAlignment="1">
      <alignment horizontal="center"/>
    </xf>
    <xf numFmtId="0" fontId="1" fillId="0" borderId="0" xfId="0" applyFont="1" applyBorder="1"/>
    <xf numFmtId="0" fontId="1" fillId="12" borderId="0" xfId="0" applyFont="1" applyFill="1"/>
    <xf numFmtId="0" fontId="0" fillId="36" borderId="0" xfId="0" applyFont="1" applyFill="1"/>
    <xf numFmtId="0" fontId="7" fillId="0" borderId="0" xfId="0" applyFont="1" applyFill="1" applyAlignment="1">
      <alignment vertical="center"/>
    </xf>
    <xf numFmtId="0" fontId="15" fillId="9" borderId="0" xfId="0" applyFont="1" applyFill="1" applyAlignment="1">
      <alignment horizontal="center"/>
    </xf>
    <xf numFmtId="164" fontId="4" fillId="29" borderId="0" xfId="0" applyNumberFormat="1" applyFont="1" applyFill="1" applyAlignment="1">
      <alignment horizontal="center"/>
    </xf>
    <xf numFmtId="0" fontId="0" fillId="29" borderId="0" xfId="0" applyFill="1" applyAlignment="1">
      <alignment horizontal="center"/>
    </xf>
    <xf numFmtId="0" fontId="49" fillId="29" borderId="0" xfId="0" applyFont="1" applyFill="1" applyAlignment="1">
      <alignment horizontal="center"/>
    </xf>
    <xf numFmtId="0" fontId="4" fillId="29" borderId="0" xfId="0" applyFont="1" applyFill="1" applyAlignment="1">
      <alignment horizontal="center"/>
    </xf>
    <xf numFmtId="164" fontId="4" fillId="29" borderId="0" xfId="0" applyNumberFormat="1" applyFont="1" applyFill="1" applyAlignment="1"/>
    <xf numFmtId="0" fontId="4" fillId="29" borderId="0" xfId="0" applyFont="1" applyFill="1"/>
    <xf numFmtId="164" fontId="4" fillId="29" borderId="0" xfId="0" applyNumberFormat="1" applyFont="1" applyFill="1"/>
    <xf numFmtId="164" fontId="0" fillId="29" borderId="0" xfId="0" applyNumberFormat="1" applyFill="1" applyAlignment="1"/>
    <xf numFmtId="0" fontId="15" fillId="29" borderId="0" xfId="0" applyFont="1" applyFill="1" applyAlignment="1">
      <alignment horizontal="center"/>
    </xf>
    <xf numFmtId="0" fontId="15" fillId="29" borderId="0" xfId="0" applyFont="1" applyFill="1"/>
    <xf numFmtId="165" fontId="0" fillId="29" borderId="0" xfId="0" quotePrefix="1" applyNumberFormat="1" applyFill="1"/>
    <xf numFmtId="0" fontId="33" fillId="12" borderId="0" xfId="0" applyFont="1" applyFill="1"/>
    <xf numFmtId="0" fontId="0" fillId="31" borderId="0" xfId="0" applyFill="1" applyBorder="1" applyAlignment="1"/>
    <xf numFmtId="0" fontId="0" fillId="8" borderId="0" xfId="0" applyFill="1" applyBorder="1"/>
    <xf numFmtId="164" fontId="0" fillId="0" borderId="16" xfId="0" applyNumberFormat="1" applyBorder="1" applyAlignment="1"/>
    <xf numFmtId="165" fontId="0" fillId="0" borderId="16" xfId="0" quotePrefix="1" applyNumberFormat="1" applyBorder="1"/>
    <xf numFmtId="0" fontId="49" fillId="0" borderId="0" xfId="0" applyFont="1" applyBorder="1" applyAlignment="1">
      <alignment horizontal="center"/>
    </xf>
    <xf numFmtId="0" fontId="0" fillId="11" borderId="0" xfId="0" applyFill="1" applyBorder="1"/>
    <xf numFmtId="164" fontId="0" fillId="0" borderId="14" xfId="0" applyNumberFormat="1" applyBorder="1" applyAlignment="1"/>
    <xf numFmtId="164" fontId="0" fillId="0" borderId="9" xfId="0" applyNumberFormat="1" applyBorder="1" applyAlignment="1"/>
    <xf numFmtId="165" fontId="0" fillId="0" borderId="9" xfId="0" quotePrefix="1" applyNumberFormat="1" applyBorder="1"/>
    <xf numFmtId="0" fontId="0" fillId="37" borderId="0" xfId="0" applyFill="1" applyBorder="1" applyAlignment="1">
      <alignment horizontal="center"/>
    </xf>
    <xf numFmtId="0" fontId="0" fillId="0" borderId="0" xfId="0" applyNumberFormat="1" applyBorder="1"/>
    <xf numFmtId="0" fontId="18" fillId="2" borderId="0" xfId="0" applyFont="1" applyFill="1" applyBorder="1" applyAlignment="1">
      <alignment vertical="center"/>
    </xf>
    <xf numFmtId="0" fontId="37" fillId="0" borderId="0" xfId="0" applyFont="1" applyBorder="1"/>
    <xf numFmtId="0" fontId="50" fillId="2" borderId="0" xfId="0" applyFont="1" applyFill="1" applyAlignment="1">
      <alignment horizontal="center" vertical="center" textRotation="90"/>
    </xf>
    <xf numFmtId="0" fontId="56" fillId="9" borderId="0" xfId="0" applyFont="1" applyFill="1" applyAlignment="1">
      <alignment horizontal="center" vertical="center" textRotation="90"/>
    </xf>
    <xf numFmtId="0" fontId="1" fillId="44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/>
    <xf numFmtId="164" fontId="0" fillId="44" borderId="0" xfId="0" applyNumberFormat="1" applyFill="1"/>
    <xf numFmtId="0" fontId="0" fillId="44" borderId="0" xfId="0" applyFill="1" applyBorder="1"/>
    <xf numFmtId="164" fontId="0" fillId="44" borderId="0" xfId="0" applyNumberFormat="1" applyFill="1" applyBorder="1"/>
    <xf numFmtId="164" fontId="0" fillId="44" borderId="0" xfId="0" applyNumberFormat="1" applyFill="1" applyAlignment="1"/>
    <xf numFmtId="0" fontId="0" fillId="44" borderId="0" xfId="0" applyFill="1" applyAlignment="1"/>
    <xf numFmtId="164" fontId="0" fillId="44" borderId="0" xfId="0" applyNumberFormat="1" applyFill="1" applyBorder="1" applyAlignment="1"/>
    <xf numFmtId="0" fontId="18" fillId="44" borderId="0" xfId="0" applyFont="1" applyFill="1" applyBorder="1" applyAlignment="1">
      <alignment vertical="center"/>
    </xf>
    <xf numFmtId="0" fontId="0" fillId="44" borderId="0" xfId="0" applyFill="1" applyBorder="1" applyAlignment="1"/>
    <xf numFmtId="164" fontId="0" fillId="44" borderId="0" xfId="0" quotePrefix="1" applyNumberFormat="1" applyFill="1" applyBorder="1"/>
    <xf numFmtId="164" fontId="0" fillId="44" borderId="0" xfId="0" quotePrefix="1" applyNumberFormat="1" applyFill="1"/>
    <xf numFmtId="0" fontId="57" fillId="44" borderId="0" xfId="0" applyFont="1" applyFill="1" applyAlignment="1">
      <alignment horizontal="center" vertical="center" wrapText="1"/>
    </xf>
    <xf numFmtId="0" fontId="0" fillId="44" borderId="0" xfId="0" applyFont="1" applyFill="1" applyAlignment="1">
      <alignment horizontal="center" vertical="center" wrapText="1"/>
    </xf>
    <xf numFmtId="0" fontId="0" fillId="44" borderId="0" xfId="0" applyFill="1" applyAlignment="1">
      <alignment wrapText="1"/>
    </xf>
    <xf numFmtId="0" fontId="58" fillId="25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 vertical="center"/>
    </xf>
    <xf numFmtId="0" fontId="10" fillId="25" borderId="0" xfId="0" applyFont="1" applyFill="1" applyAlignment="1">
      <alignment horizontal="center" vertical="center" wrapText="1"/>
    </xf>
    <xf numFmtId="0" fontId="0" fillId="45" borderId="0" xfId="0" applyFill="1"/>
    <xf numFmtId="0" fontId="0" fillId="45" borderId="0" xfId="0" applyFill="1" applyBorder="1"/>
    <xf numFmtId="0" fontId="0" fillId="10" borderId="0" xfId="0" applyFill="1" applyAlignment="1">
      <alignment horizontal="left"/>
    </xf>
    <xf numFmtId="0" fontId="0" fillId="46" borderId="0" xfId="0" applyFill="1"/>
    <xf numFmtId="0" fontId="60" fillId="46" borderId="0" xfId="0" applyFont="1" applyFill="1"/>
    <xf numFmtId="0" fontId="0" fillId="48" borderId="0" xfId="0" applyFill="1"/>
    <xf numFmtId="0" fontId="0" fillId="48" borderId="0" xfId="0" applyFill="1" applyAlignment="1">
      <alignment horizontal="left"/>
    </xf>
    <xf numFmtId="0" fontId="60" fillId="48" borderId="0" xfId="0" applyFont="1" applyFill="1"/>
    <xf numFmtId="0" fontId="15" fillId="48" borderId="0" xfId="0" applyFont="1" applyFill="1" applyAlignment="1">
      <alignment horizontal="left"/>
    </xf>
    <xf numFmtId="0" fontId="15" fillId="27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52" fillId="27" borderId="0" xfId="0" applyFont="1" applyFill="1" applyAlignment="1">
      <alignment horizontal="left"/>
    </xf>
    <xf numFmtId="0" fontId="61" fillId="27" borderId="0" xfId="0" applyFont="1" applyFill="1" applyAlignment="1">
      <alignment horizontal="left"/>
    </xf>
    <xf numFmtId="0" fontId="61" fillId="48" borderId="0" xfId="0" applyFont="1" applyFill="1" applyAlignment="1">
      <alignment horizontal="left"/>
    </xf>
    <xf numFmtId="0" fontId="62" fillId="20" borderId="0" xfId="0" applyFont="1" applyFill="1"/>
    <xf numFmtId="0" fontId="62" fillId="21" borderId="0" xfId="0" applyFont="1" applyFill="1"/>
    <xf numFmtId="0" fontId="62" fillId="8" borderId="0" xfId="0" applyFont="1" applyFill="1" applyAlignment="1">
      <alignment horizontal="left"/>
    </xf>
    <xf numFmtId="0" fontId="62" fillId="13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0" fontId="62" fillId="15" borderId="0" xfId="0" applyFont="1" applyFill="1" applyAlignment="1">
      <alignment horizontal="left"/>
    </xf>
    <xf numFmtId="0" fontId="0" fillId="26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62" fillId="11" borderId="0" xfId="0" applyFont="1" applyFill="1" applyAlignment="1">
      <alignment horizontal="left"/>
    </xf>
    <xf numFmtId="0" fontId="62" fillId="0" borderId="0" xfId="0" applyFont="1"/>
    <xf numFmtId="0" fontId="1" fillId="17" borderId="0" xfId="0" applyFont="1" applyFill="1"/>
    <xf numFmtId="0" fontId="1" fillId="48" borderId="0" xfId="0" applyFont="1" applyFill="1" applyAlignment="1">
      <alignment horizontal="left"/>
    </xf>
    <xf numFmtId="0" fontId="52" fillId="48" borderId="0" xfId="0" applyFont="1" applyFill="1"/>
    <xf numFmtId="0" fontId="1" fillId="24" borderId="0" xfId="0" applyFont="1" applyFill="1"/>
    <xf numFmtId="0" fontId="1" fillId="21" borderId="0" xfId="0" applyFont="1" applyFill="1"/>
    <xf numFmtId="0" fontId="52" fillId="47" borderId="0" xfId="0" applyFont="1" applyFill="1" applyAlignment="1">
      <alignment horizontal="left"/>
    </xf>
    <xf numFmtId="0" fontId="52" fillId="9" borderId="0" xfId="0" applyFont="1" applyFill="1" applyAlignment="1">
      <alignment horizontal="left"/>
    </xf>
    <xf numFmtId="0" fontId="15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22" borderId="0" xfId="0" applyFont="1" applyFill="1"/>
    <xf numFmtId="0" fontId="0" fillId="4" borderId="0" xfId="0" applyFill="1" applyBorder="1" applyAlignment="1"/>
    <xf numFmtId="0" fontId="1" fillId="4" borderId="0" xfId="0" applyFont="1" applyFill="1" applyBorder="1" applyAlignment="1"/>
    <xf numFmtId="0" fontId="1" fillId="9" borderId="0" xfId="0" applyFont="1" applyFill="1" applyBorder="1"/>
    <xf numFmtId="0" fontId="1" fillId="9" borderId="0" xfId="0" applyFont="1" applyFill="1" applyBorder="1" applyAlignment="1"/>
    <xf numFmtId="0" fontId="1" fillId="38" borderId="0" xfId="0" applyFont="1" applyFill="1" applyBorder="1" applyAlignment="1"/>
    <xf numFmtId="0" fontId="1" fillId="38" borderId="0" xfId="0" applyFont="1" applyFill="1" applyBorder="1"/>
    <xf numFmtId="0" fontId="0" fillId="38" borderId="0" xfId="0" applyFill="1" applyBorder="1"/>
    <xf numFmtId="0" fontId="0" fillId="49" borderId="0" xfId="0" applyFill="1" applyBorder="1"/>
    <xf numFmtId="0" fontId="15" fillId="49" borderId="0" xfId="0" applyFont="1" applyFill="1" applyAlignment="1">
      <alignment horizontal="left"/>
    </xf>
    <xf numFmtId="0" fontId="0" fillId="49" borderId="0" xfId="0" applyFill="1" applyBorder="1" applyAlignment="1"/>
    <xf numFmtId="0" fontId="0" fillId="27" borderId="0" xfId="0" applyFill="1" applyBorder="1"/>
    <xf numFmtId="0" fontId="18" fillId="27" borderId="0" xfId="0" applyFont="1" applyFill="1" applyBorder="1" applyAlignment="1">
      <alignment vertical="center"/>
    </xf>
    <xf numFmtId="0" fontId="50" fillId="4" borderId="0" xfId="0" applyFont="1" applyFill="1" applyBorder="1"/>
    <xf numFmtId="0" fontId="50" fillId="5" borderId="0" xfId="0" applyFont="1" applyFill="1" applyBorder="1"/>
    <xf numFmtId="0" fontId="1" fillId="22" borderId="0" xfId="0" applyFont="1" applyFill="1" applyAlignment="1">
      <alignment horizontal="left"/>
    </xf>
    <xf numFmtId="0" fontId="0" fillId="22" borderId="0" xfId="0" applyFill="1" applyAlignment="1">
      <alignment wrapText="1"/>
    </xf>
    <xf numFmtId="0" fontId="6" fillId="9" borderId="0" xfId="0" applyFont="1" applyFill="1" applyAlignment="1">
      <alignment horizontal="center" wrapText="1"/>
    </xf>
    <xf numFmtId="0" fontId="1" fillId="9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1" fillId="5" borderId="0" xfId="0" applyFont="1" applyFill="1" applyBorder="1"/>
    <xf numFmtId="0" fontId="52" fillId="24" borderId="0" xfId="0" applyFont="1" applyFill="1"/>
    <xf numFmtId="0" fontId="52" fillId="2" borderId="0" xfId="0" applyFont="1" applyFill="1"/>
    <xf numFmtId="0" fontId="15" fillId="8" borderId="0" xfId="0" applyFont="1" applyFill="1"/>
    <xf numFmtId="0" fontId="1" fillId="0" borderId="0" xfId="0" applyFont="1" applyAlignment="1">
      <alignment wrapText="1"/>
    </xf>
    <xf numFmtId="0" fontId="15" fillId="50" borderId="0" xfId="0" applyFont="1" applyFill="1"/>
    <xf numFmtId="0" fontId="1" fillId="51" borderId="0" xfId="0" applyFont="1" applyFill="1" applyAlignment="1">
      <alignment horizontal="center" vertical="center" wrapText="1"/>
    </xf>
    <xf numFmtId="0" fontId="52" fillId="51" borderId="0" xfId="0" applyFont="1" applyFill="1" applyAlignment="1">
      <alignment horizontal="center" vertical="center" wrapText="1"/>
    </xf>
    <xf numFmtId="0" fontId="4" fillId="27" borderId="0" xfId="0" applyFont="1" applyFill="1"/>
    <xf numFmtId="0" fontId="1" fillId="20" borderId="0" xfId="0" applyFont="1" applyFill="1" applyBorder="1"/>
    <xf numFmtId="0" fontId="37" fillId="9" borderId="0" xfId="0" applyFont="1" applyFill="1"/>
    <xf numFmtId="0" fontId="37" fillId="20" borderId="0" xfId="0" applyFont="1" applyFill="1" applyBorder="1"/>
    <xf numFmtId="0" fontId="37" fillId="6" borderId="0" xfId="0" applyFont="1" applyFill="1"/>
    <xf numFmtId="0" fontId="0" fillId="20" borderId="12" xfId="0" applyFill="1" applyBorder="1"/>
  </cellXfs>
  <cellStyles count="5">
    <cellStyle name="20% - Accent1" xfId="1" builtinId="30"/>
    <cellStyle name="Comma" xfId="3" builtinId="3"/>
    <cellStyle name="Hyperlink" xfId="2" builtinId="8"/>
    <cellStyle name="Normal" xfId="0" builtinId="0"/>
    <cellStyle name="Percent" xfId="4" builtinId="5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5E72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82:BU196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screen.epa.gov/mapper/ejsoefielddesc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jscreen.epa.gov/mapper/ejsoefielddesc1.html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U642"/>
  <sheetViews>
    <sheetView tabSelected="1" zoomScale="115" zoomScaleNormal="11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A634"/>
    </sheetView>
  </sheetViews>
  <sheetFormatPr defaultRowHeight="14.5"/>
  <cols>
    <col min="1" max="1" width="5" customWidth="1"/>
    <col min="2" max="2" width="12.453125" style="36" customWidth="1"/>
    <col min="3" max="3" width="10" style="36" customWidth="1"/>
    <col min="4" max="6" width="3.90625" style="28" customWidth="1"/>
    <col min="7" max="7" width="12.08984375" style="350" customWidth="1"/>
    <col min="8" max="8" width="10.81640625" customWidth="1"/>
    <col min="9" max="9" width="25.90625" customWidth="1"/>
    <col min="10" max="10" width="7.36328125" style="56" customWidth="1"/>
    <col min="11" max="11" width="16.1796875" customWidth="1"/>
    <col min="12" max="12" width="20" customWidth="1"/>
    <col min="13" max="14" width="4.453125" style="56" customWidth="1"/>
    <col min="15" max="15" width="26.26953125" customWidth="1"/>
    <col min="16" max="16" width="10.453125" style="56" customWidth="1"/>
    <col min="17" max="17" width="29.81640625" style="61" customWidth="1"/>
    <col min="18" max="18" width="12.54296875" style="143" customWidth="1"/>
    <col min="19" max="19" width="9" style="144" customWidth="1"/>
    <col min="20" max="20" width="12.453125" style="124" customWidth="1"/>
    <col min="21" max="21" width="5" style="56" customWidth="1"/>
    <col min="22" max="22" width="9.90625" style="138" customWidth="1"/>
    <col min="23" max="23" width="5" style="148" customWidth="1"/>
    <col min="24" max="24" width="29.1796875" style="21" customWidth="1"/>
    <col min="25" max="33" width="4.453125" style="137" customWidth="1"/>
    <col min="34" max="34" width="6.7265625" customWidth="1"/>
    <col min="35" max="35" width="9.6328125" style="137" customWidth="1"/>
    <col min="36" max="36" width="13.90625" customWidth="1"/>
    <col min="37" max="37" width="13.08984375" style="38" customWidth="1"/>
    <col min="38" max="38" width="8.54296875" style="205" customWidth="1"/>
    <col min="39" max="41" width="4.6328125" style="638" customWidth="1"/>
    <col min="42" max="42" width="4.6328125" style="643" customWidth="1"/>
    <col min="43" max="44" width="10.54296875" customWidth="1"/>
    <col min="45" max="46" width="10.453125" customWidth="1"/>
    <col min="47" max="48" width="6.90625" style="638" customWidth="1"/>
    <col min="49" max="49" width="7.453125" customWidth="1"/>
    <col min="50" max="50" width="13.90625" style="601" customWidth="1"/>
    <col min="51" max="51" width="15.1796875" style="484" customWidth="1"/>
    <col min="52" max="52" width="17" style="222" customWidth="1"/>
    <col min="53" max="53" width="9.08984375" customWidth="1"/>
    <col min="54" max="54" width="12.90625" customWidth="1"/>
    <col min="55" max="57" width="17.6328125" customWidth="1"/>
    <col min="58" max="58" width="10.90625" customWidth="1"/>
    <col min="59" max="59" width="50.26953125" customWidth="1"/>
    <col min="60" max="61" width="28.6328125" customWidth="1"/>
    <col min="62" max="62" width="29.7265625" style="23" customWidth="1"/>
    <col min="63" max="63" width="16.453125" style="484" customWidth="1"/>
    <col min="64" max="64" width="44.26953125" style="484" customWidth="1"/>
    <col min="65" max="65" width="8.54296875" style="56" customWidth="1"/>
    <col min="66" max="66" width="7.36328125" style="56" customWidth="1"/>
    <col min="67" max="67" width="11.90625" style="211" customWidth="1"/>
    <col min="68" max="68" width="7.6328125" customWidth="1"/>
    <col min="69" max="69" width="6.453125" style="585" customWidth="1"/>
    <col min="70" max="70" width="12.08984375" style="585" customWidth="1"/>
    <col min="71" max="71" width="12.54296875" style="585" customWidth="1"/>
    <col min="72" max="72" width="10.90625" style="585" customWidth="1"/>
    <col min="73" max="73" width="9.36328125" style="585" customWidth="1"/>
    <col min="74" max="74" width="14.08984375" bestFit="1" customWidth="1"/>
  </cols>
  <sheetData>
    <row r="1" spans="1:73" s="2" customFormat="1" ht="93.5" customHeight="1">
      <c r="A1" s="47" t="s">
        <v>50</v>
      </c>
      <c r="B1" s="152" t="s">
        <v>27</v>
      </c>
      <c r="C1" s="152" t="s">
        <v>4783</v>
      </c>
      <c r="D1" s="633" t="s">
        <v>2737</v>
      </c>
      <c r="E1" s="233" t="s">
        <v>6600</v>
      </c>
      <c r="F1" s="634" t="s">
        <v>7282</v>
      </c>
      <c r="G1" s="569" t="s">
        <v>7283</v>
      </c>
      <c r="H1" s="128" t="s">
        <v>6599</v>
      </c>
      <c r="I1" s="128" t="s">
        <v>3</v>
      </c>
      <c r="J1" s="570" t="s">
        <v>4</v>
      </c>
      <c r="K1" s="219" t="s">
        <v>5</v>
      </c>
      <c r="L1" s="567" t="s">
        <v>6597</v>
      </c>
      <c r="M1" s="576" t="s">
        <v>5763</v>
      </c>
      <c r="N1" s="577" t="s">
        <v>6</v>
      </c>
      <c r="O1" s="568" t="s">
        <v>5787</v>
      </c>
      <c r="P1" s="582" t="s">
        <v>7</v>
      </c>
      <c r="Q1" s="129" t="s">
        <v>0</v>
      </c>
      <c r="R1" s="140" t="s">
        <v>4785</v>
      </c>
      <c r="S1" s="141" t="s">
        <v>2801</v>
      </c>
      <c r="T1" s="139" t="s">
        <v>31</v>
      </c>
      <c r="U1" s="55" t="s">
        <v>30</v>
      </c>
      <c r="V1" s="145" t="s">
        <v>4784</v>
      </c>
      <c r="W1" s="146" t="s">
        <v>2800</v>
      </c>
      <c r="X1" s="653" t="s">
        <v>8</v>
      </c>
      <c r="Y1" s="149" t="s">
        <v>2714</v>
      </c>
      <c r="Z1" s="150" t="s">
        <v>2721</v>
      </c>
      <c r="AA1" s="149" t="s">
        <v>2720</v>
      </c>
      <c r="AB1" s="149" t="s">
        <v>2718</v>
      </c>
      <c r="AC1" s="149" t="s">
        <v>2719</v>
      </c>
      <c r="AD1" s="149" t="s">
        <v>2717</v>
      </c>
      <c r="AE1" s="151" t="s">
        <v>2712</v>
      </c>
      <c r="AF1" s="151" t="s">
        <v>2715</v>
      </c>
      <c r="AG1" s="151" t="s">
        <v>2716</v>
      </c>
      <c r="AH1" s="48" t="s">
        <v>14</v>
      </c>
      <c r="AI1" s="458" t="s">
        <v>13</v>
      </c>
      <c r="AJ1" s="59" t="s">
        <v>10</v>
      </c>
      <c r="AK1" s="198" t="s">
        <v>2940</v>
      </c>
      <c r="AL1" s="199" t="s">
        <v>37</v>
      </c>
      <c r="AM1" s="635" t="s">
        <v>34</v>
      </c>
      <c r="AN1" s="636" t="s">
        <v>35</v>
      </c>
      <c r="AO1" s="636" t="s">
        <v>36</v>
      </c>
      <c r="AP1" s="637" t="s">
        <v>38</v>
      </c>
      <c r="AQ1" s="58" t="s">
        <v>9</v>
      </c>
      <c r="AR1" s="654" t="s">
        <v>7284</v>
      </c>
      <c r="AS1" s="652" t="s">
        <v>11</v>
      </c>
      <c r="AT1" s="652" t="s">
        <v>7285</v>
      </c>
      <c r="AU1" s="649" t="s">
        <v>32</v>
      </c>
      <c r="AV1" s="650" t="s">
        <v>33</v>
      </c>
      <c r="AW1" s="53" t="s">
        <v>2945</v>
      </c>
      <c r="AX1" s="600" t="s">
        <v>2724</v>
      </c>
      <c r="AY1" s="600" t="s">
        <v>5437</v>
      </c>
      <c r="AZ1" s="223" t="s">
        <v>12</v>
      </c>
      <c r="BA1" s="57" t="s">
        <v>19</v>
      </c>
      <c r="BB1" s="57" t="s">
        <v>2944</v>
      </c>
      <c r="BC1" s="57" t="s">
        <v>5233</v>
      </c>
      <c r="BD1" s="57" t="s">
        <v>5234</v>
      </c>
      <c r="BE1" s="57" t="s">
        <v>5235</v>
      </c>
      <c r="BF1" s="383" t="s">
        <v>20</v>
      </c>
      <c r="BG1" s="154" t="s">
        <v>4809</v>
      </c>
      <c r="BH1" s="155" t="s">
        <v>15</v>
      </c>
      <c r="BI1" s="154" t="s">
        <v>6598</v>
      </c>
      <c r="BJ1" s="720" t="s">
        <v>7496</v>
      </c>
      <c r="BK1" s="721" t="s">
        <v>6587</v>
      </c>
      <c r="BL1" s="721" t="s">
        <v>18</v>
      </c>
      <c r="BM1" s="55" t="s">
        <v>23</v>
      </c>
      <c r="BN1" s="55" t="s">
        <v>21</v>
      </c>
      <c r="BO1" s="354" t="s">
        <v>22</v>
      </c>
      <c r="BP1" s="46" t="s">
        <v>24</v>
      </c>
      <c r="BQ1" s="583" t="s">
        <v>25</v>
      </c>
      <c r="BR1" s="583" t="s">
        <v>26</v>
      </c>
      <c r="BS1" s="583" t="s">
        <v>28</v>
      </c>
      <c r="BT1" s="584" t="s">
        <v>39</v>
      </c>
      <c r="BU1" s="584" t="s">
        <v>40</v>
      </c>
    </row>
    <row r="2" spans="1:73">
      <c r="A2">
        <v>1</v>
      </c>
      <c r="B2" s="153" t="str">
        <f>IFERROR(TEXT(AL2,"00"),"99")&amp;IFERROR(TEXT(W2,"00"),"99")&amp;IFERROR(TEXT(S2,"00"),"99")&amp;IFERROR(TEXT(BO2,"000"),"999")</f>
        <v>010116162</v>
      </c>
      <c r="C2" s="153" t="str">
        <f>IFERROR(TEXT(AL2,"00"),"99")&amp;IFERROR(TEXT(V2,"00"),"99")&amp;IFERROR(TEXT(R2,"000"),"999")</f>
        <v>0101162</v>
      </c>
      <c r="D2" s="591">
        <f>IF(NOT(ISBLANK(I2)),1,0)</f>
        <v>1</v>
      </c>
      <c r="E2" s="591">
        <f>IF(NOT(ISBLANK(L2)),1,0)</f>
        <v>0</v>
      </c>
      <c r="F2" s="591">
        <f>IF(NOT(ISBLANK(O2)),1,0)</f>
        <v>1</v>
      </c>
      <c r="G2" s="349" t="str">
        <f>IF(ISBLANK(H2), IF(OR(NOT(ISBLANK(L2)),NOT(ISBLANK(I2)), NOT(ISBLANK(O2))),"no oldname but should be",""),IF(H2=I2,"api",IF(H2=O2,"csv","no match or acs")))</f>
        <v>api</v>
      </c>
      <c r="H2" s="119" t="s">
        <v>1593</v>
      </c>
      <c r="I2" s="119" t="s">
        <v>1593</v>
      </c>
      <c r="N2" s="56" t="s">
        <v>1594</v>
      </c>
      <c r="O2" t="s">
        <v>1594</v>
      </c>
      <c r="Q2" s="61" t="s">
        <v>189</v>
      </c>
      <c r="R2" s="142">
        <f>IFERROR(_xlfn.XLOOKUP(T2, sortorder!P:P,sortorder!Q:Q),999)</f>
        <v>162</v>
      </c>
      <c r="S2" s="142">
        <f>IFERROR(_xlfn.XLOOKUP(T2, sortorder!P:P,sortorder!O:O),99)</f>
        <v>16</v>
      </c>
      <c r="T2" s="124" t="s">
        <v>189</v>
      </c>
      <c r="U2" s="56" t="s">
        <v>189</v>
      </c>
      <c r="V2" s="147">
        <f>IFERROR(_xlfn.XLOOKUP(X2, sortorder!E:E,sortorder!D:D),99)</f>
        <v>1</v>
      </c>
      <c r="W2" s="147">
        <f>V2</f>
        <v>1</v>
      </c>
      <c r="X2" s="22" t="s">
        <v>1595</v>
      </c>
      <c r="Y2" s="375">
        <f>IF(ISERROR(SEARCH(Y$1,$Q2)),0,1)</f>
        <v>0</v>
      </c>
      <c r="Z2" s="375">
        <f>IF(ISERROR(SEARCH(Z$1,$Q2)),0,1)</f>
        <v>0</v>
      </c>
      <c r="AA2" s="375">
        <f>IF(ISERROR(SEARCH(AA$1,$Q2)),0,1)</f>
        <v>0</v>
      </c>
      <c r="AB2" s="375">
        <f>IF(ISERROR(SEARCH(AB$1,$Q2)),0,1)</f>
        <v>0</v>
      </c>
      <c r="AC2" s="375">
        <f>IF(ISERROR(SEARCH(AC$1,$Q2)),0,1)</f>
        <v>0</v>
      </c>
      <c r="AD2" s="375">
        <f>IF(ISERROR(SEARCH(AD$1,$Q2)),0,1)</f>
        <v>0</v>
      </c>
      <c r="AE2" s="375">
        <f>IF(ISERROR(SEARCH(AE$1,$Q2)),0,1)</f>
        <v>0</v>
      </c>
      <c r="AF2" s="375">
        <f>IF(ISERROR(SEARCH(AF$1,$Q2)),0,1)</f>
        <v>0</v>
      </c>
      <c r="AG2" s="375">
        <f>IF(ISERROR(SEARCH(AG$1,$Q2)),0,1)</f>
        <v>0</v>
      </c>
      <c r="AH2" s="22" t="s">
        <v>1051</v>
      </c>
      <c r="AI2" s="137" t="str">
        <f>_xlfn.XLOOKUP(I2,'api2.3'!B:B,'api2.3'!D:D,"")</f>
        <v>Socioeconomic Indicators</v>
      </c>
      <c r="AJ2" s="22" t="s">
        <v>44</v>
      </c>
      <c r="AK2" s="22" t="s">
        <v>44</v>
      </c>
      <c r="AL2" s="376">
        <f>_xlfn.XLOOKUP(AK2,sortorder!$I$15:$I$20,sortorder!$J$15:$J$20)</f>
        <v>1</v>
      </c>
      <c r="AM2" s="638" t="s">
        <v>416</v>
      </c>
      <c r="AN2" s="638" t="s">
        <v>416</v>
      </c>
      <c r="AO2" s="638" t="s">
        <v>417</v>
      </c>
      <c r="AP2" s="639">
        <v>0</v>
      </c>
      <c r="AQ2" s="22" t="s">
        <v>43</v>
      </c>
      <c r="AR2" s="22" t="str">
        <f>IF(AA2=1,"pctile",IF(Y2=1,"ratio",IF(AC2=1,"avg","raw")))</f>
        <v>raw</v>
      </c>
      <c r="AS2" s="22" t="s">
        <v>43</v>
      </c>
      <c r="AT2" s="22" t="b">
        <f>AR2=AS2</f>
        <v>1</v>
      </c>
      <c r="AU2" s="638" t="s">
        <v>286</v>
      </c>
      <c r="AV2" s="638" t="s">
        <v>43</v>
      </c>
      <c r="AW2" s="22">
        <v>1</v>
      </c>
      <c r="AX2" s="601" t="s">
        <v>2143</v>
      </c>
      <c r="AY2" s="484" t="b">
        <v>1</v>
      </c>
      <c r="AZ2" s="22" t="s">
        <v>5630</v>
      </c>
      <c r="BA2" s="22">
        <v>2</v>
      </c>
      <c r="BB2" s="22">
        <v>0</v>
      </c>
      <c r="BC2" s="22" t="b">
        <v>0</v>
      </c>
      <c r="BD2" s="22" t="b">
        <v>1</v>
      </c>
      <c r="BE2" s="22" t="b">
        <v>1</v>
      </c>
      <c r="BF2" s="22"/>
      <c r="BG2" s="22" t="s">
        <v>1596</v>
      </c>
      <c r="BH2" s="39" t="s">
        <v>5651</v>
      </c>
      <c r="BI2" s="39" t="s">
        <v>5651</v>
      </c>
      <c r="BJ2" s="719" t="s">
        <v>7438</v>
      </c>
      <c r="BK2" s="566" t="s">
        <v>2799</v>
      </c>
      <c r="BL2" s="484" t="s">
        <v>1084</v>
      </c>
      <c r="BM2" s="56" t="s">
        <v>5651</v>
      </c>
      <c r="BO2" s="211">
        <v>162</v>
      </c>
      <c r="BQ2" s="585" t="s">
        <v>1597</v>
      </c>
      <c r="BR2" s="585" t="s">
        <v>1598</v>
      </c>
      <c r="BS2" s="585" t="s">
        <v>1594</v>
      </c>
    </row>
    <row r="3" spans="1:73">
      <c r="A3">
        <v>2</v>
      </c>
      <c r="B3" s="153" t="str">
        <f>IFERROR(TEXT(AL3,"00"),"99")&amp;IFERROR(TEXT(W3,"00"),"99")&amp;IFERROR(TEXT(S3,"00"),"99")&amp;IFERROR(TEXT(BO3,"000"),"999")</f>
        <v>010117163</v>
      </c>
      <c r="C3" s="153" t="str">
        <f>IFERROR(TEXT(AL3,"00"),"99")&amp;IFERROR(TEXT(V3,"00"),"99")&amp;IFERROR(TEXT(R3,"000"),"999")</f>
        <v>0101163</v>
      </c>
      <c r="D3" s="591">
        <f>IF(NOT(ISBLANK(I3)),1,0)</f>
        <v>1</v>
      </c>
      <c r="E3" s="591">
        <f>IF(NOT(ISBLANK(L3)),1,0)</f>
        <v>0</v>
      </c>
      <c r="F3" s="591">
        <f>IF(NOT(ISBLANK(O3)),1,0)</f>
        <v>1</v>
      </c>
      <c r="G3" s="349" t="str">
        <f>IF(ISBLANK(H3), IF(OR(NOT(ISBLANK(L3)),NOT(ISBLANK(I3)), NOT(ISBLANK(O3))),"no oldname but should be",""),IF(H3=I3,"api",IF(H3=O3,"csv","no match or acs")))</f>
        <v>api</v>
      </c>
      <c r="H3" s="119" t="s">
        <v>1599</v>
      </c>
      <c r="I3" s="119" t="s">
        <v>1599</v>
      </c>
      <c r="N3" s="56" t="s">
        <v>1600</v>
      </c>
      <c r="O3" t="s">
        <v>1600</v>
      </c>
      <c r="P3" s="595"/>
      <c r="Q3" s="61" t="s">
        <v>1096</v>
      </c>
      <c r="R3" s="142">
        <f>IFERROR(_xlfn.XLOOKUP(T3, sortorder!P:P,sortorder!Q:Q),999)</f>
        <v>163</v>
      </c>
      <c r="S3" s="142">
        <f>IFERROR(_xlfn.XLOOKUP(T3, sortorder!P:P,sortorder!O:O),99)</f>
        <v>17</v>
      </c>
      <c r="T3" s="61" t="s">
        <v>1096</v>
      </c>
      <c r="U3" s="56" t="s">
        <v>1096</v>
      </c>
      <c r="V3" s="147">
        <f>IFERROR(_xlfn.XLOOKUP(X3, sortorder!E:E,sortorder!D:D),99)</f>
        <v>1</v>
      </c>
      <c r="W3" s="147">
        <f>V3</f>
        <v>1</v>
      </c>
      <c r="X3" s="61" t="s">
        <v>1595</v>
      </c>
      <c r="Y3" s="375">
        <f>IF(ISERROR(SEARCH(Y$1,$Q3)),0,1)</f>
        <v>0</v>
      </c>
      <c r="Z3" s="375">
        <f>IF(ISERROR(SEARCH(Z$1,$Q3)),0,1)</f>
        <v>0</v>
      </c>
      <c r="AA3" s="375">
        <f>IF(ISERROR(SEARCH(AA$1,$Q3)),0,1)</f>
        <v>0</v>
      </c>
      <c r="AB3" s="375">
        <f>IF(ISERROR(SEARCH(AB$1,$Q3)),0,1)</f>
        <v>0</v>
      </c>
      <c r="AC3" s="375">
        <f>IF(ISERROR(SEARCH(AC$1,$Q3)),0,1)</f>
        <v>0</v>
      </c>
      <c r="AD3" s="375">
        <f>IF(ISERROR(SEARCH(AD$1,$Q3)),0,1)</f>
        <v>0</v>
      </c>
      <c r="AE3" s="375">
        <f>IF(ISERROR(SEARCH(AE$1,$Q3)),0,1)</f>
        <v>0</v>
      </c>
      <c r="AF3" s="375">
        <f>IF(ISERROR(SEARCH(AF$1,$Q3)),0,1)</f>
        <v>0</v>
      </c>
      <c r="AG3" s="375">
        <f>IF(ISERROR(SEARCH(AG$1,$Q3)),0,1)</f>
        <v>1</v>
      </c>
      <c r="AH3" s="22" t="s">
        <v>1051</v>
      </c>
      <c r="AI3" s="137" t="str">
        <f>_xlfn.XLOOKUP(I3,'api2.3'!B:B,'api2.3'!D:D,"")</f>
        <v>Socioeconomic Indicators</v>
      </c>
      <c r="AJ3" s="22" t="s">
        <v>44</v>
      </c>
      <c r="AK3" s="22" t="s">
        <v>44</v>
      </c>
      <c r="AL3" s="376">
        <f>_xlfn.XLOOKUP(AK3,sortorder!$I$15:$I$20,sortorder!$J$15:$J$20)</f>
        <v>1</v>
      </c>
      <c r="AM3" s="638" t="s">
        <v>416</v>
      </c>
      <c r="AN3" s="638" t="s">
        <v>416</v>
      </c>
      <c r="AO3" s="638" t="s">
        <v>417</v>
      </c>
      <c r="AP3" s="639">
        <v>0</v>
      </c>
      <c r="AQ3" s="22" t="s">
        <v>43</v>
      </c>
      <c r="AR3" s="22" t="str">
        <f>IF(AA3=1,"pctile",IF(Y3=1,"ratio",IF(AC3=1,"avg","raw")))</f>
        <v>raw</v>
      </c>
      <c r="AS3" s="22" t="s">
        <v>43</v>
      </c>
      <c r="AT3" s="22" t="b">
        <f>AR3=AS3</f>
        <v>1</v>
      </c>
      <c r="AU3" s="638" t="s">
        <v>286</v>
      </c>
      <c r="AV3" s="638" t="s">
        <v>43</v>
      </c>
      <c r="AW3" s="22">
        <v>1</v>
      </c>
      <c r="AX3" s="601" t="s">
        <v>2143</v>
      </c>
      <c r="AY3" s="484" t="b">
        <v>1</v>
      </c>
      <c r="AZ3" s="22" t="s">
        <v>5630</v>
      </c>
      <c r="BA3" s="22">
        <v>2</v>
      </c>
      <c r="BB3" s="22">
        <v>0</v>
      </c>
      <c r="BC3" s="22" t="b">
        <v>0</v>
      </c>
      <c r="BD3" s="22" t="b">
        <v>1</v>
      </c>
      <c r="BE3" s="22" t="b">
        <v>1</v>
      </c>
      <c r="BF3" s="22"/>
      <c r="BG3" s="61" t="s">
        <v>4813</v>
      </c>
      <c r="BH3" s="61" t="s">
        <v>5652</v>
      </c>
      <c r="BI3" s="61" t="s">
        <v>5652</v>
      </c>
      <c r="BJ3" s="719" t="s">
        <v>1093</v>
      </c>
      <c r="BK3" s="566" t="s">
        <v>2799</v>
      </c>
      <c r="BL3" s="484" t="s">
        <v>1093</v>
      </c>
      <c r="BM3" s="56" t="s">
        <v>5652</v>
      </c>
      <c r="BO3" s="211">
        <v>163</v>
      </c>
      <c r="BQ3" s="585" t="s">
        <v>1597</v>
      </c>
      <c r="BR3" s="585" t="s">
        <v>1601</v>
      </c>
      <c r="BS3" s="585" t="s">
        <v>1600</v>
      </c>
    </row>
    <row r="4" spans="1:73">
      <c r="A4">
        <v>3</v>
      </c>
      <c r="B4" s="153" t="str">
        <f>IFERROR(TEXT(AL4,"00"),"99")&amp;IFERROR(TEXT(W4,"00"),"99")&amp;IFERROR(TEXT(S4,"00"),"99")&amp;IFERROR(TEXT(BO4,"000"),"999")</f>
        <v>010120167</v>
      </c>
      <c r="C4" s="153" t="str">
        <f>IFERROR(TEXT(AL4,"00"),"99")&amp;IFERROR(TEXT(V4,"00"),"99")&amp;IFERROR(TEXT(R4,"000"),"999")</f>
        <v>0101167</v>
      </c>
      <c r="D4" s="591">
        <f>IF(NOT(ISBLANK(I4)),1,0)</f>
        <v>1</v>
      </c>
      <c r="E4" s="591">
        <f>IF(NOT(ISBLANK(L4)),1,0)</f>
        <v>0</v>
      </c>
      <c r="F4" s="591">
        <f>IF(NOT(ISBLANK(O4)),1,0)</f>
        <v>1</v>
      </c>
      <c r="G4" s="349" t="str">
        <f>IF(ISBLANK(H4), IF(OR(NOT(ISBLANK(L4)),NOT(ISBLANK(I4)), NOT(ISBLANK(O4))),"no oldname but should be",""),IF(H4=I4,"api",IF(H4=O4,"csv","no match or acs")))</f>
        <v>api</v>
      </c>
      <c r="H4" s="178" t="s">
        <v>1602</v>
      </c>
      <c r="I4" s="178" t="s">
        <v>1602</v>
      </c>
      <c r="K4" t="s">
        <v>1603</v>
      </c>
      <c r="N4" s="56" t="s">
        <v>1604</v>
      </c>
      <c r="O4" t="s">
        <v>1604</v>
      </c>
      <c r="P4" s="56" t="s">
        <v>1604</v>
      </c>
      <c r="Q4" s="61" t="s">
        <v>155</v>
      </c>
      <c r="R4" s="142">
        <f>IFERROR(_xlfn.XLOOKUP(T4, sortorder!P:P,sortorder!Q:Q),999)</f>
        <v>167</v>
      </c>
      <c r="S4" s="142">
        <f>IFERROR(_xlfn.XLOOKUP(T4, sortorder!P:P,sortorder!O:O),99)</f>
        <v>20</v>
      </c>
      <c r="T4" s="124" t="s">
        <v>155</v>
      </c>
      <c r="U4" s="56" t="s">
        <v>155</v>
      </c>
      <c r="V4" s="147">
        <f>IFERROR(_xlfn.XLOOKUP(X4, sortorder!E:E,sortorder!D:D),99)</f>
        <v>1</v>
      </c>
      <c r="W4" s="147">
        <f>V4</f>
        <v>1</v>
      </c>
      <c r="X4" s="22" t="s">
        <v>1595</v>
      </c>
      <c r="Y4" s="375">
        <f>IF(ISERROR(SEARCH(Y$1,$Q4)),0,1)</f>
        <v>0</v>
      </c>
      <c r="Z4" s="375">
        <f>IF(ISERROR(SEARCH(Z$1,$Q4)),0,1)</f>
        <v>0</v>
      </c>
      <c r="AA4" s="375">
        <f>IF(ISERROR(SEARCH(AA$1,$Q4)),0,1)</f>
        <v>0</v>
      </c>
      <c r="AB4" s="375">
        <f>IF(ISERROR(SEARCH(AB$1,$Q4)),0,1)</f>
        <v>0</v>
      </c>
      <c r="AC4" s="375">
        <f>IF(ISERROR(SEARCH(AC$1,$Q4)),0,1)</f>
        <v>0</v>
      </c>
      <c r="AD4" s="375">
        <f>IF(ISERROR(SEARCH(AD$1,$Q4)),0,1)</f>
        <v>0</v>
      </c>
      <c r="AE4" s="375">
        <f>IF(ISERROR(SEARCH(AE$1,$Q4)),0,1)</f>
        <v>0</v>
      </c>
      <c r="AF4" s="375">
        <f>IF(ISERROR(SEARCH(AF$1,$Q4)),0,1)</f>
        <v>0</v>
      </c>
      <c r="AG4" s="375">
        <f>IF(ISERROR(SEARCH(AG$1,$Q4)),0,1)</f>
        <v>0</v>
      </c>
      <c r="AH4" s="22" t="s">
        <v>1051</v>
      </c>
      <c r="AI4" s="137" t="str">
        <f>_xlfn.XLOOKUP(I4,'api2.3'!B:B,'api2.3'!D:D,"")</f>
        <v>Socioeconomic Indicators</v>
      </c>
      <c r="AJ4" s="22" t="s">
        <v>44</v>
      </c>
      <c r="AK4" s="22" t="s">
        <v>44</v>
      </c>
      <c r="AL4" s="376">
        <f>_xlfn.XLOOKUP(AK4,sortorder!$I$15:$I$20,sortorder!$J$15:$J$20)</f>
        <v>1</v>
      </c>
      <c r="AP4" s="639">
        <v>0</v>
      </c>
      <c r="AQ4" s="22" t="s">
        <v>43</v>
      </c>
      <c r="AR4" s="22" t="str">
        <f>IF(AA4=1,"pctile",IF(Y4=1,"ratio",IF(AC4=1,"avg","raw")))</f>
        <v>raw</v>
      </c>
      <c r="AS4" s="22" t="s">
        <v>43</v>
      </c>
      <c r="AT4" s="22" t="b">
        <f>AR4=AS4</f>
        <v>1</v>
      </c>
      <c r="AU4" s="638" t="s">
        <v>286</v>
      </c>
      <c r="AV4" s="638" t="s">
        <v>43</v>
      </c>
      <c r="AW4" s="22">
        <v>1</v>
      </c>
      <c r="AX4" s="601" t="s">
        <v>597</v>
      </c>
      <c r="AY4" s="484" t="b">
        <v>1</v>
      </c>
      <c r="AZ4" s="22" t="s">
        <v>5630</v>
      </c>
      <c r="BA4" s="22">
        <v>2</v>
      </c>
      <c r="BB4" s="22">
        <v>0</v>
      </c>
      <c r="BC4" s="22" t="b">
        <v>0</v>
      </c>
      <c r="BD4" s="22" t="b">
        <v>1</v>
      </c>
      <c r="BE4" s="22" t="b">
        <v>1</v>
      </c>
      <c r="BF4" s="22"/>
      <c r="BG4" s="22" t="s">
        <v>4876</v>
      </c>
      <c r="BH4" t="s">
        <v>1605</v>
      </c>
      <c r="BI4" t="s">
        <v>1605</v>
      </c>
      <c r="BJ4" s="719" t="s">
        <v>1606</v>
      </c>
      <c r="BK4" s="566" t="s">
        <v>2799</v>
      </c>
      <c r="BL4" s="484" t="s">
        <v>1104</v>
      </c>
      <c r="BM4" s="56" t="s">
        <v>1104</v>
      </c>
      <c r="BO4" s="211">
        <v>167</v>
      </c>
      <c r="BQ4" s="585" t="s">
        <v>1607</v>
      </c>
      <c r="BR4" s="585" t="s">
        <v>1608</v>
      </c>
      <c r="BS4" s="585" t="s">
        <v>1604</v>
      </c>
    </row>
    <row r="5" spans="1:73">
      <c r="A5">
        <v>4</v>
      </c>
      <c r="B5" s="153" t="str">
        <f>IFERROR(TEXT(AL5,"00"),"99")&amp;IFERROR(TEXT(W5,"00"),"99")&amp;IFERROR(TEXT(S5,"00"),"99")&amp;IFERROR(TEXT(BO5,"000"),"999")</f>
        <v>010121169</v>
      </c>
      <c r="C5" s="153" t="str">
        <f>IFERROR(TEXT(AL5,"00"),"99")&amp;IFERROR(TEXT(V5,"00"),"99")&amp;IFERROR(TEXT(R5,"000"),"999")</f>
        <v>0101169</v>
      </c>
      <c r="D5" s="591">
        <f>IF(NOT(ISBLANK(I5)),1,0)</f>
        <v>1</v>
      </c>
      <c r="E5" s="591">
        <f>IF(NOT(ISBLANK(L5)),1,0)</f>
        <v>0</v>
      </c>
      <c r="F5" s="591">
        <f>IF(NOT(ISBLANK(O5)),1,0)</f>
        <v>1</v>
      </c>
      <c r="G5" s="349" t="str">
        <f>IF(ISBLANK(H5), IF(OR(NOT(ISBLANK(L5)),NOT(ISBLANK(I5)), NOT(ISBLANK(O5))),"no oldname but should be",""),IF(H5=I5,"api",IF(H5=O5,"csv","no match or acs")))</f>
        <v>api</v>
      </c>
      <c r="H5" s="178" t="s">
        <v>1625</v>
      </c>
      <c r="I5" s="178" t="s">
        <v>1625</v>
      </c>
      <c r="K5" t="s">
        <v>1626</v>
      </c>
      <c r="N5" s="56" t="s">
        <v>1627</v>
      </c>
      <c r="O5" t="s">
        <v>1627</v>
      </c>
      <c r="P5" s="56" t="s">
        <v>1627</v>
      </c>
      <c r="Q5" s="61" t="s">
        <v>150</v>
      </c>
      <c r="R5" s="142">
        <f>IFERROR(_xlfn.XLOOKUP(T5, sortorder!P:P,sortorder!Q:Q),999)</f>
        <v>169</v>
      </c>
      <c r="S5" s="142">
        <f>IFERROR(_xlfn.XLOOKUP(T5, sortorder!P:P,sortorder!O:O),99)</f>
        <v>21</v>
      </c>
      <c r="T5" s="124" t="s">
        <v>150</v>
      </c>
      <c r="U5" s="56" t="s">
        <v>150</v>
      </c>
      <c r="V5" s="147">
        <f>IFERROR(_xlfn.XLOOKUP(X5, sortorder!E:E,sortorder!D:D),99)</f>
        <v>1</v>
      </c>
      <c r="W5" s="147">
        <f>V5</f>
        <v>1</v>
      </c>
      <c r="X5" s="22" t="s">
        <v>1595</v>
      </c>
      <c r="Y5" s="375">
        <f>IF(ISERROR(SEARCH(Y$1,$Q5)),0,1)</f>
        <v>0</v>
      </c>
      <c r="Z5" s="375">
        <f>IF(ISERROR(SEARCH(Z$1,$Q5)),0,1)</f>
        <v>0</v>
      </c>
      <c r="AA5" s="375">
        <f>IF(ISERROR(SEARCH(AA$1,$Q5)),0,1)</f>
        <v>0</v>
      </c>
      <c r="AB5" s="375">
        <f>IF(ISERROR(SEARCH(AB$1,$Q5)),0,1)</f>
        <v>0</v>
      </c>
      <c r="AC5" s="375">
        <f>IF(ISERROR(SEARCH(AC$1,$Q5)),0,1)</f>
        <v>0</v>
      </c>
      <c r="AD5" s="375">
        <f>IF(ISERROR(SEARCH(AD$1,$Q5)),0,1)</f>
        <v>0</v>
      </c>
      <c r="AE5" s="375">
        <f>IF(ISERROR(SEARCH(AE$1,$Q5)),0,1)</f>
        <v>0</v>
      </c>
      <c r="AF5" s="375">
        <f>IF(ISERROR(SEARCH(AF$1,$Q5)),0,1)</f>
        <v>0</v>
      </c>
      <c r="AG5" s="375">
        <f>IF(ISERROR(SEARCH(AG$1,$Q5)),0,1)</f>
        <v>0</v>
      </c>
      <c r="AH5" s="22" t="s">
        <v>1051</v>
      </c>
      <c r="AI5" s="137" t="str">
        <f>_xlfn.XLOOKUP(I5,'api2.3'!B:B,'api2.3'!D:D,"")</f>
        <v>Socioeconomic Indicators</v>
      </c>
      <c r="AJ5" s="22" t="s">
        <v>44</v>
      </c>
      <c r="AK5" s="22" t="s">
        <v>44</v>
      </c>
      <c r="AL5" s="376">
        <f>_xlfn.XLOOKUP(AK5,sortorder!$I$15:$I$20,sortorder!$J$15:$J$20)</f>
        <v>1</v>
      </c>
      <c r="AP5" s="639">
        <v>0</v>
      </c>
      <c r="AQ5" s="22" t="s">
        <v>43</v>
      </c>
      <c r="AR5" s="22" t="str">
        <f>IF(AA5=1,"pctile",IF(Y5=1,"ratio",IF(AC5=1,"avg","raw")))</f>
        <v>raw</v>
      </c>
      <c r="AS5" s="22" t="s">
        <v>43</v>
      </c>
      <c r="AT5" s="22" t="b">
        <f>AR5=AS5</f>
        <v>1</v>
      </c>
      <c r="AU5" s="638" t="s">
        <v>286</v>
      </c>
      <c r="AV5" s="638" t="s">
        <v>43</v>
      </c>
      <c r="AW5" s="22">
        <v>1</v>
      </c>
      <c r="AX5" s="601" t="s">
        <v>1055</v>
      </c>
      <c r="AY5" s="484" t="b">
        <v>1</v>
      </c>
      <c r="AZ5" s="22" t="s">
        <v>5630</v>
      </c>
      <c r="BA5" s="22">
        <v>2</v>
      </c>
      <c r="BB5" s="22">
        <v>0</v>
      </c>
      <c r="BC5" s="22" t="b">
        <v>0</v>
      </c>
      <c r="BD5" s="22" t="b">
        <v>1</v>
      </c>
      <c r="BE5" s="22" t="b">
        <v>1</v>
      </c>
      <c r="BF5" s="22"/>
      <c r="BG5" s="22" t="s">
        <v>4877</v>
      </c>
      <c r="BH5" t="s">
        <v>1628</v>
      </c>
      <c r="BI5" t="s">
        <v>1628</v>
      </c>
      <c r="BJ5" s="719" t="s">
        <v>1629</v>
      </c>
      <c r="BK5" s="566" t="s">
        <v>2799</v>
      </c>
      <c r="BL5" s="484" t="s">
        <v>1630</v>
      </c>
      <c r="BM5" s="56" t="s">
        <v>1149</v>
      </c>
      <c r="BO5" s="211">
        <v>169</v>
      </c>
      <c r="BQ5" s="585" t="s">
        <v>1631</v>
      </c>
      <c r="BR5" s="585" t="s">
        <v>55</v>
      </c>
      <c r="BS5" s="585" t="s">
        <v>1627</v>
      </c>
    </row>
    <row r="6" spans="1:73">
      <c r="A6">
        <v>5</v>
      </c>
      <c r="B6" s="153" t="str">
        <f>IFERROR(TEXT(AL6,"00"),"99")&amp;IFERROR(TEXT(W6,"00"),"99")&amp;IFERROR(TEXT(S6,"00"),"99")&amp;IFERROR(TEXT(BO6,"000"),"999")</f>
        <v>010122168</v>
      </c>
      <c r="C6" s="153" t="str">
        <f>IFERROR(TEXT(AL6,"00"),"99")&amp;IFERROR(TEXT(V6,"00"),"99")&amp;IFERROR(TEXT(R6,"000"),"999")</f>
        <v>0101168</v>
      </c>
      <c r="D6" s="591">
        <f>IF(NOT(ISBLANK(I6)),1,0)</f>
        <v>1</v>
      </c>
      <c r="E6" s="591">
        <f>IF(NOT(ISBLANK(L6)),1,0)</f>
        <v>0</v>
      </c>
      <c r="F6" s="591">
        <f>IF(NOT(ISBLANK(O6)),1,0)</f>
        <v>1</v>
      </c>
      <c r="G6" s="349" t="str">
        <f>IF(ISBLANK(H6), IF(OR(NOT(ISBLANK(L6)),NOT(ISBLANK(I6)), NOT(ISBLANK(O6))),"no oldname but should be",""),IF(H6=I6,"api",IF(H6=O6,"csv","no match or acs")))</f>
        <v>api</v>
      </c>
      <c r="H6" t="s">
        <v>1654</v>
      </c>
      <c r="I6" t="s">
        <v>1654</v>
      </c>
      <c r="K6" t="s">
        <v>1655</v>
      </c>
      <c r="N6" s="56" t="s">
        <v>1656</v>
      </c>
      <c r="O6" t="s">
        <v>1656</v>
      </c>
      <c r="P6" s="56" t="s">
        <v>1656</v>
      </c>
      <c r="Q6" s="61" t="s">
        <v>389</v>
      </c>
      <c r="R6" s="142">
        <f>IFERROR(_xlfn.XLOOKUP(T6, sortorder!P:P,sortorder!Q:Q),999)</f>
        <v>168</v>
      </c>
      <c r="S6" s="142">
        <f>IFERROR(_xlfn.XLOOKUP(T6, sortorder!P:P,sortorder!O:O),99)</f>
        <v>22</v>
      </c>
      <c r="T6" s="124" t="s">
        <v>389</v>
      </c>
      <c r="U6" s="56" t="s">
        <v>389</v>
      </c>
      <c r="V6" s="147">
        <f>IFERROR(_xlfn.XLOOKUP(X6, sortorder!E:E,sortorder!D:D),99)</f>
        <v>1</v>
      </c>
      <c r="W6" s="147">
        <f>V6</f>
        <v>1</v>
      </c>
      <c r="X6" s="22" t="s">
        <v>1595</v>
      </c>
      <c r="Y6" s="375">
        <f>IF(ISERROR(SEARCH(Y$1,$Q6)),0,1)</f>
        <v>0</v>
      </c>
      <c r="Z6" s="375">
        <f>IF(ISERROR(SEARCH(Z$1,$Q6)),0,1)</f>
        <v>0</v>
      </c>
      <c r="AA6" s="375">
        <f>IF(ISERROR(SEARCH(AA$1,$Q6)),0,1)</f>
        <v>0</v>
      </c>
      <c r="AB6" s="375">
        <f>IF(ISERROR(SEARCH(AB$1,$Q6)),0,1)</f>
        <v>0</v>
      </c>
      <c r="AC6" s="375">
        <f>IF(ISERROR(SEARCH(AC$1,$Q6)),0,1)</f>
        <v>0</v>
      </c>
      <c r="AD6" s="375">
        <f>IF(ISERROR(SEARCH(AD$1,$Q6)),0,1)</f>
        <v>0</v>
      </c>
      <c r="AE6" s="375">
        <f>IF(ISERROR(SEARCH(AE$1,$Q6)),0,1)</f>
        <v>0</v>
      </c>
      <c r="AF6" s="375">
        <f>IF(ISERROR(SEARCH(AF$1,$Q6)),0,1)</f>
        <v>0</v>
      </c>
      <c r="AG6" s="375">
        <f>IF(ISERROR(SEARCH(AG$1,$Q6)),0,1)</f>
        <v>0</v>
      </c>
      <c r="AH6" s="22" t="s">
        <v>1051</v>
      </c>
      <c r="AI6" s="137" t="str">
        <f>_xlfn.XLOOKUP(I6,'api2.3'!B:B,'api2.3'!D:D,"")</f>
        <v>Socioeconomic Indicators</v>
      </c>
      <c r="AJ6" s="22" t="s">
        <v>44</v>
      </c>
      <c r="AK6" s="22" t="s">
        <v>44</v>
      </c>
      <c r="AL6" s="376">
        <f>_xlfn.XLOOKUP(AK6,sortorder!$I$15:$I$20,sortorder!$J$15:$J$20)</f>
        <v>1</v>
      </c>
      <c r="AP6" s="639">
        <v>0</v>
      </c>
      <c r="AQ6" s="22" t="s">
        <v>43</v>
      </c>
      <c r="AR6" s="22" t="str">
        <f>IF(AA6=1,"pctile",IF(Y6=1,"ratio",IF(AC6=1,"avg","raw")))</f>
        <v>raw</v>
      </c>
      <c r="AS6" s="22" t="s">
        <v>43</v>
      </c>
      <c r="AT6" s="22" t="b">
        <f>AR6=AS6</f>
        <v>1</v>
      </c>
      <c r="AU6" s="638" t="s">
        <v>286</v>
      </c>
      <c r="AV6" s="638" t="s">
        <v>43</v>
      </c>
      <c r="AW6" s="22">
        <v>1</v>
      </c>
      <c r="AX6" s="601" t="s">
        <v>983</v>
      </c>
      <c r="AY6" s="484" t="b">
        <v>1</v>
      </c>
      <c r="AZ6" s="22" t="s">
        <v>5630</v>
      </c>
      <c r="BA6" s="22">
        <v>2</v>
      </c>
      <c r="BB6" s="22">
        <v>0</v>
      </c>
      <c r="BC6" s="22" t="b">
        <v>0</v>
      </c>
      <c r="BD6" s="22" t="b">
        <v>1</v>
      </c>
      <c r="BE6" s="22" t="b">
        <v>1</v>
      </c>
      <c r="BF6" s="22"/>
      <c r="BG6" s="22" t="s">
        <v>4878</v>
      </c>
      <c r="BH6" t="s">
        <v>1657</v>
      </c>
      <c r="BI6" t="s">
        <v>1657</v>
      </c>
      <c r="BJ6" s="719" t="s">
        <v>1658</v>
      </c>
      <c r="BK6" s="566" t="s">
        <v>2799</v>
      </c>
      <c r="BL6" s="484" t="s">
        <v>1198</v>
      </c>
      <c r="BM6" s="56" t="s">
        <v>1198</v>
      </c>
      <c r="BO6" s="211">
        <v>168</v>
      </c>
      <c r="BQ6" s="585" t="s">
        <v>1659</v>
      </c>
      <c r="BR6" s="585" t="s">
        <v>1660</v>
      </c>
      <c r="BS6" s="585" t="s">
        <v>1656</v>
      </c>
    </row>
    <row r="7" spans="1:73">
      <c r="A7">
        <v>6</v>
      </c>
      <c r="B7" s="153" t="str">
        <f>IFERROR(TEXT(AL7,"00"),"99")&amp;IFERROR(TEXT(W7,"00"),"99")&amp;IFERROR(TEXT(S7,"00"),"99")&amp;IFERROR(TEXT(BO7,"000"),"999")</f>
        <v>010124170</v>
      </c>
      <c r="C7" s="153" t="str">
        <f>IFERROR(TEXT(AL7,"00"),"99")&amp;IFERROR(TEXT(V7,"00"),"99")&amp;IFERROR(TEXT(R7,"000"),"999")</f>
        <v>0101170</v>
      </c>
      <c r="D7" s="624">
        <f>IF(NOT(ISBLANK(I7)),1,0)</f>
        <v>1</v>
      </c>
      <c r="E7" s="591">
        <f>IF(NOT(ISBLANK(L7)),1,0)</f>
        <v>0</v>
      </c>
      <c r="F7" s="591">
        <f>IF(NOT(ISBLANK(O7)),1,0)</f>
        <v>1</v>
      </c>
      <c r="G7" s="349" t="str">
        <f>IF(ISBLANK(H7), IF(OR(NOT(ISBLANK(L7)),NOT(ISBLANK(I7)), NOT(ISBLANK(O7))),"no oldname but should be",""),IF(H7=I7,"api",IF(H7=O7,"csv","no match or acs")))</f>
        <v>api</v>
      </c>
      <c r="H7" s="119" t="s">
        <v>1610</v>
      </c>
      <c r="I7" s="119" t="s">
        <v>1610</v>
      </c>
      <c r="J7" s="189"/>
      <c r="K7" s="119" t="s">
        <v>1611</v>
      </c>
      <c r="L7" s="119"/>
      <c r="M7" s="189"/>
      <c r="N7" s="189" t="s">
        <v>1612</v>
      </c>
      <c r="O7" s="119" t="s">
        <v>1612</v>
      </c>
      <c r="P7" s="189" t="s">
        <v>1612</v>
      </c>
      <c r="Q7" s="120" t="s">
        <v>51</v>
      </c>
      <c r="R7" s="142">
        <f>IFERROR(_xlfn.XLOOKUP(T7, sortorder!P:P,sortorder!Q:Q),999)</f>
        <v>170</v>
      </c>
      <c r="S7" s="142">
        <f>IFERROR(_xlfn.XLOOKUP(T7, sortorder!P:P,sortorder!O:O),99)</f>
        <v>24</v>
      </c>
      <c r="T7" s="188" t="s">
        <v>51</v>
      </c>
      <c r="U7" s="189" t="s">
        <v>51</v>
      </c>
      <c r="V7" s="147">
        <f>IFERROR(_xlfn.XLOOKUP(X7, sortorder!E:E,sortorder!D:D),99)</f>
        <v>1</v>
      </c>
      <c r="W7" s="147">
        <f>V7</f>
        <v>1</v>
      </c>
      <c r="X7" s="621" t="s">
        <v>1595</v>
      </c>
      <c r="Y7" s="375">
        <f>IF(ISERROR(SEARCH(Y$1,$Q7)),0,1)</f>
        <v>0</v>
      </c>
      <c r="Z7" s="375">
        <f>IF(ISERROR(SEARCH(Z$1,$Q7)),0,1)</f>
        <v>0</v>
      </c>
      <c r="AA7" s="375">
        <f>IF(ISERROR(SEARCH(AA$1,$Q7)),0,1)</f>
        <v>0</v>
      </c>
      <c r="AB7" s="375">
        <f>IF(ISERROR(SEARCH(AB$1,$Q7)),0,1)</f>
        <v>0</v>
      </c>
      <c r="AC7" s="375">
        <f>IF(ISERROR(SEARCH(AC$1,$Q7)),0,1)</f>
        <v>0</v>
      </c>
      <c r="AD7" s="375">
        <f>IF(ISERROR(SEARCH(AD$1,$Q7)),0,1)</f>
        <v>0</v>
      </c>
      <c r="AE7" s="375">
        <f>IF(ISERROR(SEARCH(AE$1,$Q7)),0,1)</f>
        <v>0</v>
      </c>
      <c r="AF7" s="375">
        <f>IF(ISERROR(SEARCH(AF$1,$Q7)),0,1)</f>
        <v>0</v>
      </c>
      <c r="AG7" s="375">
        <f>IF(ISERROR(SEARCH(AG$1,$Q7)),0,1)</f>
        <v>0</v>
      </c>
      <c r="AH7" s="621" t="s">
        <v>1051</v>
      </c>
      <c r="AI7" s="137" t="str">
        <f>_xlfn.XLOOKUP(I7,'api2.3'!B:B,'api2.3'!D:D,"")</f>
        <v>Socioeconomic Indicators</v>
      </c>
      <c r="AJ7" s="621" t="s">
        <v>44</v>
      </c>
      <c r="AK7" s="621" t="s">
        <v>44</v>
      </c>
      <c r="AL7" s="376">
        <f>_xlfn.XLOOKUP(AK7,sortorder!$I$15:$I$20,sortorder!$J$15:$J$20)</f>
        <v>1</v>
      </c>
      <c r="AM7" s="640"/>
      <c r="AN7" s="640"/>
      <c r="AO7" s="640"/>
      <c r="AP7" s="641">
        <v>0</v>
      </c>
      <c r="AQ7" s="621" t="s">
        <v>43</v>
      </c>
      <c r="AR7" s="22" t="str">
        <f>IF(AA7=1,"pctile",IF(Y7=1,"ratio",IF(AC7=1,"avg","raw")))</f>
        <v>raw</v>
      </c>
      <c r="AS7" s="621" t="s">
        <v>43</v>
      </c>
      <c r="AT7" s="22" t="b">
        <f>AR7=AS7</f>
        <v>1</v>
      </c>
      <c r="AU7" s="640" t="s">
        <v>286</v>
      </c>
      <c r="AV7" s="640" t="s">
        <v>43</v>
      </c>
      <c r="AW7" s="621">
        <v>1</v>
      </c>
      <c r="AX7" s="601" t="s">
        <v>41</v>
      </c>
      <c r="AY7" s="484" t="b">
        <v>1</v>
      </c>
      <c r="AZ7" s="621" t="s">
        <v>5630</v>
      </c>
      <c r="BA7" s="621">
        <v>2</v>
      </c>
      <c r="BB7" s="621">
        <v>0</v>
      </c>
      <c r="BC7" s="621" t="b">
        <v>0</v>
      </c>
      <c r="BD7" s="621" t="b">
        <v>1</v>
      </c>
      <c r="BE7" s="621" t="b">
        <v>1</v>
      </c>
      <c r="BF7" s="621"/>
      <c r="BG7" s="621" t="s">
        <v>4879</v>
      </c>
      <c r="BH7" s="119" t="s">
        <v>1613</v>
      </c>
      <c r="BI7" s="119" t="s">
        <v>1613</v>
      </c>
      <c r="BJ7" s="719" t="s">
        <v>1614</v>
      </c>
      <c r="BK7" s="566" t="s">
        <v>2799</v>
      </c>
      <c r="BL7" s="484" t="s">
        <v>1120</v>
      </c>
      <c r="BM7" s="189" t="s">
        <v>1120</v>
      </c>
      <c r="BN7" s="189"/>
      <c r="BO7" s="248">
        <v>170</v>
      </c>
      <c r="BP7" s="119"/>
      <c r="BQ7" s="587" t="s">
        <v>1615</v>
      </c>
      <c r="BR7" s="587" t="s">
        <v>1616</v>
      </c>
      <c r="BS7" s="587" t="s">
        <v>1612</v>
      </c>
      <c r="BT7" s="587"/>
      <c r="BU7" s="587"/>
    </row>
    <row r="8" spans="1:73">
      <c r="A8">
        <v>7</v>
      </c>
      <c r="B8" s="153" t="str">
        <f>IFERROR(TEXT(AL8,"00"),"99")&amp;IFERROR(TEXT(W8,"00"),"99")&amp;IFERROR(TEXT(S8,"00"),"99")&amp;IFERROR(TEXT(BO8,"000"),"999")</f>
        <v>010126171</v>
      </c>
      <c r="C8" s="153" t="str">
        <f>IFERROR(TEXT(AL8,"00"),"99")&amp;IFERROR(TEXT(V8,"00"),"99")&amp;IFERROR(TEXT(R8,"000"),"999")</f>
        <v>0101171</v>
      </c>
      <c r="D8" s="591">
        <f>IF(NOT(ISBLANK(I8)),1,0)</f>
        <v>1</v>
      </c>
      <c r="E8" s="591">
        <f>IF(NOT(ISBLANK(L8)),1,0)</f>
        <v>0</v>
      </c>
      <c r="F8" s="591">
        <f>IF(NOT(ISBLANK(O8)),1,0)</f>
        <v>1</v>
      </c>
      <c r="G8" s="349" t="str">
        <f>IF(ISBLANK(H8), IF(OR(NOT(ISBLANK(L8)),NOT(ISBLANK(I8)), NOT(ISBLANK(O8))),"no oldname but should be",""),IF(H8=I8,"api",IF(H8=O8,"csv","no match or acs")))</f>
        <v>api</v>
      </c>
      <c r="H8" t="s">
        <v>1647</v>
      </c>
      <c r="I8" t="s">
        <v>1647</v>
      </c>
      <c r="K8" t="s">
        <v>1648</v>
      </c>
      <c r="N8" s="56" t="s">
        <v>1649</v>
      </c>
      <c r="O8" t="s">
        <v>1649</v>
      </c>
      <c r="P8" s="56" t="s">
        <v>1649</v>
      </c>
      <c r="Q8" s="61" t="s">
        <v>176</v>
      </c>
      <c r="R8" s="142">
        <f>IFERROR(_xlfn.XLOOKUP(T8, sortorder!P:P,sortorder!Q:Q),999)</f>
        <v>171</v>
      </c>
      <c r="S8" s="142">
        <f>IFERROR(_xlfn.XLOOKUP(T8, sortorder!P:P,sortorder!O:O),99)</f>
        <v>26</v>
      </c>
      <c r="T8" s="124" t="s">
        <v>176</v>
      </c>
      <c r="U8" s="56" t="s">
        <v>176</v>
      </c>
      <c r="V8" s="147">
        <f>IFERROR(_xlfn.XLOOKUP(X8, sortorder!E:E,sortorder!D:D),99)</f>
        <v>1</v>
      </c>
      <c r="W8" s="147">
        <f>V8</f>
        <v>1</v>
      </c>
      <c r="X8" s="22" t="s">
        <v>1595</v>
      </c>
      <c r="Y8" s="375">
        <f>IF(ISERROR(SEARCH(Y$1,$Q8)),0,1)</f>
        <v>0</v>
      </c>
      <c r="Z8" s="375">
        <f>IF(ISERROR(SEARCH(Z$1,$Q8)),0,1)</f>
        <v>0</v>
      </c>
      <c r="AA8" s="375">
        <f>IF(ISERROR(SEARCH(AA$1,$Q8)),0,1)</f>
        <v>0</v>
      </c>
      <c r="AB8" s="375">
        <f>IF(ISERROR(SEARCH(AB$1,$Q8)),0,1)</f>
        <v>0</v>
      </c>
      <c r="AC8" s="375">
        <f>IF(ISERROR(SEARCH(AC$1,$Q8)),0,1)</f>
        <v>0</v>
      </c>
      <c r="AD8" s="375">
        <f>IF(ISERROR(SEARCH(AD$1,$Q8)),0,1)</f>
        <v>0</v>
      </c>
      <c r="AE8" s="375">
        <f>IF(ISERROR(SEARCH(AE$1,$Q8)),0,1)</f>
        <v>0</v>
      </c>
      <c r="AF8" s="375">
        <f>IF(ISERROR(SEARCH(AF$1,$Q8)),0,1)</f>
        <v>0</v>
      </c>
      <c r="AG8" s="375">
        <f>IF(ISERROR(SEARCH(AG$1,$Q8)),0,1)</f>
        <v>0</v>
      </c>
      <c r="AH8" s="22" t="s">
        <v>1051</v>
      </c>
      <c r="AI8" s="137" t="str">
        <f>_xlfn.XLOOKUP(I8,'api2.3'!B:B,'api2.3'!D:D,"")</f>
        <v>Socioeconomic Indicators</v>
      </c>
      <c r="AJ8" s="22" t="s">
        <v>44</v>
      </c>
      <c r="AK8" s="22" t="s">
        <v>44</v>
      </c>
      <c r="AL8" s="376">
        <f>_xlfn.XLOOKUP(AK8,sortorder!$I$15:$I$20,sortorder!$J$15:$J$20)</f>
        <v>1</v>
      </c>
      <c r="AP8" s="639">
        <v>0</v>
      </c>
      <c r="AQ8" s="22" t="s">
        <v>43</v>
      </c>
      <c r="AR8" s="22" t="str">
        <f>IF(AA8=1,"pctile",IF(Y8=1,"ratio",IF(AC8=1,"avg","raw")))</f>
        <v>raw</v>
      </c>
      <c r="AS8" s="22" t="s">
        <v>43</v>
      </c>
      <c r="AT8" s="22" t="b">
        <f>AR8=AS8</f>
        <v>1</v>
      </c>
      <c r="AU8" s="638" t="s">
        <v>286</v>
      </c>
      <c r="AV8" s="638" t="s">
        <v>43</v>
      </c>
      <c r="AW8" s="22">
        <v>1</v>
      </c>
      <c r="AX8" s="601" t="s">
        <v>2143</v>
      </c>
      <c r="AY8" s="484" t="b">
        <v>1</v>
      </c>
      <c r="AZ8" s="22" t="s">
        <v>5630</v>
      </c>
      <c r="BA8" s="22">
        <v>2</v>
      </c>
      <c r="BB8" s="22">
        <v>0</v>
      </c>
      <c r="BC8" s="22" t="b">
        <v>0</v>
      </c>
      <c r="BD8" s="22" t="b">
        <v>1</v>
      </c>
      <c r="BE8" s="22" t="b">
        <v>1</v>
      </c>
      <c r="BF8" s="22"/>
      <c r="BG8" s="22" t="s">
        <v>4881</v>
      </c>
      <c r="BH8" t="s">
        <v>1650</v>
      </c>
      <c r="BI8" t="s">
        <v>1650</v>
      </c>
      <c r="BJ8" s="719" t="s">
        <v>1651</v>
      </c>
      <c r="BK8" s="566" t="s">
        <v>2799</v>
      </c>
      <c r="BL8" s="484" t="s">
        <v>1185</v>
      </c>
      <c r="BM8" s="56" t="s">
        <v>1185</v>
      </c>
      <c r="BO8" s="211">
        <v>171</v>
      </c>
      <c r="BQ8" s="585" t="s">
        <v>1652</v>
      </c>
      <c r="BR8" s="585" t="s">
        <v>1653</v>
      </c>
      <c r="BS8" s="585" t="s">
        <v>1649</v>
      </c>
    </row>
    <row r="9" spans="1:73">
      <c r="A9">
        <v>8</v>
      </c>
      <c r="B9" s="153" t="str">
        <f>IFERROR(TEXT(AL9,"00"),"99")&amp;IFERROR(TEXT(W9,"00"),"99")&amp;IFERROR(TEXT(S9,"00"),"99")&amp;IFERROR(TEXT(BO9,"000"),"999")</f>
        <v>010127172</v>
      </c>
      <c r="C9" s="153" t="str">
        <f>IFERROR(TEXT(AL9,"00"),"99")&amp;IFERROR(TEXT(V9,"00"),"99")&amp;IFERROR(TEXT(R9,"000"),"999")</f>
        <v>0101172</v>
      </c>
      <c r="D9" s="591">
        <f>IF(NOT(ISBLANK(I9)),1,0)</f>
        <v>1</v>
      </c>
      <c r="E9" s="591">
        <f>IF(NOT(ISBLANK(L9)),1,0)</f>
        <v>0</v>
      </c>
      <c r="F9" s="591">
        <f>IF(NOT(ISBLANK(O9)),1,0)</f>
        <v>1</v>
      </c>
      <c r="G9" s="349" t="str">
        <f>IF(ISBLANK(H9), IF(OR(NOT(ISBLANK(L9)),NOT(ISBLANK(I9)), NOT(ISBLANK(O9))),"no oldname but should be",""),IF(H9=I9,"api",IF(H9=O9,"csv","no match or acs")))</f>
        <v>api</v>
      </c>
      <c r="H9" t="s">
        <v>1632</v>
      </c>
      <c r="I9" s="119" t="s">
        <v>1632</v>
      </c>
      <c r="K9" t="s">
        <v>1633</v>
      </c>
      <c r="N9" s="56" t="s">
        <v>1634</v>
      </c>
      <c r="O9" t="s">
        <v>1634</v>
      </c>
      <c r="P9" s="56" t="s">
        <v>1634</v>
      </c>
      <c r="Q9" s="61" t="s">
        <v>168</v>
      </c>
      <c r="R9" s="142">
        <f>IFERROR(_xlfn.XLOOKUP(T9, sortorder!P:P,sortorder!Q:Q),999)</f>
        <v>172</v>
      </c>
      <c r="S9" s="142">
        <f>IFERROR(_xlfn.XLOOKUP(T9, sortorder!P:P,sortorder!O:O),99)</f>
        <v>27</v>
      </c>
      <c r="T9" s="124" t="s">
        <v>168</v>
      </c>
      <c r="U9" s="56" t="s">
        <v>168</v>
      </c>
      <c r="V9" s="147">
        <f>IFERROR(_xlfn.XLOOKUP(X9, sortorder!E:E,sortorder!D:D),99)</f>
        <v>1</v>
      </c>
      <c r="W9" s="147">
        <f>V9</f>
        <v>1</v>
      </c>
      <c r="X9" s="22" t="s">
        <v>1595</v>
      </c>
      <c r="Y9" s="375">
        <f>IF(ISERROR(SEARCH(Y$1,$Q9)),0,1)</f>
        <v>0</v>
      </c>
      <c r="Z9" s="375">
        <f>IF(ISERROR(SEARCH(Z$1,$Q9)),0,1)</f>
        <v>0</v>
      </c>
      <c r="AA9" s="375">
        <f>IF(ISERROR(SEARCH(AA$1,$Q9)),0,1)</f>
        <v>0</v>
      </c>
      <c r="AB9" s="375">
        <f>IF(ISERROR(SEARCH(AB$1,$Q9)),0,1)</f>
        <v>0</v>
      </c>
      <c r="AC9" s="375">
        <f>IF(ISERROR(SEARCH(AC$1,$Q9)),0,1)</f>
        <v>0</v>
      </c>
      <c r="AD9" s="375">
        <f>IF(ISERROR(SEARCH(AD$1,$Q9)),0,1)</f>
        <v>0</v>
      </c>
      <c r="AE9" s="375">
        <f>IF(ISERROR(SEARCH(AE$1,$Q9)),0,1)</f>
        <v>0</v>
      </c>
      <c r="AF9" s="375">
        <f>IF(ISERROR(SEARCH(AF$1,$Q9)),0,1)</f>
        <v>0</v>
      </c>
      <c r="AG9" s="375">
        <f>IF(ISERROR(SEARCH(AG$1,$Q9)),0,1)</f>
        <v>0</v>
      </c>
      <c r="AH9" s="22" t="s">
        <v>1051</v>
      </c>
      <c r="AI9" s="137" t="str">
        <f>_xlfn.XLOOKUP(I9,'api2.3'!B:B,'api2.3'!D:D,"")</f>
        <v>Socioeconomic Indicators</v>
      </c>
      <c r="AJ9" s="22" t="s">
        <v>44</v>
      </c>
      <c r="AK9" s="22" t="s">
        <v>44</v>
      </c>
      <c r="AL9" s="376">
        <f>_xlfn.XLOOKUP(AK9,sortorder!$I$15:$I$20,sortorder!$J$15:$J$20)</f>
        <v>1</v>
      </c>
      <c r="AP9" s="639">
        <v>0</v>
      </c>
      <c r="AQ9" s="22" t="s">
        <v>43</v>
      </c>
      <c r="AR9" s="22" t="str">
        <f>IF(AA9=1,"pctile",IF(Y9=1,"ratio",IF(AC9=1,"avg","raw")))</f>
        <v>raw</v>
      </c>
      <c r="AS9" s="22" t="s">
        <v>43</v>
      </c>
      <c r="AT9" s="22" t="b">
        <f>AR9=AS9</f>
        <v>1</v>
      </c>
      <c r="AU9" s="638" t="s">
        <v>286</v>
      </c>
      <c r="AV9" s="638" t="s">
        <v>43</v>
      </c>
      <c r="AW9" s="22">
        <v>1</v>
      </c>
      <c r="AX9" s="601" t="s">
        <v>2143</v>
      </c>
      <c r="AY9" s="484" t="b">
        <v>1</v>
      </c>
      <c r="AZ9" s="22" t="s">
        <v>5630</v>
      </c>
      <c r="BA9" s="22">
        <v>2</v>
      </c>
      <c r="BB9" s="22">
        <v>0</v>
      </c>
      <c r="BC9" s="22" t="b">
        <v>0</v>
      </c>
      <c r="BD9" s="22" t="b">
        <v>1</v>
      </c>
      <c r="BE9" s="22" t="b">
        <v>1</v>
      </c>
      <c r="BF9" s="22"/>
      <c r="BG9" s="22" t="s">
        <v>4882</v>
      </c>
      <c r="BH9" t="s">
        <v>1635</v>
      </c>
      <c r="BI9" t="s">
        <v>1635</v>
      </c>
      <c r="BJ9" s="719" t="s">
        <v>1636</v>
      </c>
      <c r="BK9" s="566" t="s">
        <v>2799</v>
      </c>
      <c r="BL9" s="484" t="s">
        <v>1162</v>
      </c>
      <c r="BM9" s="56" t="s">
        <v>1162</v>
      </c>
      <c r="BO9" s="211">
        <v>172</v>
      </c>
      <c r="BQ9" s="585" t="s">
        <v>1637</v>
      </c>
      <c r="BR9" s="585" t="s">
        <v>1638</v>
      </c>
      <c r="BS9" s="585" t="s">
        <v>1634</v>
      </c>
    </row>
    <row r="10" spans="1:73">
      <c r="A10">
        <v>9</v>
      </c>
      <c r="B10" s="153" t="str">
        <f>IFERROR(TEXT(AL10,"00"),"99")&amp;IFERROR(TEXT(W10,"00"),"99")&amp;IFERROR(TEXT(S10,"00"),"99")&amp;IFERROR(TEXT(BO10,"000"),"999")</f>
        <v>010128166</v>
      </c>
      <c r="C10" s="153" t="str">
        <f>IFERROR(TEXT(AL10,"00"),"99")&amp;IFERROR(TEXT(V10,"00"),"99")&amp;IFERROR(TEXT(R10,"000"),"999")</f>
        <v>0101166</v>
      </c>
      <c r="D10" s="591">
        <f>IF(NOT(ISBLANK(I10)),1,0)</f>
        <v>1</v>
      </c>
      <c r="E10" s="591">
        <f>IF(NOT(ISBLANK(L10)),1,0)</f>
        <v>0</v>
      </c>
      <c r="F10" s="591">
        <f>IF(NOT(ISBLANK(O10)),1,0)</f>
        <v>1</v>
      </c>
      <c r="G10" s="349" t="str">
        <f>IF(ISBLANK(H10), IF(OR(NOT(ISBLANK(L10)),NOT(ISBLANK(I10)), NOT(ISBLANK(O10))),"no oldname but should be",""),IF(H10=I10,"api",IF(H10=O10,"csv","no match or acs")))</f>
        <v>api</v>
      </c>
      <c r="H10" s="119" t="s">
        <v>1640</v>
      </c>
      <c r="I10" s="119" t="s">
        <v>1640</v>
      </c>
      <c r="K10" t="s">
        <v>1641</v>
      </c>
      <c r="L10" s="119"/>
      <c r="M10" s="189"/>
      <c r="N10" s="56" t="s">
        <v>1642</v>
      </c>
      <c r="O10" t="s">
        <v>1642</v>
      </c>
      <c r="P10" s="56" t="s">
        <v>1642</v>
      </c>
      <c r="Q10" s="61" t="s">
        <v>164</v>
      </c>
      <c r="R10" s="142">
        <f>IFERROR(_xlfn.XLOOKUP(T10, sortorder!P:P,sortorder!Q:Q),999)</f>
        <v>166</v>
      </c>
      <c r="S10" s="142">
        <f>IFERROR(_xlfn.XLOOKUP(T10, sortorder!P:P,sortorder!O:O),99)</f>
        <v>28</v>
      </c>
      <c r="T10" s="124" t="s">
        <v>164</v>
      </c>
      <c r="U10" s="56" t="s">
        <v>164</v>
      </c>
      <c r="V10" s="147">
        <f>IFERROR(_xlfn.XLOOKUP(X10, sortorder!E:E,sortorder!D:D),99)</f>
        <v>1</v>
      </c>
      <c r="W10" s="147">
        <f>V10</f>
        <v>1</v>
      </c>
      <c r="X10" s="22" t="s">
        <v>1595</v>
      </c>
      <c r="Y10" s="375">
        <f>IF(ISERROR(SEARCH(Y$1,$Q10)),0,1)</f>
        <v>0</v>
      </c>
      <c r="Z10" s="375">
        <f>IF(ISERROR(SEARCH(Z$1,$Q10)),0,1)</f>
        <v>0</v>
      </c>
      <c r="AA10" s="375">
        <f>IF(ISERROR(SEARCH(AA$1,$Q10)),0,1)</f>
        <v>0</v>
      </c>
      <c r="AB10" s="375">
        <f>IF(ISERROR(SEARCH(AB$1,$Q10)),0,1)</f>
        <v>0</v>
      </c>
      <c r="AC10" s="375">
        <f>IF(ISERROR(SEARCH(AC$1,$Q10)),0,1)</f>
        <v>0</v>
      </c>
      <c r="AD10" s="375">
        <f>IF(ISERROR(SEARCH(AD$1,$Q10)),0,1)</f>
        <v>0</v>
      </c>
      <c r="AE10" s="375">
        <f>IF(ISERROR(SEARCH(AE$1,$Q10)),0,1)</f>
        <v>0</v>
      </c>
      <c r="AF10" s="375">
        <f>IF(ISERROR(SEARCH(AF$1,$Q10)),0,1)</f>
        <v>0</v>
      </c>
      <c r="AG10" s="375">
        <f>IF(ISERROR(SEARCH(AG$1,$Q10)),0,1)</f>
        <v>0</v>
      </c>
      <c r="AH10" s="22" t="s">
        <v>1051</v>
      </c>
      <c r="AI10" s="137" t="str">
        <f>_xlfn.XLOOKUP(I10,'api2.3'!B:B,'api2.3'!D:D,"")</f>
        <v>Socioeconomic Indicators</v>
      </c>
      <c r="AJ10" s="22" t="s">
        <v>44</v>
      </c>
      <c r="AK10" s="22" t="s">
        <v>44</v>
      </c>
      <c r="AL10" s="376">
        <f>_xlfn.XLOOKUP(AK10,sortorder!$I$15:$I$20,sortorder!$J$15:$J$20)</f>
        <v>1</v>
      </c>
      <c r="AP10" s="639">
        <v>0</v>
      </c>
      <c r="AQ10" s="22" t="s">
        <v>43</v>
      </c>
      <c r="AR10" s="22" t="str">
        <f>IF(AA10=1,"pctile",IF(Y10=1,"ratio",IF(AC10=1,"avg","raw")))</f>
        <v>raw</v>
      </c>
      <c r="AS10" s="22" t="s">
        <v>43</v>
      </c>
      <c r="AT10" s="22" t="b">
        <f>AR10=AS10</f>
        <v>1</v>
      </c>
      <c r="AU10" s="638" t="s">
        <v>286</v>
      </c>
      <c r="AV10" s="638" t="s">
        <v>43</v>
      </c>
      <c r="AW10" s="22">
        <v>1</v>
      </c>
      <c r="AX10" s="601" t="s">
        <v>2143</v>
      </c>
      <c r="AY10" s="484" t="b">
        <v>1</v>
      </c>
      <c r="AZ10" s="22" t="s">
        <v>5630</v>
      </c>
      <c r="BA10" s="22">
        <v>2</v>
      </c>
      <c r="BB10" s="22">
        <v>0</v>
      </c>
      <c r="BC10" s="22" t="b">
        <v>0</v>
      </c>
      <c r="BD10" s="22" t="b">
        <v>1</v>
      </c>
      <c r="BE10" s="22" t="b">
        <v>1</v>
      </c>
      <c r="BF10" s="22"/>
      <c r="BG10" s="22" t="s">
        <v>5054</v>
      </c>
      <c r="BH10" t="s">
        <v>1643</v>
      </c>
      <c r="BI10" t="s">
        <v>1643</v>
      </c>
      <c r="BJ10" s="719" t="s">
        <v>1644</v>
      </c>
      <c r="BK10" s="566" t="s">
        <v>2799</v>
      </c>
      <c r="BL10" s="484" t="s">
        <v>1178</v>
      </c>
      <c r="BM10" s="56" t="s">
        <v>1178</v>
      </c>
      <c r="BO10" s="211">
        <v>166</v>
      </c>
      <c r="BQ10" s="585" t="s">
        <v>1645</v>
      </c>
      <c r="BR10" s="585" t="s">
        <v>1646</v>
      </c>
      <c r="BS10" s="585" t="s">
        <v>1642</v>
      </c>
    </row>
    <row r="11" spans="1:73">
      <c r="A11">
        <v>10</v>
      </c>
      <c r="B11" s="153" t="str">
        <f>IFERROR(TEXT(AL11,"00"),"99")&amp;IFERROR(TEXT(W11,"00"),"99")&amp;IFERROR(TEXT(S11,"00"),"99")&amp;IFERROR(TEXT(BO11,"000"),"999")</f>
        <v>010218164</v>
      </c>
      <c r="C11" s="153" t="str">
        <f>IFERROR(TEXT(AL11,"00"),"99")&amp;IFERROR(TEXT(V11,"00"),"99")&amp;IFERROR(TEXT(R11,"000"),"999")</f>
        <v>0102164</v>
      </c>
      <c r="D11" s="591">
        <f>IF(NOT(ISBLANK(I11)),1,0)</f>
        <v>1</v>
      </c>
      <c r="E11" s="591">
        <f>IF(NOT(ISBLANK(L11)),1,0)</f>
        <v>0</v>
      </c>
      <c r="F11" s="591">
        <f>IF(NOT(ISBLANK(O11)),1,0)</f>
        <v>1</v>
      </c>
      <c r="G11" s="349" t="str">
        <f>IF(ISBLANK(H11), IF(OR(NOT(ISBLANK(L11)),NOT(ISBLANK(I11)), NOT(ISBLANK(O11))),"no oldname but should be",""),IF(H11=I11,"api",IF(H11=O11,"csv","no match or acs")))</f>
        <v>api</v>
      </c>
      <c r="H11" s="598" t="s">
        <v>5699</v>
      </c>
      <c r="I11" s="598" t="s">
        <v>5699</v>
      </c>
      <c r="O11" s="604" t="s">
        <v>5624</v>
      </c>
      <c r="P11" s="604" t="s">
        <v>7099</v>
      </c>
      <c r="Q11" s="604" t="s">
        <v>5628</v>
      </c>
      <c r="R11" s="142">
        <f>IFERROR(_xlfn.XLOOKUP(T11, sortorder!P:P,sortorder!Q:Q),999)</f>
        <v>164</v>
      </c>
      <c r="S11" s="142">
        <f>IFERROR(_xlfn.XLOOKUP(T11, sortorder!P:P,sortorder!O:O),99)</f>
        <v>18</v>
      </c>
      <c r="T11" s="397" t="s">
        <v>5628</v>
      </c>
      <c r="U11" s="56" t="s">
        <v>5628</v>
      </c>
      <c r="V11" s="147">
        <f>IFERROR(_xlfn.XLOOKUP(X11, sortorder!E:E,sortorder!D:D),99)</f>
        <v>2</v>
      </c>
      <c r="W11" s="147">
        <f>V11</f>
        <v>2</v>
      </c>
      <c r="X11" s="604" t="s">
        <v>7095</v>
      </c>
      <c r="Y11" s="375">
        <f>IF(ISERROR(SEARCH(Y$1,$Q11)),0,1)</f>
        <v>0</v>
      </c>
      <c r="Z11" s="375">
        <f>IF(ISERROR(SEARCH(Z$1,$Q11)),0,1)</f>
        <v>0</v>
      </c>
      <c r="AA11" s="375">
        <f>IF(ISERROR(SEARCH(AA$1,$Q11)),0,1)</f>
        <v>0</v>
      </c>
      <c r="AB11" s="375">
        <f>IF(ISERROR(SEARCH(AB$1,$Q11)),0,1)</f>
        <v>0</v>
      </c>
      <c r="AC11" s="375">
        <f>IF(ISERROR(SEARCH(AC$1,$Q11)),0,1)</f>
        <v>0</v>
      </c>
      <c r="AD11" s="375">
        <f>IF(ISERROR(SEARCH(AD$1,$Q11)),0,1)</f>
        <v>0</v>
      </c>
      <c r="AE11" s="375">
        <f>IF(ISERROR(SEARCH(AE$1,$Q11)),0,1)</f>
        <v>0</v>
      </c>
      <c r="AF11" s="375">
        <f>IF(ISERROR(SEARCH(AF$1,$Q11)),0,1)</f>
        <v>0</v>
      </c>
      <c r="AG11" s="375">
        <f>IF(ISERROR(SEARCH(AG$1,$Q11)),0,1)</f>
        <v>0</v>
      </c>
      <c r="AH11" s="22" t="s">
        <v>1051</v>
      </c>
      <c r="AI11" s="137" t="str">
        <f>_xlfn.XLOOKUP(I11,'api2.3'!B:B,'api2.3'!D:D,"")</f>
        <v>Socioeconomic Indicators</v>
      </c>
      <c r="AJ11" s="22" t="s">
        <v>44</v>
      </c>
      <c r="AK11" s="22" t="s">
        <v>44</v>
      </c>
      <c r="AL11" s="376">
        <f>_xlfn.XLOOKUP(AK11,sortorder!$I$15:$I$20,sortorder!$J$15:$J$20)</f>
        <v>1</v>
      </c>
      <c r="AM11" s="638" t="s">
        <v>1743</v>
      </c>
      <c r="AN11" s="638" t="s">
        <v>1743</v>
      </c>
      <c r="AO11" s="638" t="s">
        <v>1744</v>
      </c>
      <c r="AP11" s="639">
        <v>0</v>
      </c>
      <c r="AQ11" s="22" t="s">
        <v>43</v>
      </c>
      <c r="AR11" s="22" t="str">
        <f>IF(AA11=1,"pctile",IF(Y11=1,"ratio",IF(AC11=1,"avg","raw")))</f>
        <v>raw</v>
      </c>
      <c r="AS11" s="22" t="s">
        <v>43</v>
      </c>
      <c r="AT11" s="22" t="b">
        <f>AR11=AS11</f>
        <v>1</v>
      </c>
      <c r="AU11" s="638" t="s">
        <v>286</v>
      </c>
      <c r="AV11" s="638" t="s">
        <v>43</v>
      </c>
      <c r="AW11" s="22">
        <v>1</v>
      </c>
      <c r="AX11" s="601" t="s">
        <v>2143</v>
      </c>
      <c r="AY11" s="484" t="b">
        <v>1</v>
      </c>
      <c r="AZ11" s="22" t="s">
        <v>5630</v>
      </c>
      <c r="BA11" s="22">
        <v>2</v>
      </c>
      <c r="BB11" s="22">
        <v>0</v>
      </c>
      <c r="BC11" s="22" t="b">
        <v>0</v>
      </c>
      <c r="BD11" s="22" t="b">
        <v>1</v>
      </c>
      <c r="BE11" s="22" t="b">
        <v>1</v>
      </c>
      <c r="BF11" s="22"/>
      <c r="BG11" s="619" t="s">
        <v>5626</v>
      </c>
      <c r="BH11" s="604" t="s">
        <v>5653</v>
      </c>
      <c r="BI11" s="604" t="s">
        <v>5653</v>
      </c>
      <c r="BJ11" s="719" t="s">
        <v>7487</v>
      </c>
      <c r="BK11" s="566" t="s">
        <v>2799</v>
      </c>
      <c r="BL11" s="484" t="s">
        <v>5653</v>
      </c>
      <c r="BM11" s="56" t="s">
        <v>5653</v>
      </c>
      <c r="BO11" s="211">
        <v>164</v>
      </c>
    </row>
    <row r="12" spans="1:73">
      <c r="A12">
        <v>11</v>
      </c>
      <c r="B12" s="153" t="str">
        <f>IFERROR(TEXT(AL12,"00"),"99")&amp;IFERROR(TEXT(W12,"00"),"99")&amp;IFERROR(TEXT(S12,"00"),"99")&amp;IFERROR(TEXT(BO12,"000"),"999")</f>
        <v>010219165</v>
      </c>
      <c r="C12" s="153" t="str">
        <f>IFERROR(TEXT(AL12,"00"),"99")&amp;IFERROR(TEXT(V12,"00"),"99")&amp;IFERROR(TEXT(R12,"000"),"999")</f>
        <v>0102165</v>
      </c>
      <c r="D12" s="591">
        <f>IF(NOT(ISBLANK(I12)),1,0)</f>
        <v>1</v>
      </c>
      <c r="E12" s="591">
        <f>IF(NOT(ISBLANK(L12)),1,0)</f>
        <v>0</v>
      </c>
      <c r="F12" s="591">
        <f>IF(NOT(ISBLANK(O12)),1,0)</f>
        <v>1</v>
      </c>
      <c r="G12" s="349" t="str">
        <f>IF(ISBLANK(H12), IF(OR(NOT(ISBLANK(L12)),NOT(ISBLANK(I12)), NOT(ISBLANK(O12))),"no oldname but should be",""),IF(H12=I12,"api",IF(H12=O12,"csv","no match or acs")))</f>
        <v>api</v>
      </c>
      <c r="H12" s="598" t="s">
        <v>5698</v>
      </c>
      <c r="I12" s="598" t="s">
        <v>5698</v>
      </c>
      <c r="O12" s="604" t="s">
        <v>5625</v>
      </c>
      <c r="P12" s="604" t="s">
        <v>7099</v>
      </c>
      <c r="Q12" s="592" t="s">
        <v>5665</v>
      </c>
      <c r="R12" s="142">
        <f>IFERROR(_xlfn.XLOOKUP(T12, sortorder!P:P,sortorder!Q:Q),999)</f>
        <v>165</v>
      </c>
      <c r="S12" s="142">
        <f>IFERROR(_xlfn.XLOOKUP(T12, sortorder!P:P,sortorder!O:O),99)</f>
        <v>19</v>
      </c>
      <c r="T12" s="386" t="s">
        <v>5665</v>
      </c>
      <c r="U12" s="56" t="s">
        <v>5665</v>
      </c>
      <c r="V12" s="147">
        <f>IFERROR(_xlfn.XLOOKUP(X12, sortorder!E:E,sortorder!D:D),99)</f>
        <v>2</v>
      </c>
      <c r="W12" s="147">
        <f>V12</f>
        <v>2</v>
      </c>
      <c r="X12" s="604" t="s">
        <v>7095</v>
      </c>
      <c r="Y12" s="375">
        <f>IF(ISERROR(SEARCH(Y$1,$Q12)),0,1)</f>
        <v>0</v>
      </c>
      <c r="Z12" s="375">
        <f>IF(ISERROR(SEARCH(Z$1,$Q12)),0,1)</f>
        <v>0</v>
      </c>
      <c r="AA12" s="375">
        <f>IF(ISERROR(SEARCH(AA$1,$Q12)),0,1)</f>
        <v>0</v>
      </c>
      <c r="AB12" s="375">
        <f>IF(ISERROR(SEARCH(AB$1,$Q12)),0,1)</f>
        <v>0</v>
      </c>
      <c r="AC12" s="375">
        <f>IF(ISERROR(SEARCH(AC$1,$Q12)),0,1)</f>
        <v>0</v>
      </c>
      <c r="AD12" s="375">
        <f>IF(ISERROR(SEARCH(AD$1,$Q12)),0,1)</f>
        <v>0</v>
      </c>
      <c r="AE12" s="375">
        <f>IF(ISERROR(SEARCH(AE$1,$Q12)),0,1)</f>
        <v>0</v>
      </c>
      <c r="AF12" s="375">
        <f>IF(ISERROR(SEARCH(AF$1,$Q12)),0,1)</f>
        <v>0</v>
      </c>
      <c r="AG12" s="375">
        <f>IF(ISERROR(SEARCH(AG$1,$Q12)),0,1)</f>
        <v>1</v>
      </c>
      <c r="AH12" s="22" t="s">
        <v>1051</v>
      </c>
      <c r="AI12" s="137" t="str">
        <f>_xlfn.XLOOKUP(I12,'api2.3'!B:B,'api2.3'!D:D,"")</f>
        <v>Socioeconomic Indicators</v>
      </c>
      <c r="AJ12" s="22" t="s">
        <v>44</v>
      </c>
      <c r="AK12" s="22" t="s">
        <v>44</v>
      </c>
      <c r="AL12" s="376">
        <f>_xlfn.XLOOKUP(AK12,sortorder!$I$15:$I$20,sortorder!$J$15:$J$20)</f>
        <v>1</v>
      </c>
      <c r="AM12" s="638" t="s">
        <v>1743</v>
      </c>
      <c r="AN12" s="638" t="s">
        <v>1743</v>
      </c>
      <c r="AO12" s="638" t="s">
        <v>1744</v>
      </c>
      <c r="AP12" s="639">
        <v>0</v>
      </c>
      <c r="AQ12" s="22" t="s">
        <v>43</v>
      </c>
      <c r="AR12" s="22" t="str">
        <f>IF(AA12=1,"pctile",IF(Y12=1,"ratio",IF(AC12=1,"avg","raw")))</f>
        <v>raw</v>
      </c>
      <c r="AS12" s="22" t="s">
        <v>43</v>
      </c>
      <c r="AT12" s="22" t="b">
        <f>AR12=AS12</f>
        <v>1</v>
      </c>
      <c r="AU12" s="638" t="s">
        <v>286</v>
      </c>
      <c r="AV12" s="638" t="s">
        <v>43</v>
      </c>
      <c r="AW12" s="22">
        <v>1</v>
      </c>
      <c r="AX12" s="601" t="s">
        <v>2143</v>
      </c>
      <c r="AY12" s="484" t="b">
        <v>1</v>
      </c>
      <c r="AZ12" s="22" t="s">
        <v>5630</v>
      </c>
      <c r="BA12" s="22">
        <v>2</v>
      </c>
      <c r="BB12" s="22">
        <v>0</v>
      </c>
      <c r="BC12" s="22" t="b">
        <v>0</v>
      </c>
      <c r="BD12" s="22" t="b">
        <v>1</v>
      </c>
      <c r="BE12" s="22" t="b">
        <v>1</v>
      </c>
      <c r="BF12" s="22"/>
      <c r="BG12" s="619" t="s">
        <v>5627</v>
      </c>
      <c r="BH12" s="604" t="s">
        <v>5654</v>
      </c>
      <c r="BI12" s="604" t="s">
        <v>5654</v>
      </c>
      <c r="BJ12" s="719" t="s">
        <v>7488</v>
      </c>
      <c r="BK12" s="566" t="s">
        <v>2799</v>
      </c>
      <c r="BL12" s="484" t="s">
        <v>5654</v>
      </c>
      <c r="BM12" s="56" t="s">
        <v>5654</v>
      </c>
      <c r="BO12" s="211">
        <v>165</v>
      </c>
    </row>
    <row r="13" spans="1:73">
      <c r="A13">
        <v>12</v>
      </c>
      <c r="B13" s="153" t="str">
        <f>IFERROR(TEXT(AL13,"00"),"99")&amp;IFERROR(TEXT(W13,"00"),"99")&amp;IFERROR(TEXT(S13,"00"),"99")&amp;IFERROR(TEXT(BO13,"000"),"999")</f>
        <v>010316999</v>
      </c>
      <c r="C13" s="153" t="str">
        <f>IFERROR(TEXT(AL13,"00"),"99")&amp;IFERROR(TEXT(V13,"00"),"99")&amp;IFERROR(TEXT(R13,"000"),"999")</f>
        <v>0103162</v>
      </c>
      <c r="D13" s="591">
        <f>IF(NOT(ISBLANK(I13)),1,0)</f>
        <v>0</v>
      </c>
      <c r="E13" s="591">
        <f>IF(NOT(ISBLANK(L13)),1,0)</f>
        <v>0</v>
      </c>
      <c r="F13" s="591">
        <f>IF(NOT(ISBLANK(O13)),1,0)</f>
        <v>0</v>
      </c>
      <c r="G13" s="349" t="str">
        <f>IF(ISBLANK(H13), IF(OR(NOT(ISBLANK(L13)),NOT(ISBLANK(I13)), NOT(ISBLANK(O13))),"no oldname but should be",""),IF(H13=I13,"api",IF(H13=O13,"csv","no match or acs")))</f>
        <v/>
      </c>
      <c r="P13" s="123"/>
      <c r="Q13" s="61" t="s">
        <v>2333</v>
      </c>
      <c r="R13" s="142">
        <f>IFERROR(_xlfn.XLOOKUP(T13, sortorder!P:P,sortorder!Q:Q),999)</f>
        <v>162</v>
      </c>
      <c r="S13" s="142">
        <f>IFERROR(_xlfn.XLOOKUP(T13, sortorder!P:P,sortorder!O:O),99)</f>
        <v>16</v>
      </c>
      <c r="T13" s="124" t="s">
        <v>189</v>
      </c>
      <c r="U13" s="56" t="s">
        <v>189</v>
      </c>
      <c r="V13" s="147">
        <f>IFERROR(_xlfn.XLOOKUP(X13, sortorder!E:E,sortorder!D:D),99)</f>
        <v>3</v>
      </c>
      <c r="W13" s="147">
        <f>V13</f>
        <v>3</v>
      </c>
      <c r="X13" s="21" t="s">
        <v>2334</v>
      </c>
      <c r="Y13" s="137">
        <f>IF(ISERROR(SEARCH(Y$1,$Q13)),0,1)</f>
        <v>1</v>
      </c>
      <c r="Z13" s="137">
        <f>IF(ISERROR(SEARCH(Z$1,$Q13)),0,1)</f>
        <v>0</v>
      </c>
      <c r="AA13" s="137">
        <f>IF(ISERROR(SEARCH(AA$1,$Q13)),0,1)</f>
        <v>0</v>
      </c>
      <c r="AB13" s="137">
        <f>IF(ISERROR(SEARCH(AB$1,$Q13)),0,1)</f>
        <v>0</v>
      </c>
      <c r="AC13" s="137">
        <f>IF(ISERROR(SEARCH(AC$1,$Q13)),0,1)</f>
        <v>1</v>
      </c>
      <c r="AD13" s="137">
        <f>IF(ISERROR(SEARCH(AD$1,$Q13)),0,1)</f>
        <v>0</v>
      </c>
      <c r="AE13" s="137">
        <f>IF(ISERROR(SEARCH(AE$1,$Q13)),0,1)</f>
        <v>0</v>
      </c>
      <c r="AF13" s="137">
        <f>IF(ISERROR(SEARCH(AF$1,$Q13)),0,1)</f>
        <v>0</v>
      </c>
      <c r="AG13" s="137">
        <f>IF(ISERROR(SEARCH(AG$1,$Q13)),0,1)</f>
        <v>0</v>
      </c>
      <c r="AI13" s="137">
        <f>_xlfn.XLOOKUP(I13,'api2.3'!B:B,'api2.3'!D:D,"")</f>
        <v>0</v>
      </c>
      <c r="AJ13" t="s">
        <v>44</v>
      </c>
      <c r="AK13" s="38" t="s">
        <v>44</v>
      </c>
      <c r="AL13" s="200">
        <f>_xlfn.XLOOKUP(AK13,sortorder!$I$15:$I$20,sortorder!$J$15:$J$20)</f>
        <v>1</v>
      </c>
      <c r="AM13" s="638" t="s">
        <v>416</v>
      </c>
      <c r="AN13" s="638" t="s">
        <v>416</v>
      </c>
      <c r="AO13" s="638" t="s">
        <v>417</v>
      </c>
      <c r="AP13" s="642">
        <v>1</v>
      </c>
      <c r="AQ13" t="s">
        <v>2335</v>
      </c>
      <c r="AR13" s="22" t="str">
        <f>IF(AA13=1,"pctile",IF(Y13=1,"ratio",IF(AC13=1,"avg","raw")))</f>
        <v>ratio</v>
      </c>
      <c r="AS13" t="s">
        <v>1707</v>
      </c>
      <c r="AT13" s="22" t="b">
        <f>AR13=AS13</f>
        <v>1</v>
      </c>
      <c r="AU13" s="638" t="s">
        <v>1707</v>
      </c>
      <c r="AV13" s="638" t="s">
        <v>1707</v>
      </c>
      <c r="AX13" s="601" t="s">
        <v>2799</v>
      </c>
      <c r="AY13" s="484" t="b">
        <v>0</v>
      </c>
      <c r="AZ13" t="s">
        <v>2948</v>
      </c>
      <c r="BA13">
        <v>2</v>
      </c>
      <c r="BB13">
        <v>1</v>
      </c>
      <c r="BC13" t="b">
        <v>0</v>
      </c>
      <c r="BD13" t="b">
        <v>0</v>
      </c>
      <c r="BE13" t="b">
        <v>0</v>
      </c>
      <c r="BG13" t="s">
        <v>4814</v>
      </c>
      <c r="BH13" t="s">
        <v>2336</v>
      </c>
      <c r="BI13" t="s">
        <v>2336</v>
      </c>
      <c r="BJ13" s="719">
        <v>0</v>
      </c>
      <c r="BK13" s="566" t="s">
        <v>2799</v>
      </c>
      <c r="BL13" s="484" t="s">
        <v>2799</v>
      </c>
      <c r="BO13" s="214">
        <v>999</v>
      </c>
      <c r="BT13" s="585" t="s">
        <v>404</v>
      </c>
      <c r="BU13" s="585" t="s">
        <v>55</v>
      </c>
    </row>
    <row r="14" spans="1:73">
      <c r="A14">
        <v>13</v>
      </c>
      <c r="B14" s="153" t="str">
        <f>IFERROR(TEXT(AL14,"00"),"99")&amp;IFERROR(TEXT(W14,"00"),"99")&amp;IFERROR(TEXT(S14,"00"),"99")&amp;IFERROR(TEXT(BO14,"000"),"999")</f>
        <v>010317999</v>
      </c>
      <c r="C14" s="153" t="str">
        <f>IFERROR(TEXT(AL14,"00"),"99")&amp;IFERROR(TEXT(V14,"00"),"99")&amp;IFERROR(TEXT(R14,"000"),"999")</f>
        <v>0103163</v>
      </c>
      <c r="D14" s="591">
        <f>IF(NOT(ISBLANK(I14)),1,0)</f>
        <v>0</v>
      </c>
      <c r="E14" s="591">
        <f>IF(NOT(ISBLANK(L14)),1,0)</f>
        <v>0</v>
      </c>
      <c r="F14" s="591">
        <f>IF(NOT(ISBLANK(O14)),1,0)</f>
        <v>0</v>
      </c>
      <c r="G14" s="349" t="str">
        <f>IF(ISBLANK(H14), IF(OR(NOT(ISBLANK(L14)),NOT(ISBLANK(I14)), NOT(ISBLANK(O14))),"no oldname but should be",""),IF(H14=I14,"api",IF(H14=O14,"csv","no match or acs")))</f>
        <v/>
      </c>
      <c r="I14" s="119"/>
      <c r="P14" s="123"/>
      <c r="Q14" s="61" t="s">
        <v>2337</v>
      </c>
      <c r="R14" s="142">
        <f>IFERROR(_xlfn.XLOOKUP(T14, sortorder!P:P,sortorder!Q:Q),999)</f>
        <v>163</v>
      </c>
      <c r="S14" s="142">
        <f>IFERROR(_xlfn.XLOOKUP(T14, sortorder!P:P,sortorder!O:O),99)</f>
        <v>17</v>
      </c>
      <c r="T14" s="61" t="s">
        <v>1096</v>
      </c>
      <c r="U14" s="56" t="s">
        <v>1096</v>
      </c>
      <c r="V14" s="147">
        <f>IFERROR(_xlfn.XLOOKUP(X14, sortorder!E:E,sortorder!D:D),99)</f>
        <v>3</v>
      </c>
      <c r="W14" s="147">
        <f>V14</f>
        <v>3</v>
      </c>
      <c r="X14" s="61" t="s">
        <v>2334</v>
      </c>
      <c r="Y14" s="137">
        <f>IF(ISERROR(SEARCH(Y$1,$Q14)),0,1)</f>
        <v>1</v>
      </c>
      <c r="Z14" s="137">
        <f>IF(ISERROR(SEARCH(Z$1,$Q14)),0,1)</f>
        <v>0</v>
      </c>
      <c r="AA14" s="137">
        <f>IF(ISERROR(SEARCH(AA$1,$Q14)),0,1)</f>
        <v>0</v>
      </c>
      <c r="AB14" s="137">
        <f>IF(ISERROR(SEARCH(AB$1,$Q14)),0,1)</f>
        <v>0</v>
      </c>
      <c r="AC14" s="137">
        <f>IF(ISERROR(SEARCH(AC$1,$Q14)),0,1)</f>
        <v>1</v>
      </c>
      <c r="AD14" s="137">
        <f>IF(ISERROR(SEARCH(AD$1,$Q14)),0,1)</f>
        <v>0</v>
      </c>
      <c r="AE14" s="137">
        <f>IF(ISERROR(SEARCH(AE$1,$Q14)),0,1)</f>
        <v>0</v>
      </c>
      <c r="AF14" s="137">
        <f>IF(ISERROR(SEARCH(AF$1,$Q14)),0,1)</f>
        <v>0</v>
      </c>
      <c r="AG14" s="137">
        <f>IF(ISERROR(SEARCH(AG$1,$Q14)),0,1)</f>
        <v>1</v>
      </c>
      <c r="AI14" s="137">
        <f>_xlfn.XLOOKUP(I14,'api2.3'!B:B,'api2.3'!D:D,"")</f>
        <v>0</v>
      </c>
      <c r="AJ14" t="s">
        <v>44</v>
      </c>
      <c r="AK14" s="38" t="s">
        <v>44</v>
      </c>
      <c r="AL14" s="200">
        <f>_xlfn.XLOOKUP(AK14,sortorder!$I$15:$I$20,sortorder!$J$15:$J$20)</f>
        <v>1</v>
      </c>
      <c r="AM14" s="638" t="s">
        <v>416</v>
      </c>
      <c r="AN14" s="638" t="s">
        <v>416</v>
      </c>
      <c r="AO14" s="638" t="s">
        <v>417</v>
      </c>
      <c r="AP14" s="642">
        <v>1</v>
      </c>
      <c r="AQ14" t="s">
        <v>2335</v>
      </c>
      <c r="AR14" s="22" t="str">
        <f>IF(AA14=1,"pctile",IF(Y14=1,"ratio",IF(AC14=1,"avg","raw")))</f>
        <v>ratio</v>
      </c>
      <c r="AS14" t="s">
        <v>1707</v>
      </c>
      <c r="AT14" s="22" t="b">
        <f>AR14=AS14</f>
        <v>1</v>
      </c>
      <c r="AU14" s="638" t="s">
        <v>1707</v>
      </c>
      <c r="AV14" s="638" t="s">
        <v>1707</v>
      </c>
      <c r="AX14" s="601" t="s">
        <v>2799</v>
      </c>
      <c r="AY14" s="484" t="b">
        <v>0</v>
      </c>
      <c r="AZ14" t="s">
        <v>2948</v>
      </c>
      <c r="BA14">
        <v>2</v>
      </c>
      <c r="BB14">
        <v>1</v>
      </c>
      <c r="BC14" t="b">
        <v>0</v>
      </c>
      <c r="BD14" t="b">
        <v>0</v>
      </c>
      <c r="BE14" t="b">
        <v>0</v>
      </c>
      <c r="BG14" s="61" t="s">
        <v>4815</v>
      </c>
      <c r="BH14" s="61" t="s">
        <v>2338</v>
      </c>
      <c r="BI14" s="61" t="s">
        <v>2338</v>
      </c>
      <c r="BJ14" s="719">
        <v>0</v>
      </c>
      <c r="BK14" s="566" t="s">
        <v>2799</v>
      </c>
      <c r="BL14" s="484">
        <v>0</v>
      </c>
      <c r="BO14" s="214">
        <v>999</v>
      </c>
      <c r="BT14" s="585" t="s">
        <v>404</v>
      </c>
      <c r="BU14" s="585" t="s">
        <v>55</v>
      </c>
    </row>
    <row r="15" spans="1:73">
      <c r="A15">
        <v>14</v>
      </c>
      <c r="B15" s="153" t="str">
        <f>IFERROR(TEXT(AL15,"00"),"99")&amp;IFERROR(TEXT(W15,"00"),"99")&amp;IFERROR(TEXT(S15,"00"),"99")&amp;IFERROR(TEXT(BO15,"000"),"999")</f>
        <v>010320999</v>
      </c>
      <c r="C15" s="153" t="str">
        <f>IFERROR(TEXT(AL15,"00"),"99")&amp;IFERROR(TEXT(V15,"00"),"99")&amp;IFERROR(TEXT(R15,"000"),"999")</f>
        <v>0103167</v>
      </c>
      <c r="D15" s="591">
        <f>IF(NOT(ISBLANK(I15)),1,0)</f>
        <v>0</v>
      </c>
      <c r="E15" s="591">
        <f>IF(NOT(ISBLANK(L15)),1,0)</f>
        <v>0</v>
      </c>
      <c r="F15" s="591">
        <f>IF(NOT(ISBLANK(O15)),1,0)</f>
        <v>0</v>
      </c>
      <c r="G15" s="349" t="str">
        <f>IF(ISBLANK(H15), IF(OR(NOT(ISBLANK(L15)),NOT(ISBLANK(I15)), NOT(ISBLANK(O15))),"no oldname but should be",""),IF(H15=I15,"api",IF(H15=O15,"csv","no match or acs")))</f>
        <v/>
      </c>
      <c r="Q15" s="61" t="s">
        <v>2339</v>
      </c>
      <c r="R15" s="142">
        <f>IFERROR(_xlfn.XLOOKUP(T15, sortorder!P:P,sortorder!Q:Q),999)</f>
        <v>167</v>
      </c>
      <c r="S15" s="142">
        <f>IFERROR(_xlfn.XLOOKUP(T15, sortorder!P:P,sortorder!O:O),99)</f>
        <v>20</v>
      </c>
      <c r="T15" s="124" t="s">
        <v>155</v>
      </c>
      <c r="U15" s="56" t="s">
        <v>155</v>
      </c>
      <c r="V15" s="147">
        <f>IFERROR(_xlfn.XLOOKUP(X15, sortorder!E:E,sortorder!D:D),99)</f>
        <v>3</v>
      </c>
      <c r="W15" s="147">
        <f>V15</f>
        <v>3</v>
      </c>
      <c r="X15" s="21" t="s">
        <v>2334</v>
      </c>
      <c r="Y15" s="137">
        <f>IF(ISERROR(SEARCH(Y$1,$Q15)),0,1)</f>
        <v>1</v>
      </c>
      <c r="Z15" s="137">
        <f>IF(ISERROR(SEARCH(Z$1,$Q15)),0,1)</f>
        <v>0</v>
      </c>
      <c r="AA15" s="137">
        <f>IF(ISERROR(SEARCH(AA$1,$Q15)),0,1)</f>
        <v>0</v>
      </c>
      <c r="AB15" s="137">
        <f>IF(ISERROR(SEARCH(AB$1,$Q15)),0,1)</f>
        <v>0</v>
      </c>
      <c r="AC15" s="137">
        <f>IF(ISERROR(SEARCH(AC$1,$Q15)),0,1)</f>
        <v>1</v>
      </c>
      <c r="AD15" s="137">
        <f>IF(ISERROR(SEARCH(AD$1,$Q15)),0,1)</f>
        <v>0</v>
      </c>
      <c r="AE15" s="137">
        <f>IF(ISERROR(SEARCH(AE$1,$Q15)),0,1)</f>
        <v>0</v>
      </c>
      <c r="AF15" s="137">
        <f>IF(ISERROR(SEARCH(AF$1,$Q15)),0,1)</f>
        <v>0</v>
      </c>
      <c r="AG15" s="137">
        <f>IF(ISERROR(SEARCH(AG$1,$Q15)),0,1)</f>
        <v>0</v>
      </c>
      <c r="AI15" s="137">
        <f>_xlfn.XLOOKUP(I15,'api2.3'!B:B,'api2.3'!D:D,"")</f>
        <v>0</v>
      </c>
      <c r="AJ15" t="s">
        <v>44</v>
      </c>
      <c r="AK15" s="38" t="s">
        <v>44</v>
      </c>
      <c r="AL15" s="200">
        <f>_xlfn.XLOOKUP(AK15,sortorder!$I$15:$I$20,sortorder!$J$15:$J$20)</f>
        <v>1</v>
      </c>
      <c r="AM15" s="638" t="s">
        <v>416</v>
      </c>
      <c r="AN15" s="638" t="s">
        <v>416</v>
      </c>
      <c r="AO15" s="638" t="s">
        <v>417</v>
      </c>
      <c r="AP15" s="642">
        <v>1</v>
      </c>
      <c r="AQ15" t="s">
        <v>2335</v>
      </c>
      <c r="AR15" s="22" t="str">
        <f>IF(AA15=1,"pctile",IF(Y15=1,"ratio",IF(AC15=1,"avg","raw")))</f>
        <v>ratio</v>
      </c>
      <c r="AS15" t="s">
        <v>1707</v>
      </c>
      <c r="AT15" s="22" t="b">
        <f>AR15=AS15</f>
        <v>1</v>
      </c>
      <c r="AU15" s="638" t="s">
        <v>1707</v>
      </c>
      <c r="AV15" s="638" t="s">
        <v>1707</v>
      </c>
      <c r="AX15" s="601" t="s">
        <v>2799</v>
      </c>
      <c r="AY15" s="484" t="b">
        <v>0</v>
      </c>
      <c r="AZ15" t="s">
        <v>2948</v>
      </c>
      <c r="BA15">
        <v>2</v>
      </c>
      <c r="BB15">
        <v>1</v>
      </c>
      <c r="BC15" t="b">
        <v>0</v>
      </c>
      <c r="BD15" t="b">
        <v>0</v>
      </c>
      <c r="BE15" t="b">
        <v>0</v>
      </c>
      <c r="BG15" t="s">
        <v>4883</v>
      </c>
      <c r="BH15" t="s">
        <v>2340</v>
      </c>
      <c r="BI15" t="s">
        <v>2340</v>
      </c>
      <c r="BJ15" s="719">
        <v>0</v>
      </c>
      <c r="BK15" s="566" t="s">
        <v>2799</v>
      </c>
      <c r="BL15" s="484">
        <v>0</v>
      </c>
      <c r="BO15" s="214">
        <v>999</v>
      </c>
      <c r="BT15" s="585" t="s">
        <v>404</v>
      </c>
      <c r="BU15" s="585" t="s">
        <v>55</v>
      </c>
    </row>
    <row r="16" spans="1:73">
      <c r="A16">
        <v>15</v>
      </c>
      <c r="B16" s="153" t="str">
        <f>IFERROR(TEXT(AL16,"00"),"99")&amp;IFERROR(TEXT(W16,"00"),"99")&amp;IFERROR(TEXT(S16,"00"),"99")&amp;IFERROR(TEXT(BO16,"000"),"999")</f>
        <v>010321999</v>
      </c>
      <c r="C16" s="153" t="str">
        <f>IFERROR(TEXT(AL16,"00"),"99")&amp;IFERROR(TEXT(V16,"00"),"99")&amp;IFERROR(TEXT(R16,"000"),"999")</f>
        <v>0103169</v>
      </c>
      <c r="D16" s="591">
        <f>IF(NOT(ISBLANK(I16)),1,0)</f>
        <v>0</v>
      </c>
      <c r="E16" s="591">
        <f>IF(NOT(ISBLANK(L16)),1,0)</f>
        <v>0</v>
      </c>
      <c r="F16" s="591">
        <f>IF(NOT(ISBLANK(O16)),1,0)</f>
        <v>0</v>
      </c>
      <c r="G16" s="349" t="str">
        <f>IF(ISBLANK(H16), IF(OR(NOT(ISBLANK(L16)),NOT(ISBLANK(I16)), NOT(ISBLANK(O16))),"no oldname but should be",""),IF(H16=I16,"api",IF(H16=O16,"csv","no match or acs")))</f>
        <v/>
      </c>
      <c r="Q16" s="61" t="s">
        <v>2341</v>
      </c>
      <c r="R16" s="142">
        <f>IFERROR(_xlfn.XLOOKUP(T16, sortorder!P:P,sortorder!Q:Q),999)</f>
        <v>169</v>
      </c>
      <c r="S16" s="142">
        <f>IFERROR(_xlfn.XLOOKUP(T16, sortorder!P:P,sortorder!O:O),99)</f>
        <v>21</v>
      </c>
      <c r="T16" s="124" t="s">
        <v>150</v>
      </c>
      <c r="U16" s="56" t="s">
        <v>150</v>
      </c>
      <c r="V16" s="147">
        <f>IFERROR(_xlfn.XLOOKUP(X16, sortorder!E:E,sortorder!D:D),99)</f>
        <v>3</v>
      </c>
      <c r="W16" s="147">
        <f>V16</f>
        <v>3</v>
      </c>
      <c r="X16" s="21" t="s">
        <v>2334</v>
      </c>
      <c r="Y16" s="137">
        <f>IF(ISERROR(SEARCH(Y$1,$Q16)),0,1)</f>
        <v>1</v>
      </c>
      <c r="Z16" s="137">
        <f>IF(ISERROR(SEARCH(Z$1,$Q16)),0,1)</f>
        <v>0</v>
      </c>
      <c r="AA16" s="137">
        <f>IF(ISERROR(SEARCH(AA$1,$Q16)),0,1)</f>
        <v>0</v>
      </c>
      <c r="AB16" s="137">
        <f>IF(ISERROR(SEARCH(AB$1,$Q16)),0,1)</f>
        <v>0</v>
      </c>
      <c r="AC16" s="137">
        <f>IF(ISERROR(SEARCH(AC$1,$Q16)),0,1)</f>
        <v>1</v>
      </c>
      <c r="AD16" s="137">
        <f>IF(ISERROR(SEARCH(AD$1,$Q16)),0,1)</f>
        <v>0</v>
      </c>
      <c r="AE16" s="137">
        <f>IF(ISERROR(SEARCH(AE$1,$Q16)),0,1)</f>
        <v>0</v>
      </c>
      <c r="AF16" s="137">
        <f>IF(ISERROR(SEARCH(AF$1,$Q16)),0,1)</f>
        <v>0</v>
      </c>
      <c r="AG16" s="137">
        <f>IF(ISERROR(SEARCH(AG$1,$Q16)),0,1)</f>
        <v>0</v>
      </c>
      <c r="AI16" s="137">
        <f>_xlfn.XLOOKUP(I16,'api2.3'!B:B,'api2.3'!D:D,"")</f>
        <v>0</v>
      </c>
      <c r="AJ16" t="s">
        <v>44</v>
      </c>
      <c r="AK16" s="38" t="s">
        <v>44</v>
      </c>
      <c r="AL16" s="200">
        <f>_xlfn.XLOOKUP(AK16,sortorder!$I$15:$I$20,sortorder!$J$15:$J$20)</f>
        <v>1</v>
      </c>
      <c r="AM16" s="638" t="s">
        <v>416</v>
      </c>
      <c r="AN16" s="638" t="s">
        <v>416</v>
      </c>
      <c r="AO16" s="638" t="s">
        <v>417</v>
      </c>
      <c r="AP16" s="642">
        <v>1</v>
      </c>
      <c r="AQ16" t="s">
        <v>2335</v>
      </c>
      <c r="AR16" s="22" t="str">
        <f>IF(AA16=1,"pctile",IF(Y16=1,"ratio",IF(AC16=1,"avg","raw")))</f>
        <v>ratio</v>
      </c>
      <c r="AS16" t="s">
        <v>1707</v>
      </c>
      <c r="AT16" s="22" t="b">
        <f>AR16=AS16</f>
        <v>1</v>
      </c>
      <c r="AU16" s="638" t="s">
        <v>1707</v>
      </c>
      <c r="AV16" s="638" t="s">
        <v>1707</v>
      </c>
      <c r="AX16" s="601" t="s">
        <v>2799</v>
      </c>
      <c r="AY16" s="484" t="b">
        <v>0</v>
      </c>
      <c r="AZ16" t="s">
        <v>2948</v>
      </c>
      <c r="BA16">
        <v>2</v>
      </c>
      <c r="BB16">
        <v>1</v>
      </c>
      <c r="BC16" t="b">
        <v>0</v>
      </c>
      <c r="BD16" t="b">
        <v>0</v>
      </c>
      <c r="BE16" t="b">
        <v>0</v>
      </c>
      <c r="BG16" t="s">
        <v>4884</v>
      </c>
      <c r="BH16" t="s">
        <v>2342</v>
      </c>
      <c r="BI16" t="s">
        <v>2342</v>
      </c>
      <c r="BJ16" s="719">
        <v>0</v>
      </c>
      <c r="BK16" s="566" t="s">
        <v>2799</v>
      </c>
      <c r="BL16" s="484">
        <v>0</v>
      </c>
      <c r="BO16" s="214">
        <v>999</v>
      </c>
      <c r="BT16" s="585" t="s">
        <v>404</v>
      </c>
      <c r="BU16" s="585" t="s">
        <v>55</v>
      </c>
    </row>
    <row r="17" spans="1:73">
      <c r="A17">
        <v>16</v>
      </c>
      <c r="B17" s="153" t="str">
        <f>IFERROR(TEXT(AL17,"00"),"99")&amp;IFERROR(TEXT(W17,"00"),"99")&amp;IFERROR(TEXT(S17,"00"),"99")&amp;IFERROR(TEXT(BO17,"000"),"999")</f>
        <v>010322999</v>
      </c>
      <c r="C17" s="153" t="str">
        <f>IFERROR(TEXT(AL17,"00"),"99")&amp;IFERROR(TEXT(V17,"00"),"99")&amp;IFERROR(TEXT(R17,"000"),"999")</f>
        <v>0103168</v>
      </c>
      <c r="D17" s="591">
        <f>IF(NOT(ISBLANK(I17)),1,0)</f>
        <v>0</v>
      </c>
      <c r="E17" s="591">
        <f>IF(NOT(ISBLANK(L17)),1,0)</f>
        <v>0</v>
      </c>
      <c r="F17" s="591">
        <f>IF(NOT(ISBLANK(O17)),1,0)</f>
        <v>0</v>
      </c>
      <c r="G17" s="349" t="str">
        <f>IF(ISBLANK(H17), IF(OR(NOT(ISBLANK(L17)),NOT(ISBLANK(I17)), NOT(ISBLANK(O17))),"no oldname but should be",""),IF(H17=I17,"api",IF(H17=O17,"csv","no match or acs")))</f>
        <v/>
      </c>
      <c r="I17" s="119"/>
      <c r="L17" s="119"/>
      <c r="M17" s="189"/>
      <c r="Q17" s="61" t="s">
        <v>2343</v>
      </c>
      <c r="R17" s="142">
        <f>IFERROR(_xlfn.XLOOKUP(T17, sortorder!P:P,sortorder!Q:Q),999)</f>
        <v>168</v>
      </c>
      <c r="S17" s="142">
        <f>IFERROR(_xlfn.XLOOKUP(T17, sortorder!P:P,sortorder!O:O),99)</f>
        <v>22</v>
      </c>
      <c r="T17" s="124" t="s">
        <v>389</v>
      </c>
      <c r="U17" s="56" t="s">
        <v>389</v>
      </c>
      <c r="V17" s="147">
        <f>IFERROR(_xlfn.XLOOKUP(X17, sortorder!E:E,sortorder!D:D),99)</f>
        <v>3</v>
      </c>
      <c r="W17" s="147">
        <f>V17</f>
        <v>3</v>
      </c>
      <c r="X17" s="190" t="s">
        <v>2334</v>
      </c>
      <c r="Y17" s="137">
        <f>IF(ISERROR(SEARCH(Y$1,$Q17)),0,1)</f>
        <v>1</v>
      </c>
      <c r="Z17" s="137">
        <f>IF(ISERROR(SEARCH(Z$1,$Q17)),0,1)</f>
        <v>0</v>
      </c>
      <c r="AA17" s="137">
        <f>IF(ISERROR(SEARCH(AA$1,$Q17)),0,1)</f>
        <v>0</v>
      </c>
      <c r="AB17" s="137">
        <f>IF(ISERROR(SEARCH(AB$1,$Q17)),0,1)</f>
        <v>0</v>
      </c>
      <c r="AC17" s="137">
        <f>IF(ISERROR(SEARCH(AC$1,$Q17)),0,1)</f>
        <v>1</v>
      </c>
      <c r="AD17" s="137">
        <f>IF(ISERROR(SEARCH(AD$1,$Q17)),0,1)</f>
        <v>0</v>
      </c>
      <c r="AE17" s="137">
        <f>IF(ISERROR(SEARCH(AE$1,$Q17)),0,1)</f>
        <v>0</v>
      </c>
      <c r="AF17" s="137">
        <f>IF(ISERROR(SEARCH(AF$1,$Q17)),0,1)</f>
        <v>0</v>
      </c>
      <c r="AG17" s="137">
        <f>IF(ISERROR(SEARCH(AG$1,$Q17)),0,1)</f>
        <v>0</v>
      </c>
      <c r="AI17" s="137" t="str">
        <f>_xlfn.XLOOKUP(I17,'api2.3'!B:B,'api2.3'!D:D,"")</f>
        <v/>
      </c>
      <c r="AJ17" t="s">
        <v>44</v>
      </c>
      <c r="AK17" s="38" t="s">
        <v>44</v>
      </c>
      <c r="AL17" s="200">
        <f>_xlfn.XLOOKUP(AK17,sortorder!$I$15:$I$20,sortorder!$J$15:$J$20)</f>
        <v>1</v>
      </c>
      <c r="AM17" s="638" t="s">
        <v>416</v>
      </c>
      <c r="AN17" s="638" t="s">
        <v>416</v>
      </c>
      <c r="AO17" s="638" t="s">
        <v>417</v>
      </c>
      <c r="AP17" s="642">
        <v>1</v>
      </c>
      <c r="AQ17" t="s">
        <v>2335</v>
      </c>
      <c r="AR17" s="22" t="str">
        <f>IF(AA17=1,"pctile",IF(Y17=1,"ratio",IF(AC17=1,"avg","raw")))</f>
        <v>ratio</v>
      </c>
      <c r="AS17" t="s">
        <v>1707</v>
      </c>
      <c r="AT17" s="22" t="b">
        <f>AR17=AS17</f>
        <v>1</v>
      </c>
      <c r="AU17" s="638" t="s">
        <v>1707</v>
      </c>
      <c r="AV17" s="638" t="s">
        <v>1707</v>
      </c>
      <c r="AX17" s="601" t="s">
        <v>2799</v>
      </c>
      <c r="AY17" s="484" t="b">
        <v>0</v>
      </c>
      <c r="AZ17" t="s">
        <v>2948</v>
      </c>
      <c r="BA17">
        <v>2</v>
      </c>
      <c r="BB17">
        <v>1</v>
      </c>
      <c r="BC17" t="b">
        <v>0</v>
      </c>
      <c r="BD17" t="b">
        <v>0</v>
      </c>
      <c r="BE17" t="b">
        <v>0</v>
      </c>
      <c r="BG17" t="s">
        <v>4885</v>
      </c>
      <c r="BH17" t="s">
        <v>2344</v>
      </c>
      <c r="BI17" t="s">
        <v>2344</v>
      </c>
      <c r="BJ17" s="719">
        <v>0</v>
      </c>
      <c r="BK17" s="566" t="s">
        <v>2799</v>
      </c>
      <c r="BL17" s="484">
        <v>0</v>
      </c>
      <c r="BO17" s="214">
        <v>999</v>
      </c>
      <c r="BT17" s="585" t="s">
        <v>404</v>
      </c>
      <c r="BU17" s="585" t="s">
        <v>55</v>
      </c>
    </row>
    <row r="18" spans="1:73">
      <c r="A18">
        <v>17</v>
      </c>
      <c r="B18" s="153" t="str">
        <f>IFERROR(TEXT(AL18,"00"),"99")&amp;IFERROR(TEXT(W18,"00"),"99")&amp;IFERROR(TEXT(S18,"00"),"99")&amp;IFERROR(TEXT(BO18,"000"),"999")</f>
        <v>010324999</v>
      </c>
      <c r="C18" s="153" t="str">
        <f>IFERROR(TEXT(AL18,"00"),"99")&amp;IFERROR(TEXT(V18,"00"),"99")&amp;IFERROR(TEXT(R18,"000"),"999")</f>
        <v>0103170</v>
      </c>
      <c r="D18" s="591">
        <f>IF(NOT(ISBLANK(I18)),1,0)</f>
        <v>0</v>
      </c>
      <c r="E18" s="591">
        <f>IF(NOT(ISBLANK(L18)),1,0)</f>
        <v>0</v>
      </c>
      <c r="F18" s="591">
        <f>IF(NOT(ISBLANK(O18)),1,0)</f>
        <v>0</v>
      </c>
      <c r="G18" s="349" t="str">
        <f>IF(ISBLANK(H18), IF(OR(NOT(ISBLANK(L18)),NOT(ISBLANK(I18)), NOT(ISBLANK(O18))),"no oldname but should be",""),IF(H18=I18,"api",IF(H18=O18,"csv","no match or acs")))</f>
        <v/>
      </c>
      <c r="I18" s="119"/>
      <c r="Q18" s="61" t="s">
        <v>2345</v>
      </c>
      <c r="R18" s="142">
        <f>IFERROR(_xlfn.XLOOKUP(T18, sortorder!P:P,sortorder!Q:Q),999)</f>
        <v>170</v>
      </c>
      <c r="S18" s="142">
        <f>IFERROR(_xlfn.XLOOKUP(T18, sortorder!P:P,sortorder!O:O),99)</f>
        <v>24</v>
      </c>
      <c r="T18" s="124" t="s">
        <v>51</v>
      </c>
      <c r="U18" s="56" t="s">
        <v>51</v>
      </c>
      <c r="V18" s="147">
        <f>IFERROR(_xlfn.XLOOKUP(X18, sortorder!E:E,sortorder!D:D),99)</f>
        <v>3</v>
      </c>
      <c r="W18" s="147">
        <f>V18</f>
        <v>3</v>
      </c>
      <c r="X18" s="21" t="s">
        <v>2334</v>
      </c>
      <c r="Y18" s="137">
        <f>IF(ISERROR(SEARCH(Y$1,$Q18)),0,1)</f>
        <v>1</v>
      </c>
      <c r="Z18" s="137">
        <f>IF(ISERROR(SEARCH(Z$1,$Q18)),0,1)</f>
        <v>0</v>
      </c>
      <c r="AA18" s="137">
        <f>IF(ISERROR(SEARCH(AA$1,$Q18)),0,1)</f>
        <v>0</v>
      </c>
      <c r="AB18" s="137">
        <f>IF(ISERROR(SEARCH(AB$1,$Q18)),0,1)</f>
        <v>0</v>
      </c>
      <c r="AC18" s="137">
        <f>IF(ISERROR(SEARCH(AC$1,$Q18)),0,1)</f>
        <v>1</v>
      </c>
      <c r="AD18" s="137">
        <f>IF(ISERROR(SEARCH(AD$1,$Q18)),0,1)</f>
        <v>0</v>
      </c>
      <c r="AE18" s="137">
        <f>IF(ISERROR(SEARCH(AE$1,$Q18)),0,1)</f>
        <v>0</v>
      </c>
      <c r="AF18" s="137">
        <f>IF(ISERROR(SEARCH(AF$1,$Q18)),0,1)</f>
        <v>0</v>
      </c>
      <c r="AG18" s="137">
        <f>IF(ISERROR(SEARCH(AG$1,$Q18)),0,1)</f>
        <v>0</v>
      </c>
      <c r="AI18" s="137">
        <f>_xlfn.XLOOKUP(I18,'api2.3'!B:B,'api2.3'!D:D,"")</f>
        <v>0</v>
      </c>
      <c r="AJ18" t="s">
        <v>44</v>
      </c>
      <c r="AK18" s="38" t="s">
        <v>44</v>
      </c>
      <c r="AL18" s="200">
        <f>_xlfn.XLOOKUP(AK18,sortorder!$I$15:$I$20,sortorder!$J$15:$J$20)</f>
        <v>1</v>
      </c>
      <c r="AM18" s="638" t="s">
        <v>416</v>
      </c>
      <c r="AN18" s="638" t="s">
        <v>416</v>
      </c>
      <c r="AO18" s="638" t="s">
        <v>417</v>
      </c>
      <c r="AP18" s="642">
        <v>1</v>
      </c>
      <c r="AQ18" t="s">
        <v>2335</v>
      </c>
      <c r="AR18" s="22" t="str">
        <f>IF(AA18=1,"pctile",IF(Y18=1,"ratio",IF(AC18=1,"avg","raw")))</f>
        <v>ratio</v>
      </c>
      <c r="AS18" t="s">
        <v>1707</v>
      </c>
      <c r="AT18" s="22" t="b">
        <f>AR18=AS18</f>
        <v>1</v>
      </c>
      <c r="AU18" s="638" t="s">
        <v>1707</v>
      </c>
      <c r="AV18" s="638" t="s">
        <v>1707</v>
      </c>
      <c r="AX18" s="601" t="s">
        <v>2799</v>
      </c>
      <c r="AY18" s="484" t="b">
        <v>0</v>
      </c>
      <c r="AZ18" t="s">
        <v>2948</v>
      </c>
      <c r="BA18">
        <v>2</v>
      </c>
      <c r="BB18">
        <v>1</v>
      </c>
      <c r="BC18" t="b">
        <v>0</v>
      </c>
      <c r="BD18" t="b">
        <v>0</v>
      </c>
      <c r="BE18" t="b">
        <v>0</v>
      </c>
      <c r="BG18" t="s">
        <v>4886</v>
      </c>
      <c r="BH18" t="s">
        <v>2346</v>
      </c>
      <c r="BI18" t="s">
        <v>2346</v>
      </c>
      <c r="BJ18" s="719">
        <v>0</v>
      </c>
      <c r="BK18" s="566" t="s">
        <v>2799</v>
      </c>
      <c r="BL18" s="484">
        <v>0</v>
      </c>
      <c r="BO18" s="214">
        <v>999</v>
      </c>
      <c r="BT18" s="585" t="s">
        <v>404</v>
      </c>
      <c r="BU18" s="585" t="s">
        <v>55</v>
      </c>
    </row>
    <row r="19" spans="1:73">
      <c r="A19">
        <v>18</v>
      </c>
      <c r="B19" s="153" t="str">
        <f>IFERROR(TEXT(AL19,"00"),"99")&amp;IFERROR(TEXT(W19,"00"),"99")&amp;IFERROR(TEXT(S19,"00"),"99")&amp;IFERROR(TEXT(BO19,"000"),"999")</f>
        <v>010326999</v>
      </c>
      <c r="C19" s="153" t="str">
        <f>IFERROR(TEXT(AL19,"00"),"99")&amp;IFERROR(TEXT(V19,"00"),"99")&amp;IFERROR(TEXT(R19,"000"),"999")</f>
        <v>0103171</v>
      </c>
      <c r="D19" s="591">
        <f>IF(NOT(ISBLANK(I19)),1,0)</f>
        <v>0</v>
      </c>
      <c r="E19" s="591">
        <f>IF(NOT(ISBLANK(L19)),1,0)</f>
        <v>0</v>
      </c>
      <c r="F19" s="591">
        <f>IF(NOT(ISBLANK(O19)),1,0)</f>
        <v>0</v>
      </c>
      <c r="G19" s="349" t="str">
        <f>IF(ISBLANK(H19), IF(OR(NOT(ISBLANK(L19)),NOT(ISBLANK(I19)), NOT(ISBLANK(O19))),"no oldname but should be",""),IF(H19=I19,"api",IF(H19=O19,"csv","no match or acs")))</f>
        <v/>
      </c>
      <c r="H19" s="119"/>
      <c r="I19" s="178"/>
      <c r="Q19" s="61" t="s">
        <v>2349</v>
      </c>
      <c r="R19" s="142">
        <f>IFERROR(_xlfn.XLOOKUP(T19, sortorder!P:P,sortorder!Q:Q),999)</f>
        <v>171</v>
      </c>
      <c r="S19" s="142">
        <f>IFERROR(_xlfn.XLOOKUP(T19, sortorder!P:P,sortorder!O:O),99)</f>
        <v>26</v>
      </c>
      <c r="T19" s="124" t="s">
        <v>176</v>
      </c>
      <c r="U19" s="56" t="s">
        <v>176</v>
      </c>
      <c r="V19" s="147">
        <f>IFERROR(_xlfn.XLOOKUP(X19, sortorder!E:E,sortorder!D:D),99)</f>
        <v>3</v>
      </c>
      <c r="W19" s="147">
        <f>V19</f>
        <v>3</v>
      </c>
      <c r="X19" s="190" t="s">
        <v>2334</v>
      </c>
      <c r="Y19" s="137">
        <f>IF(ISERROR(SEARCH(Y$1,$Q19)),0,1)</f>
        <v>1</v>
      </c>
      <c r="Z19" s="137">
        <f>IF(ISERROR(SEARCH(Z$1,$Q19)),0,1)</f>
        <v>0</v>
      </c>
      <c r="AA19" s="137">
        <f>IF(ISERROR(SEARCH(AA$1,$Q19)),0,1)</f>
        <v>0</v>
      </c>
      <c r="AB19" s="137">
        <f>IF(ISERROR(SEARCH(AB$1,$Q19)),0,1)</f>
        <v>0</v>
      </c>
      <c r="AC19" s="137">
        <f>IF(ISERROR(SEARCH(AC$1,$Q19)),0,1)</f>
        <v>1</v>
      </c>
      <c r="AD19" s="137">
        <f>IF(ISERROR(SEARCH(AD$1,$Q19)),0,1)</f>
        <v>0</v>
      </c>
      <c r="AE19" s="137">
        <f>IF(ISERROR(SEARCH(AE$1,$Q19)),0,1)</f>
        <v>0</v>
      </c>
      <c r="AF19" s="137">
        <f>IF(ISERROR(SEARCH(AF$1,$Q19)),0,1)</f>
        <v>0</v>
      </c>
      <c r="AG19" s="137">
        <f>IF(ISERROR(SEARCH(AG$1,$Q19)),0,1)</f>
        <v>0</v>
      </c>
      <c r="AI19" s="137">
        <f>_xlfn.XLOOKUP(I19,'api2.3'!B:B,'api2.3'!D:D,"")</f>
        <v>0</v>
      </c>
      <c r="AJ19" t="s">
        <v>44</v>
      </c>
      <c r="AK19" s="38" t="s">
        <v>44</v>
      </c>
      <c r="AL19" s="200">
        <f>_xlfn.XLOOKUP(AK19,sortorder!$I$15:$I$20,sortorder!$J$15:$J$20)</f>
        <v>1</v>
      </c>
      <c r="AM19" s="638" t="s">
        <v>416</v>
      </c>
      <c r="AN19" s="638" t="s">
        <v>416</v>
      </c>
      <c r="AO19" s="638" t="s">
        <v>417</v>
      </c>
      <c r="AP19" s="642">
        <v>1</v>
      </c>
      <c r="AQ19" t="s">
        <v>2335</v>
      </c>
      <c r="AR19" s="22" t="str">
        <f>IF(AA19=1,"pctile",IF(Y19=1,"ratio",IF(AC19=1,"avg","raw")))</f>
        <v>ratio</v>
      </c>
      <c r="AS19" t="s">
        <v>1707</v>
      </c>
      <c r="AT19" s="22" t="b">
        <f>AR19=AS19</f>
        <v>1</v>
      </c>
      <c r="AU19" s="638" t="s">
        <v>1707</v>
      </c>
      <c r="AV19" s="638" t="s">
        <v>1707</v>
      </c>
      <c r="AX19" s="601" t="s">
        <v>2799</v>
      </c>
      <c r="AY19" s="484" t="b">
        <v>0</v>
      </c>
      <c r="AZ19" t="s">
        <v>2948</v>
      </c>
      <c r="BA19">
        <v>2</v>
      </c>
      <c r="BB19">
        <v>1</v>
      </c>
      <c r="BC19" t="b">
        <v>0</v>
      </c>
      <c r="BD19" t="b">
        <v>0</v>
      </c>
      <c r="BE19" t="b">
        <v>0</v>
      </c>
      <c r="BG19" t="s">
        <v>4887</v>
      </c>
      <c r="BH19" t="s">
        <v>2350</v>
      </c>
      <c r="BI19" t="s">
        <v>2350</v>
      </c>
      <c r="BJ19" s="719">
        <v>0</v>
      </c>
      <c r="BK19" s="566" t="s">
        <v>2799</v>
      </c>
      <c r="BL19" s="484" t="s">
        <v>2799</v>
      </c>
      <c r="BO19" s="214">
        <v>999</v>
      </c>
      <c r="BT19" s="585" t="s">
        <v>404</v>
      </c>
      <c r="BU19" s="585" t="s">
        <v>55</v>
      </c>
    </row>
    <row r="20" spans="1:73">
      <c r="A20">
        <v>19</v>
      </c>
      <c r="B20" s="153" t="str">
        <f>IFERROR(TEXT(AL20,"00"),"99")&amp;IFERROR(TEXT(W20,"00"),"99")&amp;IFERROR(TEXT(S20,"00"),"99")&amp;IFERROR(TEXT(BO20,"000"),"999")</f>
        <v>010327999</v>
      </c>
      <c r="C20" s="153" t="str">
        <f>IFERROR(TEXT(AL20,"00"),"99")&amp;IFERROR(TEXT(V20,"00"),"99")&amp;IFERROR(TEXT(R20,"000"),"999")</f>
        <v>0103172</v>
      </c>
      <c r="D20" s="591">
        <f>IF(NOT(ISBLANK(I20)),1,0)</f>
        <v>0</v>
      </c>
      <c r="E20" s="591">
        <f>IF(NOT(ISBLANK(L20)),1,0)</f>
        <v>0</v>
      </c>
      <c r="F20" s="591">
        <f>IF(NOT(ISBLANK(O20)),1,0)</f>
        <v>0</v>
      </c>
      <c r="G20" s="349" t="str">
        <f>IF(ISBLANK(H20), IF(OR(NOT(ISBLANK(L20)),NOT(ISBLANK(I20)), NOT(ISBLANK(O20))),"no oldname but should be",""),IF(H20=I20,"api",IF(H20=O20,"csv","no match or acs")))</f>
        <v/>
      </c>
      <c r="I20" s="119"/>
      <c r="L20" s="119"/>
      <c r="M20" s="189"/>
      <c r="Q20" s="120" t="s">
        <v>2351</v>
      </c>
      <c r="R20" s="142">
        <f>IFERROR(_xlfn.XLOOKUP(T20, sortorder!P:P,sortorder!Q:Q),999)</f>
        <v>172</v>
      </c>
      <c r="S20" s="142">
        <f>IFERROR(_xlfn.XLOOKUP(T20, sortorder!P:P,sortorder!O:O),99)</f>
        <v>27</v>
      </c>
      <c r="T20" s="124" t="s">
        <v>168</v>
      </c>
      <c r="U20" s="56" t="s">
        <v>168</v>
      </c>
      <c r="V20" s="147">
        <f>IFERROR(_xlfn.XLOOKUP(X20, sortorder!E:E,sortorder!D:D),99)</f>
        <v>3</v>
      </c>
      <c r="W20" s="147">
        <f>V20</f>
        <v>3</v>
      </c>
      <c r="X20" s="190" t="s">
        <v>2334</v>
      </c>
      <c r="Y20" s="137">
        <f>IF(ISERROR(SEARCH(Y$1,$Q20)),0,1)</f>
        <v>1</v>
      </c>
      <c r="Z20" s="137">
        <f>IF(ISERROR(SEARCH(Z$1,$Q20)),0,1)</f>
        <v>0</v>
      </c>
      <c r="AA20" s="137">
        <f>IF(ISERROR(SEARCH(AA$1,$Q20)),0,1)</f>
        <v>0</v>
      </c>
      <c r="AB20" s="137">
        <f>IF(ISERROR(SEARCH(AB$1,$Q20)),0,1)</f>
        <v>0</v>
      </c>
      <c r="AC20" s="137">
        <f>IF(ISERROR(SEARCH(AC$1,$Q20)),0,1)</f>
        <v>1</v>
      </c>
      <c r="AD20" s="137">
        <f>IF(ISERROR(SEARCH(AD$1,$Q20)),0,1)</f>
        <v>0</v>
      </c>
      <c r="AE20" s="137">
        <f>IF(ISERROR(SEARCH(AE$1,$Q20)),0,1)</f>
        <v>0</v>
      </c>
      <c r="AF20" s="137">
        <f>IF(ISERROR(SEARCH(AF$1,$Q20)),0,1)</f>
        <v>0</v>
      </c>
      <c r="AG20" s="137">
        <f>IF(ISERROR(SEARCH(AG$1,$Q20)),0,1)</f>
        <v>0</v>
      </c>
      <c r="AI20" s="137">
        <f>_xlfn.XLOOKUP(I20,'api2.3'!B:B,'api2.3'!D:D,"")</f>
        <v>0</v>
      </c>
      <c r="AJ20" t="s">
        <v>44</v>
      </c>
      <c r="AK20" s="38" t="s">
        <v>44</v>
      </c>
      <c r="AL20" s="200">
        <f>_xlfn.XLOOKUP(AK20,sortorder!$I$15:$I$20,sortorder!$J$15:$J$20)</f>
        <v>1</v>
      </c>
      <c r="AM20" s="638" t="s">
        <v>416</v>
      </c>
      <c r="AN20" s="638" t="s">
        <v>416</v>
      </c>
      <c r="AO20" s="638" t="s">
        <v>417</v>
      </c>
      <c r="AP20" s="642">
        <v>1</v>
      </c>
      <c r="AQ20" t="s">
        <v>2335</v>
      </c>
      <c r="AR20" s="22" t="str">
        <f>IF(AA20=1,"pctile",IF(Y20=1,"ratio",IF(AC20=1,"avg","raw")))</f>
        <v>ratio</v>
      </c>
      <c r="AS20" t="s">
        <v>1707</v>
      </c>
      <c r="AT20" s="22" t="b">
        <f>AR20=AS20</f>
        <v>1</v>
      </c>
      <c r="AU20" s="638" t="s">
        <v>1707</v>
      </c>
      <c r="AV20" s="638" t="s">
        <v>1707</v>
      </c>
      <c r="AX20" s="601" t="s">
        <v>2799</v>
      </c>
      <c r="AY20" s="484" t="b">
        <v>0</v>
      </c>
      <c r="AZ20" t="s">
        <v>2948</v>
      </c>
      <c r="BA20">
        <v>2</v>
      </c>
      <c r="BB20">
        <v>1</v>
      </c>
      <c r="BC20" t="b">
        <v>0</v>
      </c>
      <c r="BD20" t="b">
        <v>0</v>
      </c>
      <c r="BE20" t="b">
        <v>0</v>
      </c>
      <c r="BG20" t="s">
        <v>4888</v>
      </c>
      <c r="BH20" t="s">
        <v>2352</v>
      </c>
      <c r="BI20" t="s">
        <v>2352</v>
      </c>
      <c r="BJ20" s="719">
        <v>0</v>
      </c>
      <c r="BK20" s="566" t="s">
        <v>2799</v>
      </c>
      <c r="BL20" s="484" t="s">
        <v>2799</v>
      </c>
      <c r="BO20" s="214">
        <v>999</v>
      </c>
      <c r="BT20" s="585" t="s">
        <v>404</v>
      </c>
      <c r="BU20" s="585" t="s">
        <v>55</v>
      </c>
    </row>
    <row r="21" spans="1:73">
      <c r="A21">
        <v>20</v>
      </c>
      <c r="B21" s="153" t="str">
        <f>IFERROR(TEXT(AL21,"00"),"99")&amp;IFERROR(TEXT(W21,"00"),"99")&amp;IFERROR(TEXT(S21,"00"),"99")&amp;IFERROR(TEXT(BO21,"000"),"999")</f>
        <v>010328999</v>
      </c>
      <c r="C21" s="153" t="str">
        <f>IFERROR(TEXT(AL21,"00"),"99")&amp;IFERROR(TEXT(V21,"00"),"99")&amp;IFERROR(TEXT(R21,"000"),"999")</f>
        <v>0103166</v>
      </c>
      <c r="D21" s="591">
        <f>IF(NOT(ISBLANK(I21)),1,0)</f>
        <v>0</v>
      </c>
      <c r="E21" s="591">
        <f>IF(NOT(ISBLANK(L21)),1,0)</f>
        <v>0</v>
      </c>
      <c r="F21" s="591">
        <f>IF(NOT(ISBLANK(O21)),1,0)</f>
        <v>0</v>
      </c>
      <c r="G21" s="349" t="str">
        <f>IF(ISBLANK(H21), IF(OR(NOT(ISBLANK(L21)),NOT(ISBLANK(I21)), NOT(ISBLANK(O21))),"no oldname but should be",""),IF(H21=I21,"api",IF(H21=O21,"csv","no match or acs")))</f>
        <v/>
      </c>
      <c r="Q21" s="61" t="s">
        <v>2353</v>
      </c>
      <c r="R21" s="142">
        <f>IFERROR(_xlfn.XLOOKUP(T21, sortorder!P:P,sortorder!Q:Q),999)</f>
        <v>166</v>
      </c>
      <c r="S21" s="142">
        <f>IFERROR(_xlfn.XLOOKUP(T21, sortorder!P:P,sortorder!O:O),99)</f>
        <v>28</v>
      </c>
      <c r="T21" s="124" t="s">
        <v>164</v>
      </c>
      <c r="U21" s="56" t="s">
        <v>164</v>
      </c>
      <c r="V21" s="147">
        <f>IFERROR(_xlfn.XLOOKUP(X21, sortorder!E:E,sortorder!D:D),99)</f>
        <v>3</v>
      </c>
      <c r="W21" s="147">
        <f>V21</f>
        <v>3</v>
      </c>
      <c r="X21" s="21" t="s">
        <v>2334</v>
      </c>
      <c r="Y21" s="137">
        <f>IF(ISERROR(SEARCH(Y$1,$Q21)),0,1)</f>
        <v>1</v>
      </c>
      <c r="Z21" s="137">
        <f>IF(ISERROR(SEARCH(Z$1,$Q21)),0,1)</f>
        <v>0</v>
      </c>
      <c r="AA21" s="137">
        <f>IF(ISERROR(SEARCH(AA$1,$Q21)),0,1)</f>
        <v>0</v>
      </c>
      <c r="AB21" s="137">
        <f>IF(ISERROR(SEARCH(AB$1,$Q21)),0,1)</f>
        <v>0</v>
      </c>
      <c r="AC21" s="137">
        <f>IF(ISERROR(SEARCH(AC$1,$Q21)),0,1)</f>
        <v>1</v>
      </c>
      <c r="AD21" s="137">
        <f>IF(ISERROR(SEARCH(AD$1,$Q21)),0,1)</f>
        <v>0</v>
      </c>
      <c r="AE21" s="137">
        <f>IF(ISERROR(SEARCH(AE$1,$Q21)),0,1)</f>
        <v>0</v>
      </c>
      <c r="AF21" s="137">
        <f>IF(ISERROR(SEARCH(AF$1,$Q21)),0,1)</f>
        <v>0</v>
      </c>
      <c r="AG21" s="137">
        <f>IF(ISERROR(SEARCH(AG$1,$Q21)),0,1)</f>
        <v>0</v>
      </c>
      <c r="AI21" s="137">
        <f>_xlfn.XLOOKUP(I21,'api2.3'!B:B,'api2.3'!D:D,"")</f>
        <v>0</v>
      </c>
      <c r="AJ21" t="s">
        <v>44</v>
      </c>
      <c r="AK21" s="38" t="s">
        <v>44</v>
      </c>
      <c r="AL21" s="200">
        <f>_xlfn.XLOOKUP(AK21,sortorder!$I$15:$I$20,sortorder!$J$15:$J$20)</f>
        <v>1</v>
      </c>
      <c r="AM21" s="638" t="s">
        <v>416</v>
      </c>
      <c r="AN21" s="638" t="s">
        <v>416</v>
      </c>
      <c r="AO21" s="638" t="s">
        <v>417</v>
      </c>
      <c r="AP21" s="642">
        <v>1</v>
      </c>
      <c r="AQ21" t="s">
        <v>2335</v>
      </c>
      <c r="AR21" s="22" t="str">
        <f>IF(AA21=1,"pctile",IF(Y21=1,"ratio",IF(AC21=1,"avg","raw")))</f>
        <v>ratio</v>
      </c>
      <c r="AS21" t="s">
        <v>1707</v>
      </c>
      <c r="AT21" s="22" t="b">
        <f>AR21=AS21</f>
        <v>1</v>
      </c>
      <c r="AU21" s="638" t="s">
        <v>1707</v>
      </c>
      <c r="AV21" s="638" t="s">
        <v>1707</v>
      </c>
      <c r="AX21" s="601" t="s">
        <v>2799</v>
      </c>
      <c r="AY21" s="484" t="b">
        <v>0</v>
      </c>
      <c r="AZ21" t="s">
        <v>2948</v>
      </c>
      <c r="BA21">
        <v>2</v>
      </c>
      <c r="BB21">
        <v>1</v>
      </c>
      <c r="BC21" t="b">
        <v>0</v>
      </c>
      <c r="BD21" t="b">
        <v>0</v>
      </c>
      <c r="BE21" t="b">
        <v>0</v>
      </c>
      <c r="BG21" t="s">
        <v>5055</v>
      </c>
      <c r="BH21" t="s">
        <v>2354</v>
      </c>
      <c r="BI21" t="s">
        <v>2354</v>
      </c>
      <c r="BJ21" s="719">
        <v>0</v>
      </c>
      <c r="BK21" s="566" t="s">
        <v>2799</v>
      </c>
      <c r="BL21" s="484">
        <v>0</v>
      </c>
      <c r="BO21" s="214">
        <v>999</v>
      </c>
      <c r="BT21" s="585" t="s">
        <v>404</v>
      </c>
      <c r="BU21" s="585" t="s">
        <v>55</v>
      </c>
    </row>
    <row r="22" spans="1:73">
      <c r="A22">
        <v>21</v>
      </c>
      <c r="B22" s="153" t="str">
        <f>IFERROR(TEXT(AL22,"00"),"99")&amp;IFERROR(TEXT(W22,"00"),"99")&amp;IFERROR(TEXT(S22,"00"),"99")&amp;IFERROR(TEXT(BO22,"000"),"999")</f>
        <v>010418999</v>
      </c>
      <c r="C22" s="153" t="str">
        <f>IFERROR(TEXT(AL22,"00"),"99")&amp;IFERROR(TEXT(V22,"00"),"99")&amp;IFERROR(TEXT(R22,"000"),"999")</f>
        <v>0104164</v>
      </c>
      <c r="D22" s="591">
        <f>IF(NOT(ISBLANK(I22)),1,0)</f>
        <v>0</v>
      </c>
      <c r="E22" s="591">
        <f>IF(NOT(ISBLANK(L22)),1,0)</f>
        <v>0</v>
      </c>
      <c r="F22" s="591">
        <f>IF(NOT(ISBLANK(O22)),1,0)</f>
        <v>0</v>
      </c>
      <c r="G22" s="349" t="str">
        <f>IF(ISBLANK(H22), IF(OR(NOT(ISBLANK(L22)),NOT(ISBLANK(I22)), NOT(ISBLANK(O22))),"no oldname but should be",""),IF(H22=I22,"api",IF(H22=O22,"csv","no match or acs")))</f>
        <v/>
      </c>
      <c r="L22" s="23"/>
      <c r="P22" s="604" t="s">
        <v>7210</v>
      </c>
      <c r="Q22" s="39" t="s">
        <v>2391</v>
      </c>
      <c r="R22" s="142">
        <f>IFERROR(_xlfn.XLOOKUP(T22, sortorder!P:P,sortorder!Q:Q),999)</f>
        <v>164</v>
      </c>
      <c r="S22" s="142">
        <f>IFERROR(_xlfn.XLOOKUP(T22, sortorder!P:P,sortorder!O:O),99)</f>
        <v>18</v>
      </c>
      <c r="T22" s="397" t="s">
        <v>5628</v>
      </c>
      <c r="U22" s="56" t="s">
        <v>5628</v>
      </c>
      <c r="V22" s="147">
        <f>IFERROR(_xlfn.XLOOKUP(X22, sortorder!E:E,sortorder!D:D),99)</f>
        <v>4</v>
      </c>
      <c r="W22" s="147">
        <f>V22</f>
        <v>4</v>
      </c>
      <c r="X22" s="39" t="s">
        <v>2392</v>
      </c>
      <c r="Y22" s="137">
        <f>IF(ISERROR(SEARCH(Y$1,$Q22)),0,1)</f>
        <v>1</v>
      </c>
      <c r="Z22" s="137">
        <f>IF(ISERROR(SEARCH(Z$1,$Q22)),0,1)</f>
        <v>1</v>
      </c>
      <c r="AA22" s="137">
        <f>IF(ISERROR(SEARCH(AA$1,$Q22)),0,1)</f>
        <v>0</v>
      </c>
      <c r="AB22" s="137">
        <f>IF(ISERROR(SEARCH(AB$1,$Q22)),0,1)</f>
        <v>0</v>
      </c>
      <c r="AC22" s="137">
        <f>IF(ISERROR(SEARCH(AC$1,$Q22)),0,1)</f>
        <v>1</v>
      </c>
      <c r="AD22" s="137">
        <f>IF(ISERROR(SEARCH(AD$1,$Q22)),0,1)</f>
        <v>0</v>
      </c>
      <c r="AE22" s="137">
        <f>IF(ISERROR(SEARCH(AE$1,$Q22)),0,1)</f>
        <v>0</v>
      </c>
      <c r="AF22" s="137">
        <f>IF(ISERROR(SEARCH(AF$1,$Q22)),0,1)</f>
        <v>0</v>
      </c>
      <c r="AG22" s="137">
        <f>IF(ISERROR(SEARCH(AG$1,$Q22)),0,1)</f>
        <v>0</v>
      </c>
      <c r="AI22" s="137" t="str">
        <f>_xlfn.XLOOKUP(I22,'api2.3'!B:B,'api2.3'!D:D,"")</f>
        <v/>
      </c>
      <c r="AJ22" t="s">
        <v>44</v>
      </c>
      <c r="AK22" s="38" t="s">
        <v>44</v>
      </c>
      <c r="AL22" s="200">
        <f>_xlfn.XLOOKUP(AK22,sortorder!$I$15:$I$20,sortorder!$J$15:$J$20)</f>
        <v>1</v>
      </c>
      <c r="AM22" s="638" t="s">
        <v>1743</v>
      </c>
      <c r="AN22" s="638" t="s">
        <v>1743</v>
      </c>
      <c r="AO22" s="638" t="s">
        <v>1744</v>
      </c>
      <c r="AP22" s="643">
        <v>3</v>
      </c>
      <c r="AQ22" t="s">
        <v>2393</v>
      </c>
      <c r="AR22" s="22" t="str">
        <f>IF(AA22=1,"pctile",IF(Y22=1,"ratio",IF(AC22=1,"avg","raw")))</f>
        <v>ratio</v>
      </c>
      <c r="AS22" t="s">
        <v>1707</v>
      </c>
      <c r="AT22" s="22" t="b">
        <f>AR22=AS22</f>
        <v>1</v>
      </c>
      <c r="AU22" s="638" t="s">
        <v>1707</v>
      </c>
      <c r="AV22" s="638" t="s">
        <v>1707</v>
      </c>
      <c r="AX22" s="601" t="s">
        <v>2799</v>
      </c>
      <c r="AY22" s="484" t="b">
        <v>0</v>
      </c>
      <c r="AZ22" s="222" t="s">
        <v>2948</v>
      </c>
      <c r="BA22">
        <v>2</v>
      </c>
      <c r="BB22">
        <v>1</v>
      </c>
      <c r="BC22" t="b">
        <v>0</v>
      </c>
      <c r="BD22" t="b">
        <v>0</v>
      </c>
      <c r="BE22" t="b">
        <v>0</v>
      </c>
      <c r="BG22" s="386" t="s">
        <v>4816</v>
      </c>
      <c r="BH22" s="39" t="s">
        <v>2395</v>
      </c>
      <c r="BI22" s="39" t="s">
        <v>2395</v>
      </c>
      <c r="BJ22" s="719">
        <v>0</v>
      </c>
      <c r="BK22" s="566" t="s">
        <v>2799</v>
      </c>
      <c r="BL22" s="484" t="s">
        <v>2799</v>
      </c>
      <c r="BO22" s="211">
        <v>999</v>
      </c>
    </row>
    <row r="23" spans="1:73">
      <c r="A23">
        <v>22</v>
      </c>
      <c r="B23" s="153" t="str">
        <f>IFERROR(TEXT(AL23,"00"),"99")&amp;IFERROR(TEXT(W23,"00"),"99")&amp;IFERROR(TEXT(S23,"00"),"99")&amp;IFERROR(TEXT(BO23,"000"),"999")</f>
        <v>010419999</v>
      </c>
      <c r="C23" s="153" t="str">
        <f>IFERROR(TEXT(AL23,"00"),"99")&amp;IFERROR(TEXT(V23,"00"),"99")&amp;IFERROR(TEXT(R23,"000"),"999")</f>
        <v>0104165</v>
      </c>
      <c r="D23" s="591">
        <f>IF(NOT(ISBLANK(I23)),1,0)</f>
        <v>0</v>
      </c>
      <c r="E23" s="591">
        <f>IF(NOT(ISBLANK(L23)),1,0)</f>
        <v>0</v>
      </c>
      <c r="F23" s="591">
        <f>IF(NOT(ISBLANK(O23)),1,0)</f>
        <v>0</v>
      </c>
      <c r="G23" s="349" t="str">
        <f>IF(ISBLANK(H23), IF(OR(NOT(ISBLANK(L23)),NOT(ISBLANK(I23)), NOT(ISBLANK(O23))),"no oldname but should be",""),IF(H23=I23,"api",IF(H23=O23,"csv","no match or acs")))</f>
        <v/>
      </c>
      <c r="I23" s="119"/>
      <c r="P23" s="604" t="s">
        <v>7210</v>
      </c>
      <c r="Q23" s="39" t="s">
        <v>2394</v>
      </c>
      <c r="R23" s="142">
        <f>IFERROR(_xlfn.XLOOKUP(T23, sortorder!P:P,sortorder!Q:Q),999)</f>
        <v>165</v>
      </c>
      <c r="S23" s="142">
        <f>IFERROR(_xlfn.XLOOKUP(T23, sortorder!P:P,sortorder!O:O),99)</f>
        <v>19</v>
      </c>
      <c r="T23" s="386" t="s">
        <v>5665</v>
      </c>
      <c r="U23" s="56" t="s">
        <v>5665</v>
      </c>
      <c r="V23" s="147">
        <f>IFERROR(_xlfn.XLOOKUP(X23, sortorder!E:E,sortorder!D:D),99)</f>
        <v>4</v>
      </c>
      <c r="W23" s="147">
        <f>V23</f>
        <v>4</v>
      </c>
      <c r="X23" s="39" t="s">
        <v>2392</v>
      </c>
      <c r="Y23" s="137">
        <f>IF(ISERROR(SEARCH(Y$1,$Q23)),0,1)</f>
        <v>1</v>
      </c>
      <c r="Z23" s="137">
        <f>IF(ISERROR(SEARCH(Z$1,$Q23)),0,1)</f>
        <v>1</v>
      </c>
      <c r="AA23" s="137">
        <f>IF(ISERROR(SEARCH(AA$1,$Q23)),0,1)</f>
        <v>0</v>
      </c>
      <c r="AB23" s="137">
        <f>IF(ISERROR(SEARCH(AB$1,$Q23)),0,1)</f>
        <v>0</v>
      </c>
      <c r="AC23" s="137">
        <f>IF(ISERROR(SEARCH(AC$1,$Q23)),0,1)</f>
        <v>1</v>
      </c>
      <c r="AD23" s="137">
        <f>IF(ISERROR(SEARCH(AD$1,$Q23)),0,1)</f>
        <v>0</v>
      </c>
      <c r="AE23" s="137">
        <f>IF(ISERROR(SEARCH(AE$1,$Q23)),0,1)</f>
        <v>0</v>
      </c>
      <c r="AF23" s="137">
        <f>IF(ISERROR(SEARCH(AF$1,$Q23)),0,1)</f>
        <v>0</v>
      </c>
      <c r="AG23" s="137">
        <f>IF(ISERROR(SEARCH(AG$1,$Q23)),0,1)</f>
        <v>1</v>
      </c>
      <c r="AI23" s="137" t="str">
        <f>_xlfn.XLOOKUP(I23,'api2.3'!B:B,'api2.3'!D:D,"")</f>
        <v/>
      </c>
      <c r="AJ23" t="s">
        <v>44</v>
      </c>
      <c r="AK23" s="38" t="s">
        <v>44</v>
      </c>
      <c r="AL23" s="200">
        <f>_xlfn.XLOOKUP(AK23,sortorder!$I$15:$I$20,sortorder!$J$15:$J$20)</f>
        <v>1</v>
      </c>
      <c r="AM23" s="638" t="s">
        <v>1743</v>
      </c>
      <c r="AN23" s="638" t="s">
        <v>1743</v>
      </c>
      <c r="AO23" s="638" t="s">
        <v>1744</v>
      </c>
      <c r="AP23" s="643">
        <v>3</v>
      </c>
      <c r="AQ23" t="s">
        <v>2393</v>
      </c>
      <c r="AR23" s="22" t="str">
        <f>IF(AA23=1,"pctile",IF(Y23=1,"ratio",IF(AC23=1,"avg","raw")))</f>
        <v>ratio</v>
      </c>
      <c r="AS23" t="s">
        <v>1707</v>
      </c>
      <c r="AT23" s="22" t="b">
        <f>AR23=AS23</f>
        <v>1</v>
      </c>
      <c r="AU23" s="638" t="s">
        <v>1707</v>
      </c>
      <c r="AV23" s="638" t="s">
        <v>1707</v>
      </c>
      <c r="AX23" s="601" t="s">
        <v>2799</v>
      </c>
      <c r="AY23" s="484" t="b">
        <v>0</v>
      </c>
      <c r="AZ23" s="222" t="s">
        <v>2948</v>
      </c>
      <c r="BA23">
        <v>2</v>
      </c>
      <c r="BB23">
        <v>1</v>
      </c>
      <c r="BC23" t="b">
        <v>0</v>
      </c>
      <c r="BD23" t="b">
        <v>0</v>
      </c>
      <c r="BE23" t="b">
        <v>0</v>
      </c>
      <c r="BG23" s="386" t="s">
        <v>4816</v>
      </c>
      <c r="BH23" s="39" t="s">
        <v>2395</v>
      </c>
      <c r="BI23" s="39" t="s">
        <v>2395</v>
      </c>
      <c r="BJ23" s="719">
        <v>0</v>
      </c>
      <c r="BK23" s="566" t="s">
        <v>2799</v>
      </c>
      <c r="BL23" s="484" t="s">
        <v>2799</v>
      </c>
      <c r="BO23" s="211">
        <v>999</v>
      </c>
    </row>
    <row r="24" spans="1:73">
      <c r="A24">
        <v>23</v>
      </c>
      <c r="B24" s="153" t="str">
        <f>IFERROR(TEXT(AL24,"00"),"99")&amp;IFERROR(TEXT(W24,"00"),"99")&amp;IFERROR(TEXT(S24,"00"),"99")&amp;IFERROR(TEXT(BO24,"000"),"999")</f>
        <v>010420999</v>
      </c>
      <c r="C24" s="153" t="str">
        <f>IFERROR(TEXT(AL24,"00"),"99")&amp;IFERROR(TEXT(V24,"00"),"99")&amp;IFERROR(TEXT(R24,"000"),"999")</f>
        <v>0104167</v>
      </c>
      <c r="D24" s="591">
        <f>IF(NOT(ISBLANK(I24)),1,0)</f>
        <v>0</v>
      </c>
      <c r="E24" s="591">
        <f>IF(NOT(ISBLANK(L24)),1,0)</f>
        <v>0</v>
      </c>
      <c r="F24" s="591">
        <f>IF(NOT(ISBLANK(O24)),1,0)</f>
        <v>0</v>
      </c>
      <c r="G24" s="349" t="str">
        <f>IF(ISBLANK(H24), IF(OR(NOT(ISBLANK(L24)),NOT(ISBLANK(I24)), NOT(ISBLANK(O24))),"no oldname but should be",""),IF(H24=I24,"api",IF(H24=O24,"csv","no match or acs")))</f>
        <v/>
      </c>
      <c r="Q24" s="61" t="s">
        <v>2396</v>
      </c>
      <c r="R24" s="142">
        <f>IFERROR(_xlfn.XLOOKUP(T24, sortorder!P:P,sortorder!Q:Q),999)</f>
        <v>167</v>
      </c>
      <c r="S24" s="142">
        <f>IFERROR(_xlfn.XLOOKUP(T24, sortorder!P:P,sortorder!O:O),99)</f>
        <v>20</v>
      </c>
      <c r="T24" s="124" t="s">
        <v>155</v>
      </c>
      <c r="U24" s="56" t="s">
        <v>155</v>
      </c>
      <c r="V24" s="147">
        <f>IFERROR(_xlfn.XLOOKUP(X24, sortorder!E:E,sortorder!D:D),99)</f>
        <v>4</v>
      </c>
      <c r="W24" s="147">
        <f>V24</f>
        <v>4</v>
      </c>
      <c r="X24" s="21" t="s">
        <v>2392</v>
      </c>
      <c r="Y24" s="137">
        <f>IF(ISERROR(SEARCH(Y$1,$Q24)),0,1)</f>
        <v>1</v>
      </c>
      <c r="Z24" s="137">
        <f>IF(ISERROR(SEARCH(Z$1,$Q24)),0,1)</f>
        <v>1</v>
      </c>
      <c r="AA24" s="137">
        <f>IF(ISERROR(SEARCH(AA$1,$Q24)),0,1)</f>
        <v>0</v>
      </c>
      <c r="AB24" s="137">
        <f>IF(ISERROR(SEARCH(AB$1,$Q24)),0,1)</f>
        <v>0</v>
      </c>
      <c r="AC24" s="137">
        <f>IF(ISERROR(SEARCH(AC$1,$Q24)),0,1)</f>
        <v>1</v>
      </c>
      <c r="AD24" s="137">
        <f>IF(ISERROR(SEARCH(AD$1,$Q24)),0,1)</f>
        <v>0</v>
      </c>
      <c r="AE24" s="137">
        <f>IF(ISERROR(SEARCH(AE$1,$Q24)),0,1)</f>
        <v>0</v>
      </c>
      <c r="AF24" s="137">
        <f>IF(ISERROR(SEARCH(AF$1,$Q24)),0,1)</f>
        <v>0</v>
      </c>
      <c r="AG24" s="137">
        <f>IF(ISERROR(SEARCH(AG$1,$Q24)),0,1)</f>
        <v>0</v>
      </c>
      <c r="AI24" s="137">
        <f>_xlfn.XLOOKUP(I24,'api2.3'!B:B,'api2.3'!D:D,"")</f>
        <v>0</v>
      </c>
      <c r="AJ24" t="s">
        <v>44</v>
      </c>
      <c r="AK24" s="38" t="s">
        <v>44</v>
      </c>
      <c r="AL24" s="200">
        <f>_xlfn.XLOOKUP(AK24,sortorder!$I$15:$I$20,sortorder!$J$15:$J$20)</f>
        <v>1</v>
      </c>
      <c r="AM24" s="638" t="s">
        <v>1743</v>
      </c>
      <c r="AN24" s="638" t="s">
        <v>1743</v>
      </c>
      <c r="AO24" s="638" t="s">
        <v>1744</v>
      </c>
      <c r="AP24" s="642">
        <v>3</v>
      </c>
      <c r="AQ24" t="s">
        <v>2393</v>
      </c>
      <c r="AR24" s="22" t="str">
        <f>IF(AA24=1,"pctile",IF(Y24=1,"ratio",IF(AC24=1,"avg","raw")))</f>
        <v>ratio</v>
      </c>
      <c r="AS24" t="s">
        <v>1707</v>
      </c>
      <c r="AT24" s="22" t="b">
        <f>AR24=AS24</f>
        <v>1</v>
      </c>
      <c r="AU24" s="638" t="s">
        <v>1707</v>
      </c>
      <c r="AV24" s="638" t="s">
        <v>1707</v>
      </c>
      <c r="AX24" s="601" t="s">
        <v>2799</v>
      </c>
      <c r="AY24" s="484" t="b">
        <v>0</v>
      </c>
      <c r="AZ24" t="s">
        <v>2948</v>
      </c>
      <c r="BA24">
        <v>2</v>
      </c>
      <c r="BB24">
        <v>1</v>
      </c>
      <c r="BC24" t="b">
        <v>0</v>
      </c>
      <c r="BD24" t="b">
        <v>0</v>
      </c>
      <c r="BE24" t="b">
        <v>0</v>
      </c>
      <c r="BG24" t="s">
        <v>4889</v>
      </c>
      <c r="BH24" t="s">
        <v>2397</v>
      </c>
      <c r="BI24" t="s">
        <v>2397</v>
      </c>
      <c r="BJ24" s="719">
        <v>0</v>
      </c>
      <c r="BK24" s="566" t="s">
        <v>2799</v>
      </c>
      <c r="BL24" s="484" t="s">
        <v>2799</v>
      </c>
      <c r="BO24" s="214">
        <v>999</v>
      </c>
      <c r="BT24" s="585" t="s">
        <v>404</v>
      </c>
      <c r="BU24" s="585" t="s">
        <v>55</v>
      </c>
    </row>
    <row r="25" spans="1:73">
      <c r="A25">
        <v>24</v>
      </c>
      <c r="B25" s="153" t="str">
        <f>IFERROR(TEXT(AL25,"00"),"99")&amp;IFERROR(TEXT(W25,"00"),"99")&amp;IFERROR(TEXT(S25,"00"),"99")&amp;IFERROR(TEXT(BO25,"000"),"999")</f>
        <v>010421999</v>
      </c>
      <c r="C25" s="153" t="str">
        <f>IFERROR(TEXT(AL25,"00"),"99")&amp;IFERROR(TEXT(V25,"00"),"99")&amp;IFERROR(TEXT(R25,"000"),"999")</f>
        <v>0104169</v>
      </c>
      <c r="D25" s="591">
        <f>IF(NOT(ISBLANK(I25)),1,0)</f>
        <v>0</v>
      </c>
      <c r="E25" s="591">
        <f>IF(NOT(ISBLANK(L25)),1,0)</f>
        <v>0</v>
      </c>
      <c r="F25" s="591">
        <f>IF(NOT(ISBLANK(O25)),1,0)</f>
        <v>0</v>
      </c>
      <c r="G25" s="349" t="str">
        <f>IF(ISBLANK(H25), IF(OR(NOT(ISBLANK(L25)),NOT(ISBLANK(I25)), NOT(ISBLANK(O25))),"no oldname but should be",""),IF(H25=I25,"api",IF(H25=O25,"csv","no match or acs")))</f>
        <v/>
      </c>
      <c r="Q25" s="61" t="s">
        <v>2398</v>
      </c>
      <c r="R25" s="142">
        <f>IFERROR(_xlfn.XLOOKUP(T25, sortorder!P:P,sortorder!Q:Q),999)</f>
        <v>169</v>
      </c>
      <c r="S25" s="142">
        <f>IFERROR(_xlfn.XLOOKUP(T25, sortorder!P:P,sortorder!O:O),99)</f>
        <v>21</v>
      </c>
      <c r="T25" s="124" t="s">
        <v>150</v>
      </c>
      <c r="U25" s="56" t="s">
        <v>150</v>
      </c>
      <c r="V25" s="147">
        <f>IFERROR(_xlfn.XLOOKUP(X25, sortorder!E:E,sortorder!D:D),99)</f>
        <v>4</v>
      </c>
      <c r="W25" s="147">
        <f>V25</f>
        <v>4</v>
      </c>
      <c r="X25" s="21" t="s">
        <v>2392</v>
      </c>
      <c r="Y25" s="137">
        <f>IF(ISERROR(SEARCH(Y$1,$Q25)),0,1)</f>
        <v>1</v>
      </c>
      <c r="Z25" s="137">
        <f>IF(ISERROR(SEARCH(Z$1,$Q25)),0,1)</f>
        <v>1</v>
      </c>
      <c r="AA25" s="137">
        <f>IF(ISERROR(SEARCH(AA$1,$Q25)),0,1)</f>
        <v>0</v>
      </c>
      <c r="AB25" s="137">
        <f>IF(ISERROR(SEARCH(AB$1,$Q25)),0,1)</f>
        <v>0</v>
      </c>
      <c r="AC25" s="137">
        <f>IF(ISERROR(SEARCH(AC$1,$Q25)),0,1)</f>
        <v>1</v>
      </c>
      <c r="AD25" s="137">
        <f>IF(ISERROR(SEARCH(AD$1,$Q25)),0,1)</f>
        <v>0</v>
      </c>
      <c r="AE25" s="137">
        <f>IF(ISERROR(SEARCH(AE$1,$Q25)),0,1)</f>
        <v>0</v>
      </c>
      <c r="AF25" s="137">
        <f>IF(ISERROR(SEARCH(AF$1,$Q25)),0,1)</f>
        <v>0</v>
      </c>
      <c r="AG25" s="137">
        <f>IF(ISERROR(SEARCH(AG$1,$Q25)),0,1)</f>
        <v>0</v>
      </c>
      <c r="AI25" s="137">
        <f>_xlfn.XLOOKUP(I25,'api2.3'!B:B,'api2.3'!D:D,"")</f>
        <v>0</v>
      </c>
      <c r="AJ25" t="s">
        <v>44</v>
      </c>
      <c r="AK25" s="38" t="s">
        <v>44</v>
      </c>
      <c r="AL25" s="200">
        <f>_xlfn.XLOOKUP(AK25,sortorder!$I$15:$I$20,sortorder!$J$15:$J$20)</f>
        <v>1</v>
      </c>
      <c r="AM25" s="638" t="s">
        <v>1743</v>
      </c>
      <c r="AN25" s="638" t="s">
        <v>1743</v>
      </c>
      <c r="AO25" s="638" t="s">
        <v>1744</v>
      </c>
      <c r="AP25" s="642">
        <v>3</v>
      </c>
      <c r="AQ25" t="s">
        <v>2393</v>
      </c>
      <c r="AR25" s="22" t="str">
        <f>IF(AA25=1,"pctile",IF(Y25=1,"ratio",IF(AC25=1,"avg","raw")))</f>
        <v>ratio</v>
      </c>
      <c r="AS25" t="s">
        <v>1707</v>
      </c>
      <c r="AT25" s="22" t="b">
        <f>AR25=AS25</f>
        <v>1</v>
      </c>
      <c r="AU25" s="638" t="s">
        <v>1707</v>
      </c>
      <c r="AV25" s="638" t="s">
        <v>1707</v>
      </c>
      <c r="AX25" s="601" t="s">
        <v>2799</v>
      </c>
      <c r="AY25" s="484" t="b">
        <v>0</v>
      </c>
      <c r="AZ25" t="s">
        <v>2948</v>
      </c>
      <c r="BA25">
        <v>2</v>
      </c>
      <c r="BB25">
        <v>1</v>
      </c>
      <c r="BC25" t="b">
        <v>0</v>
      </c>
      <c r="BD25" t="b">
        <v>0</v>
      </c>
      <c r="BE25" t="b">
        <v>0</v>
      </c>
      <c r="BG25" t="s">
        <v>4890</v>
      </c>
      <c r="BH25" t="s">
        <v>2399</v>
      </c>
      <c r="BI25" t="s">
        <v>2399</v>
      </c>
      <c r="BJ25" s="719">
        <v>0</v>
      </c>
      <c r="BK25" s="566" t="s">
        <v>2799</v>
      </c>
      <c r="BL25" s="484" t="s">
        <v>2799</v>
      </c>
      <c r="BO25" s="214">
        <v>999</v>
      </c>
      <c r="BT25" s="585" t="s">
        <v>404</v>
      </c>
      <c r="BU25" s="585" t="s">
        <v>55</v>
      </c>
    </row>
    <row r="26" spans="1:73">
      <c r="A26">
        <v>25</v>
      </c>
      <c r="B26" s="153" t="str">
        <f>IFERROR(TEXT(AL26,"00"),"99")&amp;IFERROR(TEXT(W26,"00"),"99")&amp;IFERROR(TEXT(S26,"00"),"99")&amp;IFERROR(TEXT(BO26,"000"),"999")</f>
        <v>010422999</v>
      </c>
      <c r="C26" s="153" t="str">
        <f>IFERROR(TEXT(AL26,"00"),"99")&amp;IFERROR(TEXT(V26,"00"),"99")&amp;IFERROR(TEXT(R26,"000"),"999")</f>
        <v>0104168</v>
      </c>
      <c r="D26" s="591">
        <f>IF(NOT(ISBLANK(I26)),1,0)</f>
        <v>0</v>
      </c>
      <c r="E26" s="591">
        <f>IF(NOT(ISBLANK(L26)),1,0)</f>
        <v>0</v>
      </c>
      <c r="F26" s="591">
        <f>IF(NOT(ISBLANK(O26)),1,0)</f>
        <v>0</v>
      </c>
      <c r="G26" s="349" t="str">
        <f>IF(ISBLANK(H26), IF(OR(NOT(ISBLANK(L26)),NOT(ISBLANK(I26)), NOT(ISBLANK(O26))),"no oldname but should be",""),IF(H26=I26,"api",IF(H26=O26,"csv","no match or acs")))</f>
        <v/>
      </c>
      <c r="Q26" s="61" t="s">
        <v>2400</v>
      </c>
      <c r="R26" s="142">
        <f>IFERROR(_xlfn.XLOOKUP(T26, sortorder!P:P,sortorder!Q:Q),999)</f>
        <v>168</v>
      </c>
      <c r="S26" s="142">
        <f>IFERROR(_xlfn.XLOOKUP(T26, sortorder!P:P,sortorder!O:O),99)</f>
        <v>22</v>
      </c>
      <c r="T26" s="124" t="s">
        <v>389</v>
      </c>
      <c r="U26" s="56" t="s">
        <v>389</v>
      </c>
      <c r="V26" s="147">
        <f>IFERROR(_xlfn.XLOOKUP(X26, sortorder!E:E,sortorder!D:D),99)</f>
        <v>4</v>
      </c>
      <c r="W26" s="147">
        <f>V26</f>
        <v>4</v>
      </c>
      <c r="X26" s="21" t="s">
        <v>2392</v>
      </c>
      <c r="Y26" s="137">
        <f>IF(ISERROR(SEARCH(Y$1,$Q26)),0,1)</f>
        <v>1</v>
      </c>
      <c r="Z26" s="137">
        <f>IF(ISERROR(SEARCH(Z$1,$Q26)),0,1)</f>
        <v>1</v>
      </c>
      <c r="AA26" s="137">
        <f>IF(ISERROR(SEARCH(AA$1,$Q26)),0,1)</f>
        <v>0</v>
      </c>
      <c r="AB26" s="137">
        <f>IF(ISERROR(SEARCH(AB$1,$Q26)),0,1)</f>
        <v>0</v>
      </c>
      <c r="AC26" s="137">
        <f>IF(ISERROR(SEARCH(AC$1,$Q26)),0,1)</f>
        <v>1</v>
      </c>
      <c r="AD26" s="137">
        <f>IF(ISERROR(SEARCH(AD$1,$Q26)),0,1)</f>
        <v>0</v>
      </c>
      <c r="AE26" s="137">
        <f>IF(ISERROR(SEARCH(AE$1,$Q26)),0,1)</f>
        <v>0</v>
      </c>
      <c r="AF26" s="137">
        <f>IF(ISERROR(SEARCH(AF$1,$Q26)),0,1)</f>
        <v>0</v>
      </c>
      <c r="AG26" s="137">
        <f>IF(ISERROR(SEARCH(AG$1,$Q26)),0,1)</f>
        <v>0</v>
      </c>
      <c r="AI26" s="137" t="str">
        <f>_xlfn.XLOOKUP(I26,'api2.3'!B:B,'api2.3'!D:D,"")</f>
        <v/>
      </c>
      <c r="AJ26" t="s">
        <v>44</v>
      </c>
      <c r="AK26" s="38" t="s">
        <v>44</v>
      </c>
      <c r="AL26" s="200">
        <f>_xlfn.XLOOKUP(AK26,sortorder!$I$15:$I$20,sortorder!$J$15:$J$20)</f>
        <v>1</v>
      </c>
      <c r="AM26" s="638" t="s">
        <v>1743</v>
      </c>
      <c r="AN26" s="638" t="s">
        <v>1743</v>
      </c>
      <c r="AO26" s="638" t="s">
        <v>1744</v>
      </c>
      <c r="AP26" s="642">
        <v>3</v>
      </c>
      <c r="AQ26" t="s">
        <v>2393</v>
      </c>
      <c r="AR26" s="22" t="str">
        <f>IF(AA26=1,"pctile",IF(Y26=1,"ratio",IF(AC26=1,"avg","raw")))</f>
        <v>ratio</v>
      </c>
      <c r="AS26" t="s">
        <v>1707</v>
      </c>
      <c r="AT26" s="22" t="b">
        <f>AR26=AS26</f>
        <v>1</v>
      </c>
      <c r="AU26" s="638" t="s">
        <v>1707</v>
      </c>
      <c r="AV26" s="638" t="s">
        <v>1707</v>
      </c>
      <c r="AX26" s="601" t="s">
        <v>2799</v>
      </c>
      <c r="AY26" s="484" t="b">
        <v>0</v>
      </c>
      <c r="AZ26" t="s">
        <v>2948</v>
      </c>
      <c r="BA26">
        <v>2</v>
      </c>
      <c r="BB26">
        <v>1</v>
      </c>
      <c r="BC26" t="b">
        <v>0</v>
      </c>
      <c r="BD26" t="b">
        <v>0</v>
      </c>
      <c r="BE26" t="b">
        <v>0</v>
      </c>
      <c r="BG26" t="s">
        <v>4891</v>
      </c>
      <c r="BH26" t="s">
        <v>2401</v>
      </c>
      <c r="BI26" t="s">
        <v>2401</v>
      </c>
      <c r="BJ26" s="719">
        <v>0</v>
      </c>
      <c r="BK26" s="566" t="s">
        <v>2799</v>
      </c>
      <c r="BL26" s="484" t="s">
        <v>2799</v>
      </c>
      <c r="BO26" s="214">
        <v>999</v>
      </c>
      <c r="BT26" s="585" t="s">
        <v>404</v>
      </c>
      <c r="BU26" s="585" t="s">
        <v>55</v>
      </c>
    </row>
    <row r="27" spans="1:73">
      <c r="A27">
        <v>26</v>
      </c>
      <c r="B27" s="153" t="str">
        <f>IFERROR(TEXT(AL27,"00"),"99")&amp;IFERROR(TEXT(W27,"00"),"99")&amp;IFERROR(TEXT(S27,"00"),"99")&amp;IFERROR(TEXT(BO27,"000"),"999")</f>
        <v>010424999</v>
      </c>
      <c r="C27" s="153" t="str">
        <f>IFERROR(TEXT(AL27,"00"),"99")&amp;IFERROR(TEXT(V27,"00"),"99")&amp;IFERROR(TEXT(R27,"000"),"999")</f>
        <v>0104170</v>
      </c>
      <c r="D27" s="591">
        <f>IF(NOT(ISBLANK(I27)),1,0)</f>
        <v>0</v>
      </c>
      <c r="E27" s="591">
        <f>IF(NOT(ISBLANK(L27)),1,0)</f>
        <v>0</v>
      </c>
      <c r="F27" s="591">
        <f>IF(NOT(ISBLANK(O27)),1,0)</f>
        <v>0</v>
      </c>
      <c r="G27" s="349" t="str">
        <f>IF(ISBLANK(H27), IF(OR(NOT(ISBLANK(L27)),NOT(ISBLANK(I27)), NOT(ISBLANK(O27))),"no oldname but should be",""),IF(H27=I27,"api",IF(H27=O27,"csv","no match or acs")))</f>
        <v/>
      </c>
      <c r="I27" s="119"/>
      <c r="Q27" s="61" t="s">
        <v>2402</v>
      </c>
      <c r="R27" s="142">
        <f>IFERROR(_xlfn.XLOOKUP(T27, sortorder!P:P,sortorder!Q:Q),999)</f>
        <v>170</v>
      </c>
      <c r="S27" s="142">
        <f>IFERROR(_xlfn.XLOOKUP(T27, sortorder!P:P,sortorder!O:O),99)</f>
        <v>24</v>
      </c>
      <c r="T27" s="124" t="s">
        <v>51</v>
      </c>
      <c r="U27" s="56" t="s">
        <v>51</v>
      </c>
      <c r="V27" s="147">
        <f>IFERROR(_xlfn.XLOOKUP(X27, sortorder!E:E,sortorder!D:D),99)</f>
        <v>4</v>
      </c>
      <c r="W27" s="147">
        <f>V27</f>
        <v>4</v>
      </c>
      <c r="X27" s="21" t="s">
        <v>2392</v>
      </c>
      <c r="Y27" s="137">
        <f>IF(ISERROR(SEARCH(Y$1,$Q27)),0,1)</f>
        <v>1</v>
      </c>
      <c r="Z27" s="137">
        <f>IF(ISERROR(SEARCH(Z$1,$Q27)),0,1)</f>
        <v>1</v>
      </c>
      <c r="AA27" s="137">
        <f>IF(ISERROR(SEARCH(AA$1,$Q27)),0,1)</f>
        <v>0</v>
      </c>
      <c r="AB27" s="137">
        <f>IF(ISERROR(SEARCH(AB$1,$Q27)),0,1)</f>
        <v>0</v>
      </c>
      <c r="AC27" s="137">
        <f>IF(ISERROR(SEARCH(AC$1,$Q27)),0,1)</f>
        <v>1</v>
      </c>
      <c r="AD27" s="137">
        <f>IF(ISERROR(SEARCH(AD$1,$Q27)),0,1)</f>
        <v>0</v>
      </c>
      <c r="AE27" s="137">
        <f>IF(ISERROR(SEARCH(AE$1,$Q27)),0,1)</f>
        <v>0</v>
      </c>
      <c r="AF27" s="137">
        <f>IF(ISERROR(SEARCH(AF$1,$Q27)),0,1)</f>
        <v>0</v>
      </c>
      <c r="AG27" s="137">
        <f>IF(ISERROR(SEARCH(AG$1,$Q27)),0,1)</f>
        <v>0</v>
      </c>
      <c r="AI27" s="137">
        <f>_xlfn.XLOOKUP(I27,'api2.3'!B:B,'api2.3'!D:D,"")</f>
        <v>0</v>
      </c>
      <c r="AJ27" t="s">
        <v>44</v>
      </c>
      <c r="AK27" s="38" t="s">
        <v>44</v>
      </c>
      <c r="AL27" s="200">
        <f>_xlfn.XLOOKUP(AK27,sortorder!$I$15:$I$20,sortorder!$J$15:$J$20)</f>
        <v>1</v>
      </c>
      <c r="AM27" s="638" t="s">
        <v>1743</v>
      </c>
      <c r="AN27" s="638" t="s">
        <v>1743</v>
      </c>
      <c r="AO27" s="638" t="s">
        <v>1744</v>
      </c>
      <c r="AP27" s="642">
        <v>3</v>
      </c>
      <c r="AQ27" t="s">
        <v>2393</v>
      </c>
      <c r="AR27" s="22" t="str">
        <f>IF(AA27=1,"pctile",IF(Y27=1,"ratio",IF(AC27=1,"avg","raw")))</f>
        <v>ratio</v>
      </c>
      <c r="AS27" t="s">
        <v>1707</v>
      </c>
      <c r="AT27" s="22" t="b">
        <f>AR27=AS27</f>
        <v>1</v>
      </c>
      <c r="AU27" s="638" t="s">
        <v>1707</v>
      </c>
      <c r="AV27" s="638" t="s">
        <v>1707</v>
      </c>
      <c r="AX27" s="601" t="s">
        <v>2799</v>
      </c>
      <c r="AY27" s="484" t="b">
        <v>0</v>
      </c>
      <c r="AZ27" t="s">
        <v>2948</v>
      </c>
      <c r="BA27">
        <v>2</v>
      </c>
      <c r="BB27">
        <v>1</v>
      </c>
      <c r="BC27" t="b">
        <v>0</v>
      </c>
      <c r="BD27" t="b">
        <v>0</v>
      </c>
      <c r="BE27" t="b">
        <v>0</v>
      </c>
      <c r="BG27" t="s">
        <v>4892</v>
      </c>
      <c r="BH27" t="s">
        <v>2403</v>
      </c>
      <c r="BI27" t="s">
        <v>2403</v>
      </c>
      <c r="BJ27" s="719">
        <v>0</v>
      </c>
      <c r="BK27" s="566" t="s">
        <v>2799</v>
      </c>
      <c r="BL27" s="484">
        <v>0</v>
      </c>
      <c r="BO27" s="214">
        <v>999</v>
      </c>
      <c r="BT27" s="585" t="s">
        <v>404</v>
      </c>
      <c r="BU27" s="585" t="s">
        <v>55</v>
      </c>
    </row>
    <row r="28" spans="1:73">
      <c r="A28">
        <v>27</v>
      </c>
      <c r="B28" s="153" t="str">
        <f>IFERROR(TEXT(AL28,"00"),"99")&amp;IFERROR(TEXT(W28,"00"),"99")&amp;IFERROR(TEXT(S28,"00"),"99")&amp;IFERROR(TEXT(BO28,"000"),"999")</f>
        <v>010426999</v>
      </c>
      <c r="C28" s="153" t="str">
        <f>IFERROR(TEXT(AL28,"00"),"99")&amp;IFERROR(TEXT(V28,"00"),"99")&amp;IFERROR(TEXT(R28,"000"),"999")</f>
        <v>0104171</v>
      </c>
      <c r="D28" s="591">
        <f>IF(NOT(ISBLANK(I28)),1,0)</f>
        <v>0</v>
      </c>
      <c r="E28" s="591">
        <f>IF(NOT(ISBLANK(L28)),1,0)</f>
        <v>0</v>
      </c>
      <c r="F28" s="591">
        <f>IF(NOT(ISBLANK(O28)),1,0)</f>
        <v>0</v>
      </c>
      <c r="G28" s="349" t="str">
        <f>IF(ISBLANK(H28), IF(OR(NOT(ISBLANK(L28)),NOT(ISBLANK(I28)), NOT(ISBLANK(O28))),"no oldname but should be",""),IF(H28=I28,"api",IF(H28=O28,"csv","no match or acs")))</f>
        <v/>
      </c>
      <c r="I28" s="119"/>
      <c r="L28" s="119"/>
      <c r="M28" s="189"/>
      <c r="Q28" s="120" t="s">
        <v>2406</v>
      </c>
      <c r="R28" s="142">
        <f>IFERROR(_xlfn.XLOOKUP(T28, sortorder!P:P,sortorder!Q:Q),999)</f>
        <v>171</v>
      </c>
      <c r="S28" s="142">
        <f>IFERROR(_xlfn.XLOOKUP(T28, sortorder!P:P,sortorder!O:O),99)</f>
        <v>26</v>
      </c>
      <c r="T28" s="124" t="s">
        <v>176</v>
      </c>
      <c r="U28" s="56" t="s">
        <v>176</v>
      </c>
      <c r="V28" s="147">
        <f>IFERROR(_xlfn.XLOOKUP(X28, sortorder!E:E,sortorder!D:D),99)</f>
        <v>4</v>
      </c>
      <c r="W28" s="147">
        <f>V28</f>
        <v>4</v>
      </c>
      <c r="X28" s="21" t="s">
        <v>2392</v>
      </c>
      <c r="Y28" s="137">
        <f>IF(ISERROR(SEARCH(Y$1,$Q28)),0,1)</f>
        <v>1</v>
      </c>
      <c r="Z28" s="137">
        <f>IF(ISERROR(SEARCH(Z$1,$Q28)),0,1)</f>
        <v>1</v>
      </c>
      <c r="AA28" s="137">
        <f>IF(ISERROR(SEARCH(AA$1,$Q28)),0,1)</f>
        <v>0</v>
      </c>
      <c r="AB28" s="137">
        <f>IF(ISERROR(SEARCH(AB$1,$Q28)),0,1)</f>
        <v>0</v>
      </c>
      <c r="AC28" s="137">
        <f>IF(ISERROR(SEARCH(AC$1,$Q28)),0,1)</f>
        <v>1</v>
      </c>
      <c r="AD28" s="137">
        <f>IF(ISERROR(SEARCH(AD$1,$Q28)),0,1)</f>
        <v>0</v>
      </c>
      <c r="AE28" s="137">
        <f>IF(ISERROR(SEARCH(AE$1,$Q28)),0,1)</f>
        <v>0</v>
      </c>
      <c r="AF28" s="137">
        <f>IF(ISERROR(SEARCH(AF$1,$Q28)),0,1)</f>
        <v>0</v>
      </c>
      <c r="AG28" s="137">
        <f>IF(ISERROR(SEARCH(AG$1,$Q28)),0,1)</f>
        <v>0</v>
      </c>
      <c r="AI28" s="137">
        <f>_xlfn.XLOOKUP(I28,'api2.3'!B:B,'api2.3'!D:D,"")</f>
        <v>0</v>
      </c>
      <c r="AJ28" t="s">
        <v>44</v>
      </c>
      <c r="AK28" s="38" t="s">
        <v>44</v>
      </c>
      <c r="AL28" s="200">
        <f>_xlfn.XLOOKUP(AK28,sortorder!$I$15:$I$20,sortorder!$J$15:$J$20)</f>
        <v>1</v>
      </c>
      <c r="AM28" s="638" t="s">
        <v>1743</v>
      </c>
      <c r="AN28" s="638" t="s">
        <v>1743</v>
      </c>
      <c r="AO28" s="638" t="s">
        <v>1744</v>
      </c>
      <c r="AP28" s="642">
        <v>3</v>
      </c>
      <c r="AQ28" t="s">
        <v>2393</v>
      </c>
      <c r="AR28" s="22" t="str">
        <f>IF(AA28=1,"pctile",IF(Y28=1,"ratio",IF(AC28=1,"avg","raw")))</f>
        <v>ratio</v>
      </c>
      <c r="AS28" t="s">
        <v>1707</v>
      </c>
      <c r="AT28" s="22" t="b">
        <f>AR28=AS28</f>
        <v>1</v>
      </c>
      <c r="AU28" s="638" t="s">
        <v>1707</v>
      </c>
      <c r="AV28" s="638" t="s">
        <v>1707</v>
      </c>
      <c r="AX28" s="601" t="s">
        <v>2799</v>
      </c>
      <c r="AY28" s="484" t="b">
        <v>0</v>
      </c>
      <c r="AZ28" t="s">
        <v>2948</v>
      </c>
      <c r="BA28">
        <v>2</v>
      </c>
      <c r="BB28">
        <v>1</v>
      </c>
      <c r="BC28" t="b">
        <v>0</v>
      </c>
      <c r="BD28" t="b">
        <v>0</v>
      </c>
      <c r="BE28" t="b">
        <v>0</v>
      </c>
      <c r="BG28" t="s">
        <v>4893</v>
      </c>
      <c r="BH28" t="s">
        <v>2407</v>
      </c>
      <c r="BI28" t="s">
        <v>2407</v>
      </c>
      <c r="BJ28" s="719">
        <v>0</v>
      </c>
      <c r="BK28" s="566" t="s">
        <v>2799</v>
      </c>
      <c r="BL28" s="484">
        <v>0</v>
      </c>
      <c r="BO28" s="214">
        <v>999</v>
      </c>
      <c r="BT28" s="585" t="s">
        <v>404</v>
      </c>
      <c r="BU28" s="585" t="s">
        <v>55</v>
      </c>
    </row>
    <row r="29" spans="1:73">
      <c r="A29">
        <v>28</v>
      </c>
      <c r="B29" s="153" t="str">
        <f>IFERROR(TEXT(AL29,"00"),"99")&amp;IFERROR(TEXT(W29,"00"),"99")&amp;IFERROR(TEXT(S29,"00"),"99")&amp;IFERROR(TEXT(BO29,"000"),"999")</f>
        <v>010427999</v>
      </c>
      <c r="C29" s="153" t="str">
        <f>IFERROR(TEXT(AL29,"00"),"99")&amp;IFERROR(TEXT(V29,"00"),"99")&amp;IFERROR(TEXT(R29,"000"),"999")</f>
        <v>0104172</v>
      </c>
      <c r="D29" s="591">
        <f>IF(NOT(ISBLANK(I29)),1,0)</f>
        <v>0</v>
      </c>
      <c r="E29" s="591">
        <f>IF(NOT(ISBLANK(L29)),1,0)</f>
        <v>0</v>
      </c>
      <c r="F29" s="591">
        <f>IF(NOT(ISBLANK(O29)),1,0)</f>
        <v>0</v>
      </c>
      <c r="G29" s="349" t="str">
        <f>IF(ISBLANK(H29), IF(OR(NOT(ISBLANK(L29)),NOT(ISBLANK(I29)), NOT(ISBLANK(O29))),"no oldname but should be",""),IF(H29=I29,"api",IF(H29=O29,"csv","no match or acs")))</f>
        <v/>
      </c>
      <c r="I29" s="119"/>
      <c r="L29" s="119"/>
      <c r="M29" s="189"/>
      <c r="Q29" s="120" t="s">
        <v>2408</v>
      </c>
      <c r="R29" s="142">
        <f>IFERROR(_xlfn.XLOOKUP(T29, sortorder!P:P,sortorder!Q:Q),999)</f>
        <v>172</v>
      </c>
      <c r="S29" s="142">
        <f>IFERROR(_xlfn.XLOOKUP(T29, sortorder!P:P,sortorder!O:O),99)</f>
        <v>27</v>
      </c>
      <c r="T29" s="124" t="s">
        <v>168</v>
      </c>
      <c r="U29" s="56" t="s">
        <v>168</v>
      </c>
      <c r="V29" s="147">
        <f>IFERROR(_xlfn.XLOOKUP(X29, sortorder!E:E,sortorder!D:D),99)</f>
        <v>4</v>
      </c>
      <c r="W29" s="147">
        <f>V29</f>
        <v>4</v>
      </c>
      <c r="X29" s="21" t="s">
        <v>2392</v>
      </c>
      <c r="Y29" s="137">
        <f>IF(ISERROR(SEARCH(Y$1,$Q29)),0,1)</f>
        <v>1</v>
      </c>
      <c r="Z29" s="137">
        <f>IF(ISERROR(SEARCH(Z$1,$Q29)),0,1)</f>
        <v>1</v>
      </c>
      <c r="AA29" s="137">
        <f>IF(ISERROR(SEARCH(AA$1,$Q29)),0,1)</f>
        <v>0</v>
      </c>
      <c r="AB29" s="137">
        <f>IF(ISERROR(SEARCH(AB$1,$Q29)),0,1)</f>
        <v>0</v>
      </c>
      <c r="AC29" s="137">
        <f>IF(ISERROR(SEARCH(AC$1,$Q29)),0,1)</f>
        <v>1</v>
      </c>
      <c r="AD29" s="137">
        <f>IF(ISERROR(SEARCH(AD$1,$Q29)),0,1)</f>
        <v>0</v>
      </c>
      <c r="AE29" s="137">
        <f>IF(ISERROR(SEARCH(AE$1,$Q29)),0,1)</f>
        <v>0</v>
      </c>
      <c r="AF29" s="137">
        <f>IF(ISERROR(SEARCH(AF$1,$Q29)),0,1)</f>
        <v>0</v>
      </c>
      <c r="AG29" s="137">
        <f>IF(ISERROR(SEARCH(AG$1,$Q29)),0,1)</f>
        <v>0</v>
      </c>
      <c r="AI29" s="137">
        <f>_xlfn.XLOOKUP(I29,'api2.3'!B:B,'api2.3'!D:D,"")</f>
        <v>0</v>
      </c>
      <c r="AJ29" t="s">
        <v>44</v>
      </c>
      <c r="AK29" s="38" t="s">
        <v>44</v>
      </c>
      <c r="AL29" s="200">
        <f>_xlfn.XLOOKUP(AK29,sortorder!$I$15:$I$20,sortorder!$J$15:$J$20)</f>
        <v>1</v>
      </c>
      <c r="AM29" s="638" t="s">
        <v>1743</v>
      </c>
      <c r="AN29" s="638" t="s">
        <v>1743</v>
      </c>
      <c r="AO29" s="638" t="s">
        <v>1744</v>
      </c>
      <c r="AP29" s="642">
        <v>3</v>
      </c>
      <c r="AQ29" t="s">
        <v>2393</v>
      </c>
      <c r="AR29" s="22" t="str">
        <f>IF(AA29=1,"pctile",IF(Y29=1,"ratio",IF(AC29=1,"avg","raw")))</f>
        <v>ratio</v>
      </c>
      <c r="AS29" t="s">
        <v>1707</v>
      </c>
      <c r="AT29" s="22" t="b">
        <f>AR29=AS29</f>
        <v>1</v>
      </c>
      <c r="AU29" s="638" t="s">
        <v>1707</v>
      </c>
      <c r="AV29" s="638" t="s">
        <v>1707</v>
      </c>
      <c r="AX29" s="601" t="s">
        <v>2799</v>
      </c>
      <c r="AY29" s="484" t="b">
        <v>0</v>
      </c>
      <c r="AZ29" t="s">
        <v>2948</v>
      </c>
      <c r="BA29">
        <v>2</v>
      </c>
      <c r="BB29">
        <v>1</v>
      </c>
      <c r="BC29" t="b">
        <v>0</v>
      </c>
      <c r="BD29" t="b">
        <v>0</v>
      </c>
      <c r="BE29" t="b">
        <v>0</v>
      </c>
      <c r="BG29" t="s">
        <v>4894</v>
      </c>
      <c r="BH29" t="s">
        <v>2409</v>
      </c>
      <c r="BI29" t="s">
        <v>2409</v>
      </c>
      <c r="BJ29" s="719">
        <v>0</v>
      </c>
      <c r="BK29" s="566" t="s">
        <v>2799</v>
      </c>
      <c r="BL29" s="484">
        <v>0</v>
      </c>
      <c r="BO29" s="214">
        <v>999</v>
      </c>
      <c r="BT29" s="585" t="s">
        <v>404</v>
      </c>
      <c r="BU29" s="585" t="s">
        <v>55</v>
      </c>
    </row>
    <row r="30" spans="1:73">
      <c r="A30">
        <v>29</v>
      </c>
      <c r="B30" s="153" t="str">
        <f>IFERROR(TEXT(AL30,"00"),"99")&amp;IFERROR(TEXT(W30,"00"),"99")&amp;IFERROR(TEXT(S30,"00"),"99")&amp;IFERROR(TEXT(BO30,"000"),"999")</f>
        <v>010428999</v>
      </c>
      <c r="C30" s="153" t="str">
        <f>IFERROR(TEXT(AL30,"00"),"99")&amp;IFERROR(TEXT(V30,"00"),"99")&amp;IFERROR(TEXT(R30,"000"),"999")</f>
        <v>0104166</v>
      </c>
      <c r="D30" s="591">
        <f>IF(NOT(ISBLANK(I30)),1,0)</f>
        <v>0</v>
      </c>
      <c r="E30" s="591">
        <f>IF(NOT(ISBLANK(L30)),1,0)</f>
        <v>0</v>
      </c>
      <c r="F30" s="591">
        <f>IF(NOT(ISBLANK(O30)),1,0)</f>
        <v>0</v>
      </c>
      <c r="G30" s="349" t="str">
        <f>IF(ISBLANK(H30), IF(OR(NOT(ISBLANK(L30)),NOT(ISBLANK(I30)), NOT(ISBLANK(O30))),"no oldname but should be",""),IF(H30=I30,"api",IF(H30=O30,"csv","no match or acs")))</f>
        <v/>
      </c>
      <c r="Q30" s="61" t="s">
        <v>2410</v>
      </c>
      <c r="R30" s="142">
        <f>IFERROR(_xlfn.XLOOKUP(T30, sortorder!P:P,sortorder!Q:Q),999)</f>
        <v>166</v>
      </c>
      <c r="S30" s="142">
        <f>IFERROR(_xlfn.XLOOKUP(T30, sortorder!P:P,sortorder!O:O),99)</f>
        <v>28</v>
      </c>
      <c r="T30" s="124" t="s">
        <v>164</v>
      </c>
      <c r="U30" s="56" t="s">
        <v>164</v>
      </c>
      <c r="V30" s="147">
        <f>IFERROR(_xlfn.XLOOKUP(X30, sortorder!E:E,sortorder!D:D),99)</f>
        <v>4</v>
      </c>
      <c r="W30" s="147">
        <f>V30</f>
        <v>4</v>
      </c>
      <c r="X30" s="21" t="s">
        <v>2392</v>
      </c>
      <c r="Y30" s="137">
        <f>IF(ISERROR(SEARCH(Y$1,$Q30)),0,1)</f>
        <v>1</v>
      </c>
      <c r="Z30" s="137">
        <f>IF(ISERROR(SEARCH(Z$1,$Q30)),0,1)</f>
        <v>1</v>
      </c>
      <c r="AA30" s="137">
        <f>IF(ISERROR(SEARCH(AA$1,$Q30)),0,1)</f>
        <v>0</v>
      </c>
      <c r="AB30" s="137">
        <f>IF(ISERROR(SEARCH(AB$1,$Q30)),0,1)</f>
        <v>0</v>
      </c>
      <c r="AC30" s="137">
        <f>IF(ISERROR(SEARCH(AC$1,$Q30)),0,1)</f>
        <v>1</v>
      </c>
      <c r="AD30" s="137">
        <f>IF(ISERROR(SEARCH(AD$1,$Q30)),0,1)</f>
        <v>0</v>
      </c>
      <c r="AE30" s="137">
        <f>IF(ISERROR(SEARCH(AE$1,$Q30)),0,1)</f>
        <v>0</v>
      </c>
      <c r="AF30" s="137">
        <f>IF(ISERROR(SEARCH(AF$1,$Q30)),0,1)</f>
        <v>0</v>
      </c>
      <c r="AG30" s="137">
        <f>IF(ISERROR(SEARCH(AG$1,$Q30)),0,1)</f>
        <v>0</v>
      </c>
      <c r="AI30" s="137">
        <f>_xlfn.XLOOKUP(I30,'api2.3'!B:B,'api2.3'!D:D,"")</f>
        <v>0</v>
      </c>
      <c r="AJ30" t="s">
        <v>44</v>
      </c>
      <c r="AK30" s="38" t="s">
        <v>44</v>
      </c>
      <c r="AL30" s="200">
        <f>_xlfn.XLOOKUP(AK30,sortorder!$I$15:$I$20,sortorder!$J$15:$J$20)</f>
        <v>1</v>
      </c>
      <c r="AM30" s="638" t="s">
        <v>1743</v>
      </c>
      <c r="AN30" s="638" t="s">
        <v>1743</v>
      </c>
      <c r="AO30" s="638" t="s">
        <v>1744</v>
      </c>
      <c r="AP30" s="642">
        <v>3</v>
      </c>
      <c r="AQ30" t="s">
        <v>2393</v>
      </c>
      <c r="AR30" s="22" t="str">
        <f>IF(AA30=1,"pctile",IF(Y30=1,"ratio",IF(AC30=1,"avg","raw")))</f>
        <v>ratio</v>
      </c>
      <c r="AS30" t="s">
        <v>1707</v>
      </c>
      <c r="AT30" s="22" t="b">
        <f>AR30=AS30</f>
        <v>1</v>
      </c>
      <c r="AU30" s="638" t="s">
        <v>1707</v>
      </c>
      <c r="AV30" s="638" t="s">
        <v>1707</v>
      </c>
      <c r="AX30" s="601" t="s">
        <v>2799</v>
      </c>
      <c r="AY30" s="484" t="b">
        <v>0</v>
      </c>
      <c r="AZ30" t="s">
        <v>2948</v>
      </c>
      <c r="BA30">
        <v>2</v>
      </c>
      <c r="BB30">
        <v>1</v>
      </c>
      <c r="BC30" t="b">
        <v>0</v>
      </c>
      <c r="BD30" t="b">
        <v>0</v>
      </c>
      <c r="BE30" t="b">
        <v>0</v>
      </c>
      <c r="BG30" t="s">
        <v>5056</v>
      </c>
      <c r="BH30" t="s">
        <v>2411</v>
      </c>
      <c r="BI30" t="s">
        <v>2411</v>
      </c>
      <c r="BJ30" s="719">
        <v>0</v>
      </c>
      <c r="BK30" s="566" t="s">
        <v>2799</v>
      </c>
      <c r="BL30" s="484">
        <v>0</v>
      </c>
      <c r="BO30" s="214">
        <v>999</v>
      </c>
      <c r="BT30" s="585" t="s">
        <v>404</v>
      </c>
      <c r="BU30" s="585" t="s">
        <v>55</v>
      </c>
    </row>
    <row r="31" spans="1:73">
      <c r="A31">
        <v>30</v>
      </c>
      <c r="B31" s="153" t="str">
        <f>IFERROR(TEXT(AL31,"00"),"99")&amp;IFERROR(TEXT(W31,"00"),"99")&amp;IFERROR(TEXT(S31,"00"),"99")&amp;IFERROR(TEXT(BO31,"000"),"999")</f>
        <v>010516206</v>
      </c>
      <c r="C31" s="153" t="str">
        <f>IFERROR(TEXT(AL31,"00"),"99")&amp;IFERROR(TEXT(V31,"00"),"99")&amp;IFERROR(TEXT(R31,"000"),"999")</f>
        <v>0105162</v>
      </c>
      <c r="D31" s="591">
        <f>IF(NOT(ISBLANK(I31)),1,0)</f>
        <v>1</v>
      </c>
      <c r="E31" s="591">
        <f>IF(NOT(ISBLANK(L31)),1,0)</f>
        <v>0</v>
      </c>
      <c r="F31" s="591">
        <f>IF(NOT(ISBLANK(O31)),1,0)</f>
        <v>1</v>
      </c>
      <c r="G31" s="349" t="str">
        <f>IF(ISBLANK(H31), IF(OR(NOT(ISBLANK(L31)),NOT(ISBLANK(I31)), NOT(ISBLANK(O31))),"no oldname but should be",""),IF(H31=I31,"api",IF(H31=O31,"csv","no match or acs")))</f>
        <v>api</v>
      </c>
      <c r="H31" t="s">
        <v>1073</v>
      </c>
      <c r="I31" t="s">
        <v>1073</v>
      </c>
      <c r="N31" s="56" t="s">
        <v>1074</v>
      </c>
      <c r="O31" t="s">
        <v>1074</v>
      </c>
      <c r="P31" s="123"/>
      <c r="Q31" s="474" t="s">
        <v>1072</v>
      </c>
      <c r="R31" s="142">
        <f>IFERROR(_xlfn.XLOOKUP(T31, sortorder!P:P,sortorder!Q:Q),999)</f>
        <v>162</v>
      </c>
      <c r="S31" s="142">
        <f>IFERROR(_xlfn.XLOOKUP(T31, sortorder!P:P,sortorder!O:O),99)</f>
        <v>16</v>
      </c>
      <c r="T31" s="124" t="s">
        <v>189</v>
      </c>
      <c r="U31" s="56" t="s">
        <v>189</v>
      </c>
      <c r="V31" s="147">
        <f>IFERROR(_xlfn.XLOOKUP(X31, sortorder!E:E,sortorder!D:D),99)</f>
        <v>5</v>
      </c>
      <c r="W31" s="147">
        <f>V31</f>
        <v>5</v>
      </c>
      <c r="X31" s="358" t="s">
        <v>1075</v>
      </c>
      <c r="Y31" s="137">
        <f>IF(ISERROR(SEARCH(Y$1,$Q31)),0,1)</f>
        <v>0</v>
      </c>
      <c r="Z31" s="137">
        <f>IF(ISERROR(SEARCH(Z$1,$Q31)),0,1)</f>
        <v>0</v>
      </c>
      <c r="AA31" s="137">
        <f>IF(ISERROR(SEARCH(AA$1,$Q31)),0,1)</f>
        <v>1</v>
      </c>
      <c r="AB31" s="137">
        <f>IF(ISERROR(SEARCH(AB$1,$Q31)),0,1)</f>
        <v>0</v>
      </c>
      <c r="AC31" s="137">
        <f>IF(ISERROR(SEARCH(AC$1,$Q31)),0,1)</f>
        <v>0</v>
      </c>
      <c r="AD31" s="137">
        <f>IF(ISERROR(SEARCH(AD$1,$Q31)),0,1)</f>
        <v>0</v>
      </c>
      <c r="AE31" s="137">
        <f>IF(ISERROR(SEARCH(AE$1,$Q31)),0,1)</f>
        <v>0</v>
      </c>
      <c r="AF31" s="137">
        <f>IF(ISERROR(SEARCH(AF$1,$Q31)),0,1)</f>
        <v>0</v>
      </c>
      <c r="AG31" s="137">
        <f>IF(ISERROR(SEARCH(AG$1,$Q31)),0,1)</f>
        <v>0</v>
      </c>
      <c r="AH31" t="s">
        <v>1051</v>
      </c>
      <c r="AI31" s="137" t="str">
        <f>_xlfn.XLOOKUP(I31,'api2.3'!B:B,'api2.3'!D:D,"")</f>
        <v>Socioeconomic Indicators</v>
      </c>
      <c r="AJ31" t="s">
        <v>44</v>
      </c>
      <c r="AK31" s="38" t="s">
        <v>44</v>
      </c>
      <c r="AL31" s="200">
        <f>_xlfn.XLOOKUP(AK31,sortorder!$I$15:$I$20,sortorder!$J$15:$J$20)</f>
        <v>1</v>
      </c>
      <c r="AM31" s="638" t="s">
        <v>416</v>
      </c>
      <c r="AN31" s="638" t="s">
        <v>416</v>
      </c>
      <c r="AO31" s="638" t="s">
        <v>417</v>
      </c>
      <c r="AP31" s="642">
        <v>1</v>
      </c>
      <c r="AQ31" t="s">
        <v>1076</v>
      </c>
      <c r="AR31" s="22" t="str">
        <f>IF(AA31=1,"pctile",IF(Y31=1,"ratio",IF(AC31=1,"avg","raw")))</f>
        <v>pctile</v>
      </c>
      <c r="AS31" t="s">
        <v>1086</v>
      </c>
      <c r="AT31" s="22" t="b">
        <f>AR31=AS31</f>
        <v>1</v>
      </c>
      <c r="AU31" s="638" t="s">
        <v>1077</v>
      </c>
      <c r="AV31" s="638" t="s">
        <v>1086</v>
      </c>
      <c r="AX31" s="601" t="s">
        <v>2799</v>
      </c>
      <c r="AY31" s="484" t="b">
        <v>0</v>
      </c>
      <c r="AZ31" t="s">
        <v>1078</v>
      </c>
      <c r="BA31">
        <v>2</v>
      </c>
      <c r="BB31">
        <v>0</v>
      </c>
      <c r="BC31" t="b">
        <v>0</v>
      </c>
      <c r="BD31" t="b">
        <v>0</v>
      </c>
      <c r="BE31" t="b">
        <v>0</v>
      </c>
      <c r="BG31" t="s">
        <v>1080</v>
      </c>
      <c r="BH31" t="s">
        <v>1081</v>
      </c>
      <c r="BI31" t="s">
        <v>1081</v>
      </c>
      <c r="BJ31" s="719" t="s">
        <v>1082</v>
      </c>
      <c r="BK31" s="566" t="s">
        <v>2799</v>
      </c>
      <c r="BL31" s="484" t="s">
        <v>1083</v>
      </c>
      <c r="BM31" s="56" t="s">
        <v>1084</v>
      </c>
      <c r="BO31" s="211">
        <v>206</v>
      </c>
      <c r="BQ31" s="585" t="s">
        <v>1085</v>
      </c>
      <c r="BR31" s="585" t="s">
        <v>387</v>
      </c>
      <c r="BS31" s="585" t="s">
        <v>1074</v>
      </c>
      <c r="BT31" s="585" t="s">
        <v>404</v>
      </c>
    </row>
    <row r="32" spans="1:73">
      <c r="A32">
        <v>31</v>
      </c>
      <c r="B32" s="153" t="str">
        <f>IFERROR(TEXT(AL32,"00"),"99")&amp;IFERROR(TEXT(W32,"00"),"99")&amp;IFERROR(TEXT(S32,"00"),"99")&amp;IFERROR(TEXT(BO32,"000"),"999")</f>
        <v>010517207</v>
      </c>
      <c r="C32" s="153" t="str">
        <f>IFERROR(TEXT(AL32,"00"),"99")&amp;IFERROR(TEXT(V32,"00"),"99")&amp;IFERROR(TEXT(R32,"000"),"999")</f>
        <v>0105163</v>
      </c>
      <c r="D32" s="591">
        <f>IF(NOT(ISBLANK(I32)),1,0)</f>
        <v>1</v>
      </c>
      <c r="E32" s="591">
        <f>IF(NOT(ISBLANK(L32)),1,0)</f>
        <v>0</v>
      </c>
      <c r="F32" s="591">
        <f>IF(NOT(ISBLANK(O32)),1,0)</f>
        <v>1</v>
      </c>
      <c r="G32" s="349" t="str">
        <f>IF(ISBLANK(H32), IF(OR(NOT(ISBLANK(L32)),NOT(ISBLANK(I32)), NOT(ISBLANK(O32))),"no oldname but should be",""),IF(H32=I32,"api",IF(H32=O32,"csv","no match or acs")))</f>
        <v>api</v>
      </c>
      <c r="H32" t="s">
        <v>1088</v>
      </c>
      <c r="I32" t="s">
        <v>1088</v>
      </c>
      <c r="N32" s="56" t="s">
        <v>1089</v>
      </c>
      <c r="O32" t="s">
        <v>1089</v>
      </c>
      <c r="P32" s="123"/>
      <c r="Q32" s="593" t="s">
        <v>1087</v>
      </c>
      <c r="R32" s="142">
        <f>IFERROR(_xlfn.XLOOKUP(T32, sortorder!P:P,sortorder!Q:Q),999)</f>
        <v>163</v>
      </c>
      <c r="S32" s="142">
        <f>IFERROR(_xlfn.XLOOKUP(T32, sortorder!P:P,sortorder!O:O),99)</f>
        <v>17</v>
      </c>
      <c r="T32" s="61" t="s">
        <v>1096</v>
      </c>
      <c r="U32" s="56" t="s">
        <v>1096</v>
      </c>
      <c r="V32" s="147">
        <f>IFERROR(_xlfn.XLOOKUP(X32, sortorder!E:E,sortorder!D:D),99)</f>
        <v>5</v>
      </c>
      <c r="W32" s="147">
        <f>V32</f>
        <v>5</v>
      </c>
      <c r="X32" s="61" t="s">
        <v>1075</v>
      </c>
      <c r="Y32" s="137">
        <f>IF(ISERROR(SEARCH(Y$1,$Q32)),0,1)</f>
        <v>0</v>
      </c>
      <c r="Z32" s="137">
        <f>IF(ISERROR(SEARCH(Z$1,$Q32)),0,1)</f>
        <v>0</v>
      </c>
      <c r="AA32" s="137">
        <f>IF(ISERROR(SEARCH(AA$1,$Q32)),0,1)</f>
        <v>1</v>
      </c>
      <c r="AB32" s="137">
        <f>IF(ISERROR(SEARCH(AB$1,$Q32)),0,1)</f>
        <v>0</v>
      </c>
      <c r="AC32" s="137">
        <f>IF(ISERROR(SEARCH(AC$1,$Q32)),0,1)</f>
        <v>0</v>
      </c>
      <c r="AD32" s="137">
        <f>IF(ISERROR(SEARCH(AD$1,$Q32)),0,1)</f>
        <v>0</v>
      </c>
      <c r="AE32" s="137">
        <f>IF(ISERROR(SEARCH(AE$1,$Q32)),0,1)</f>
        <v>0</v>
      </c>
      <c r="AF32" s="137">
        <f>IF(ISERROR(SEARCH(AF$1,$Q32)),0,1)</f>
        <v>0</v>
      </c>
      <c r="AG32" s="137">
        <f>IF(ISERROR(SEARCH(AG$1,$Q32)),0,1)</f>
        <v>1</v>
      </c>
      <c r="AH32" t="s">
        <v>1051</v>
      </c>
      <c r="AI32" s="137" t="str">
        <f>_xlfn.XLOOKUP(I32,'api2.3'!B:B,'api2.3'!D:D,"")</f>
        <v>Socioeconomic Indicators</v>
      </c>
      <c r="AJ32" t="s">
        <v>44</v>
      </c>
      <c r="AK32" s="38" t="s">
        <v>44</v>
      </c>
      <c r="AL32" s="200">
        <f>_xlfn.XLOOKUP(AK32,sortorder!$I$15:$I$20,sortorder!$J$15:$J$20)</f>
        <v>1</v>
      </c>
      <c r="AM32" s="638" t="s">
        <v>416</v>
      </c>
      <c r="AN32" s="638" t="s">
        <v>416</v>
      </c>
      <c r="AO32" s="638" t="s">
        <v>417</v>
      </c>
      <c r="AP32" s="642">
        <v>1</v>
      </c>
      <c r="AQ32" t="s">
        <v>1076</v>
      </c>
      <c r="AR32" s="22" t="str">
        <f>IF(AA32=1,"pctile",IF(Y32=1,"ratio",IF(AC32=1,"avg","raw")))</f>
        <v>pctile</v>
      </c>
      <c r="AS32" t="s">
        <v>1086</v>
      </c>
      <c r="AT32" s="22" t="b">
        <f>AR32=AS32</f>
        <v>1</v>
      </c>
      <c r="AU32" s="638" t="s">
        <v>1077</v>
      </c>
      <c r="AV32" s="638" t="s">
        <v>1086</v>
      </c>
      <c r="AX32" s="601" t="s">
        <v>2799</v>
      </c>
      <c r="AY32" s="484" t="b">
        <v>0</v>
      </c>
      <c r="AZ32" t="s">
        <v>1078</v>
      </c>
      <c r="BA32">
        <v>2</v>
      </c>
      <c r="BB32">
        <v>0</v>
      </c>
      <c r="BC32" t="b">
        <v>0</v>
      </c>
      <c r="BD32" t="b">
        <v>0</v>
      </c>
      <c r="BE32" t="b">
        <v>0</v>
      </c>
      <c r="BG32" s="61" t="s">
        <v>4817</v>
      </c>
      <c r="BH32" s="61" t="s">
        <v>1090</v>
      </c>
      <c r="BI32" s="61" t="s">
        <v>1090</v>
      </c>
      <c r="BJ32" s="719" t="s">
        <v>1091</v>
      </c>
      <c r="BK32" s="566" t="s">
        <v>2799</v>
      </c>
      <c r="BL32" s="484" t="s">
        <v>1092</v>
      </c>
      <c r="BM32" s="56" t="s">
        <v>1093</v>
      </c>
      <c r="BO32" s="211">
        <v>207</v>
      </c>
      <c r="BQ32" s="585" t="s">
        <v>1094</v>
      </c>
      <c r="BR32" s="585" t="s">
        <v>1095</v>
      </c>
      <c r="BS32" s="585" t="s">
        <v>1089</v>
      </c>
      <c r="BT32" s="585" t="s">
        <v>404</v>
      </c>
    </row>
    <row r="33" spans="1:73">
      <c r="A33">
        <v>32</v>
      </c>
      <c r="B33" s="153" t="str">
        <f>IFERROR(TEXT(AL33,"00"),"99")&amp;IFERROR(TEXT(W33,"00"),"99")&amp;IFERROR(TEXT(S33,"00"),"99")&amp;IFERROR(TEXT(BO33,"000"),"999")</f>
        <v>010520211</v>
      </c>
      <c r="C33" s="153" t="str">
        <f>IFERROR(TEXT(AL33,"00"),"99")&amp;IFERROR(TEXT(V33,"00"),"99")&amp;IFERROR(TEXT(R33,"000"),"999")</f>
        <v>0105167</v>
      </c>
      <c r="D33" s="591">
        <f>IF(NOT(ISBLANK(I33)),1,0)</f>
        <v>1</v>
      </c>
      <c r="E33" s="591">
        <f>IF(NOT(ISBLANK(L33)),1,0)</f>
        <v>0</v>
      </c>
      <c r="F33" s="591">
        <f>IF(NOT(ISBLANK(O33)),1,0)</f>
        <v>1</v>
      </c>
      <c r="G33" s="349" t="str">
        <f>IF(ISBLANK(H33), IF(OR(NOT(ISBLANK(L33)),NOT(ISBLANK(I33)), NOT(ISBLANK(O33))),"no oldname but should be",""),IF(H33=I33,"api",IF(H33=O33,"csv","no match or acs")))</f>
        <v>api</v>
      </c>
      <c r="H33" s="119" t="s">
        <v>1109</v>
      </c>
      <c r="I33" s="119" t="s">
        <v>1109</v>
      </c>
      <c r="N33" s="56" t="s">
        <v>1110</v>
      </c>
      <c r="O33" t="s">
        <v>1110</v>
      </c>
      <c r="P33" s="56" t="s">
        <v>1110</v>
      </c>
      <c r="Q33" s="61" t="s">
        <v>1108</v>
      </c>
      <c r="R33" s="142">
        <f>IFERROR(_xlfn.XLOOKUP(T33, sortorder!P:P,sortorder!Q:Q),999)</f>
        <v>167</v>
      </c>
      <c r="S33" s="142">
        <f>IFERROR(_xlfn.XLOOKUP(T33, sortorder!P:P,sortorder!O:O),99)</f>
        <v>20</v>
      </c>
      <c r="T33" s="124" t="s">
        <v>155</v>
      </c>
      <c r="U33" s="56" t="s">
        <v>155</v>
      </c>
      <c r="V33" s="147">
        <f>IFERROR(_xlfn.XLOOKUP(X33, sortorder!E:E,sortorder!D:D),99)</f>
        <v>5</v>
      </c>
      <c r="W33" s="147">
        <f>V33</f>
        <v>5</v>
      </c>
      <c r="X33" s="358" t="s">
        <v>1075</v>
      </c>
      <c r="Y33" s="137">
        <f>IF(ISERROR(SEARCH(Y$1,$Q33)),0,1)</f>
        <v>0</v>
      </c>
      <c r="Z33" s="137">
        <f>IF(ISERROR(SEARCH(Z$1,$Q33)),0,1)</f>
        <v>0</v>
      </c>
      <c r="AA33" s="137">
        <f>IF(ISERROR(SEARCH(AA$1,$Q33)),0,1)</f>
        <v>1</v>
      </c>
      <c r="AB33" s="137">
        <f>IF(ISERROR(SEARCH(AB$1,$Q33)),0,1)</f>
        <v>0</v>
      </c>
      <c r="AC33" s="137">
        <f>IF(ISERROR(SEARCH(AC$1,$Q33)),0,1)</f>
        <v>0</v>
      </c>
      <c r="AD33" s="137">
        <f>IF(ISERROR(SEARCH(AD$1,$Q33)),0,1)</f>
        <v>0</v>
      </c>
      <c r="AE33" s="137">
        <f>IF(ISERROR(SEARCH(AE$1,$Q33)),0,1)</f>
        <v>0</v>
      </c>
      <c r="AF33" s="137">
        <f>IF(ISERROR(SEARCH(AF$1,$Q33)),0,1)</f>
        <v>0</v>
      </c>
      <c r="AG33" s="137">
        <f>IF(ISERROR(SEARCH(AG$1,$Q33)),0,1)</f>
        <v>0</v>
      </c>
      <c r="AH33" t="s">
        <v>1051</v>
      </c>
      <c r="AI33" s="137" t="str">
        <f>_xlfn.XLOOKUP(I33,'api2.3'!B:B,'api2.3'!D:D,"")</f>
        <v>Socioeconomic Indicators</v>
      </c>
      <c r="AJ33" t="s">
        <v>44</v>
      </c>
      <c r="AK33" s="38" t="s">
        <v>44</v>
      </c>
      <c r="AL33" s="200">
        <f>_xlfn.XLOOKUP(AK33,sortorder!$I$15:$I$20,sortorder!$J$15:$J$20)</f>
        <v>1</v>
      </c>
      <c r="AM33" s="638" t="s">
        <v>416</v>
      </c>
      <c r="AN33" s="638" t="s">
        <v>416</v>
      </c>
      <c r="AO33" s="638" t="s">
        <v>417</v>
      </c>
      <c r="AP33" s="642">
        <v>1</v>
      </c>
      <c r="AQ33" t="s">
        <v>1076</v>
      </c>
      <c r="AR33" s="22" t="str">
        <f>IF(AA33=1,"pctile",IF(Y33=1,"ratio",IF(AC33=1,"avg","raw")))</f>
        <v>pctile</v>
      </c>
      <c r="AS33" t="s">
        <v>1086</v>
      </c>
      <c r="AT33" s="22" t="b">
        <f>AR33=AS33</f>
        <v>1</v>
      </c>
      <c r="AU33" s="638" t="s">
        <v>1077</v>
      </c>
      <c r="AV33" s="638" t="s">
        <v>1086</v>
      </c>
      <c r="AX33" s="601" t="s">
        <v>2799</v>
      </c>
      <c r="AY33" s="484" t="b">
        <v>0</v>
      </c>
      <c r="AZ33" t="s">
        <v>1078</v>
      </c>
      <c r="BA33">
        <v>2</v>
      </c>
      <c r="BB33">
        <v>0</v>
      </c>
      <c r="BC33" t="b">
        <v>0</v>
      </c>
      <c r="BD33" t="b">
        <v>0</v>
      </c>
      <c r="BE33" t="b">
        <v>0</v>
      </c>
      <c r="BG33" t="s">
        <v>4895</v>
      </c>
      <c r="BH33" t="s">
        <v>1111</v>
      </c>
      <c r="BI33" t="s">
        <v>1111</v>
      </c>
      <c r="BJ33" s="719" t="s">
        <v>1112</v>
      </c>
      <c r="BK33" s="566" t="s">
        <v>2799</v>
      </c>
      <c r="BL33" s="484" t="s">
        <v>1113</v>
      </c>
      <c r="BM33" s="56" t="s">
        <v>1104</v>
      </c>
      <c r="BO33" s="211">
        <v>211</v>
      </c>
      <c r="BQ33" s="585" t="s">
        <v>1114</v>
      </c>
      <c r="BR33" s="585" t="s">
        <v>1115</v>
      </c>
      <c r="BS33" s="585" t="s">
        <v>1110</v>
      </c>
      <c r="BT33" s="585" t="s">
        <v>404</v>
      </c>
    </row>
    <row r="34" spans="1:73">
      <c r="A34">
        <v>33</v>
      </c>
      <c r="B34" s="153" t="str">
        <f>IFERROR(TEXT(AL34,"00"),"99")&amp;IFERROR(TEXT(W34,"00"),"99")&amp;IFERROR(TEXT(S34,"00"),"99")&amp;IFERROR(TEXT(BO34,"000"),"999")</f>
        <v>010521213</v>
      </c>
      <c r="C34" s="153" t="str">
        <f>IFERROR(TEXT(AL34,"00"),"99")&amp;IFERROR(TEXT(V34,"00"),"99")&amp;IFERROR(TEXT(R34,"000"),"999")</f>
        <v>0105169</v>
      </c>
      <c r="D34" s="591">
        <f>IF(NOT(ISBLANK(I34)),1,0)</f>
        <v>1</v>
      </c>
      <c r="E34" s="591">
        <f>IF(NOT(ISBLANK(L34)),1,0)</f>
        <v>0</v>
      </c>
      <c r="F34" s="591">
        <f>IF(NOT(ISBLANK(O34)),1,0)</f>
        <v>1</v>
      </c>
      <c r="G34" s="349" t="str">
        <f>IF(ISBLANK(H34), IF(OR(NOT(ISBLANK(L34)),NOT(ISBLANK(I34)), NOT(ISBLANK(O34))),"no oldname but should be",""),IF(H34=I34,"api",IF(H34=O34,"csv","no match or acs")))</f>
        <v>api</v>
      </c>
      <c r="H34" t="s">
        <v>1153</v>
      </c>
      <c r="I34" s="119" t="s">
        <v>1153</v>
      </c>
      <c r="N34" s="56" t="s">
        <v>1154</v>
      </c>
      <c r="O34" t="s">
        <v>1154</v>
      </c>
      <c r="P34" s="56" t="s">
        <v>1154</v>
      </c>
      <c r="Q34" s="61" t="s">
        <v>1152</v>
      </c>
      <c r="R34" s="142">
        <f>IFERROR(_xlfn.XLOOKUP(T34, sortorder!P:P,sortorder!Q:Q),999)</f>
        <v>169</v>
      </c>
      <c r="S34" s="142">
        <f>IFERROR(_xlfn.XLOOKUP(T34, sortorder!P:P,sortorder!O:O),99)</f>
        <v>21</v>
      </c>
      <c r="T34" s="124" t="s">
        <v>150</v>
      </c>
      <c r="U34" s="56" t="s">
        <v>150</v>
      </c>
      <c r="V34" s="147">
        <f>IFERROR(_xlfn.XLOOKUP(X34, sortorder!E:E,sortorder!D:D),99)</f>
        <v>5</v>
      </c>
      <c r="W34" s="147">
        <f>V34</f>
        <v>5</v>
      </c>
      <c r="X34" s="358" t="s">
        <v>1075</v>
      </c>
      <c r="Y34" s="137">
        <f>IF(ISERROR(SEARCH(Y$1,$Q34)),0,1)</f>
        <v>0</v>
      </c>
      <c r="Z34" s="137">
        <f>IF(ISERROR(SEARCH(Z$1,$Q34)),0,1)</f>
        <v>0</v>
      </c>
      <c r="AA34" s="137">
        <f>IF(ISERROR(SEARCH(AA$1,$Q34)),0,1)</f>
        <v>1</v>
      </c>
      <c r="AB34" s="137">
        <f>IF(ISERROR(SEARCH(AB$1,$Q34)),0,1)</f>
        <v>0</v>
      </c>
      <c r="AC34" s="137">
        <f>IF(ISERROR(SEARCH(AC$1,$Q34)),0,1)</f>
        <v>0</v>
      </c>
      <c r="AD34" s="137">
        <f>IF(ISERROR(SEARCH(AD$1,$Q34)),0,1)</f>
        <v>0</v>
      </c>
      <c r="AE34" s="137">
        <f>IF(ISERROR(SEARCH(AE$1,$Q34)),0,1)</f>
        <v>0</v>
      </c>
      <c r="AF34" s="137">
        <f>IF(ISERROR(SEARCH(AF$1,$Q34)),0,1)</f>
        <v>0</v>
      </c>
      <c r="AG34" s="137">
        <f>IF(ISERROR(SEARCH(AG$1,$Q34)),0,1)</f>
        <v>0</v>
      </c>
      <c r="AH34" t="s">
        <v>1051</v>
      </c>
      <c r="AI34" s="137" t="str">
        <f>_xlfn.XLOOKUP(I34,'api2.3'!B:B,'api2.3'!D:D,"")</f>
        <v>Socioeconomic Indicators</v>
      </c>
      <c r="AJ34" t="s">
        <v>44</v>
      </c>
      <c r="AK34" s="38" t="s">
        <v>44</v>
      </c>
      <c r="AL34" s="200">
        <f>_xlfn.XLOOKUP(AK34,sortorder!$I$15:$I$20,sortorder!$J$15:$J$20)</f>
        <v>1</v>
      </c>
      <c r="AM34" s="638" t="s">
        <v>416</v>
      </c>
      <c r="AN34" s="638" t="s">
        <v>416</v>
      </c>
      <c r="AO34" s="638" t="s">
        <v>417</v>
      </c>
      <c r="AP34" s="642">
        <v>1</v>
      </c>
      <c r="AQ34" t="s">
        <v>1076</v>
      </c>
      <c r="AR34" s="22" t="str">
        <f>IF(AA34=1,"pctile",IF(Y34=1,"ratio",IF(AC34=1,"avg","raw")))</f>
        <v>pctile</v>
      </c>
      <c r="AS34" t="s">
        <v>1086</v>
      </c>
      <c r="AT34" s="22" t="b">
        <f>AR34=AS34</f>
        <v>1</v>
      </c>
      <c r="AU34" s="638" t="s">
        <v>1077</v>
      </c>
      <c r="AV34" s="638" t="s">
        <v>1086</v>
      </c>
      <c r="AX34" s="601" t="s">
        <v>2799</v>
      </c>
      <c r="AY34" s="484" t="b">
        <v>0</v>
      </c>
      <c r="AZ34" t="s">
        <v>1078</v>
      </c>
      <c r="BA34">
        <v>2</v>
      </c>
      <c r="BB34">
        <v>0</v>
      </c>
      <c r="BC34" t="b">
        <v>0</v>
      </c>
      <c r="BD34" t="b">
        <v>0</v>
      </c>
      <c r="BE34" t="b">
        <v>0</v>
      </c>
      <c r="BG34" t="s">
        <v>4896</v>
      </c>
      <c r="BH34" t="s">
        <v>1155</v>
      </c>
      <c r="BI34" t="s">
        <v>1155</v>
      </c>
      <c r="BJ34" s="719" t="s">
        <v>1156</v>
      </c>
      <c r="BK34" s="566" t="s">
        <v>2799</v>
      </c>
      <c r="BL34" s="484" t="s">
        <v>1157</v>
      </c>
      <c r="BM34" s="56" t="s">
        <v>1149</v>
      </c>
      <c r="BO34" s="211">
        <v>213</v>
      </c>
      <c r="BQ34" s="585" t="s">
        <v>1129</v>
      </c>
      <c r="BR34" s="585" t="s">
        <v>55</v>
      </c>
      <c r="BS34" s="585" t="s">
        <v>1154</v>
      </c>
      <c r="BT34" s="585" t="s">
        <v>404</v>
      </c>
    </row>
    <row r="35" spans="1:73">
      <c r="A35">
        <v>34</v>
      </c>
      <c r="B35" s="153" t="str">
        <f>IFERROR(TEXT(AL35,"00"),"99")&amp;IFERROR(TEXT(W35,"00"),"99")&amp;IFERROR(TEXT(S35,"00"),"99")&amp;IFERROR(TEXT(BO35,"000"),"999")</f>
        <v>010522212</v>
      </c>
      <c r="C35" s="153" t="str">
        <f>IFERROR(TEXT(AL35,"00"),"99")&amp;IFERROR(TEXT(V35,"00"),"99")&amp;IFERROR(TEXT(R35,"000"),"999")</f>
        <v>0105168</v>
      </c>
      <c r="D35" s="591">
        <f>IF(NOT(ISBLANK(I35)),1,0)</f>
        <v>1</v>
      </c>
      <c r="E35" s="591">
        <f>IF(NOT(ISBLANK(L35)),1,0)</f>
        <v>0</v>
      </c>
      <c r="F35" s="591">
        <f>IF(NOT(ISBLANK(O35)),1,0)</f>
        <v>1</v>
      </c>
      <c r="G35" s="349" t="str">
        <f>IF(ISBLANK(H35), IF(OR(NOT(ISBLANK(L35)),NOT(ISBLANK(I35)), NOT(ISBLANK(O35))),"no oldname but should be",""),IF(H35=I35,"api",IF(H35=O35,"csv","no match or acs")))</f>
        <v>api</v>
      </c>
      <c r="H35" t="s">
        <v>1201</v>
      </c>
      <c r="I35" s="119" t="s">
        <v>1201</v>
      </c>
      <c r="N35" s="56" t="s">
        <v>1202</v>
      </c>
      <c r="O35" t="s">
        <v>1202</v>
      </c>
      <c r="P35" s="56" t="s">
        <v>1202</v>
      </c>
      <c r="Q35" s="61" t="s">
        <v>1200</v>
      </c>
      <c r="R35" s="142">
        <f>IFERROR(_xlfn.XLOOKUP(T35, sortorder!P:P,sortorder!Q:Q),999)</f>
        <v>168</v>
      </c>
      <c r="S35" s="142">
        <f>IFERROR(_xlfn.XLOOKUP(T35, sortorder!P:P,sortorder!O:O),99)</f>
        <v>22</v>
      </c>
      <c r="T35" s="124" t="s">
        <v>389</v>
      </c>
      <c r="U35" s="56" t="s">
        <v>389</v>
      </c>
      <c r="V35" s="147">
        <f>IFERROR(_xlfn.XLOOKUP(X35, sortorder!E:E,sortorder!D:D),99)</f>
        <v>5</v>
      </c>
      <c r="W35" s="147">
        <f>V35</f>
        <v>5</v>
      </c>
      <c r="X35" s="358" t="s">
        <v>1075</v>
      </c>
      <c r="Y35" s="137">
        <f>IF(ISERROR(SEARCH(Y$1,$Q35)),0,1)</f>
        <v>0</v>
      </c>
      <c r="Z35" s="137">
        <f>IF(ISERROR(SEARCH(Z$1,$Q35)),0,1)</f>
        <v>0</v>
      </c>
      <c r="AA35" s="137">
        <f>IF(ISERROR(SEARCH(AA$1,$Q35)),0,1)</f>
        <v>1</v>
      </c>
      <c r="AB35" s="137">
        <f>IF(ISERROR(SEARCH(AB$1,$Q35)),0,1)</f>
        <v>0</v>
      </c>
      <c r="AC35" s="137">
        <f>IF(ISERROR(SEARCH(AC$1,$Q35)),0,1)</f>
        <v>0</v>
      </c>
      <c r="AD35" s="137">
        <f>IF(ISERROR(SEARCH(AD$1,$Q35)),0,1)</f>
        <v>0</v>
      </c>
      <c r="AE35" s="137">
        <f>IF(ISERROR(SEARCH(AE$1,$Q35)),0,1)</f>
        <v>0</v>
      </c>
      <c r="AF35" s="137">
        <f>IF(ISERROR(SEARCH(AF$1,$Q35)),0,1)</f>
        <v>0</v>
      </c>
      <c r="AG35" s="137">
        <f>IF(ISERROR(SEARCH(AG$1,$Q35)),0,1)</f>
        <v>0</v>
      </c>
      <c r="AH35" t="s">
        <v>1051</v>
      </c>
      <c r="AI35" s="137" t="str">
        <f>_xlfn.XLOOKUP(I35,'api2.3'!B:B,'api2.3'!D:D,"")</f>
        <v>Socioeconomic Indicators</v>
      </c>
      <c r="AJ35" t="s">
        <v>44</v>
      </c>
      <c r="AK35" s="38" t="s">
        <v>44</v>
      </c>
      <c r="AL35" s="200">
        <f>_xlfn.XLOOKUP(AK35,sortorder!$I$15:$I$20,sortorder!$J$15:$J$20)</f>
        <v>1</v>
      </c>
      <c r="AM35" s="638" t="s">
        <v>416</v>
      </c>
      <c r="AN35" s="638" t="s">
        <v>416</v>
      </c>
      <c r="AO35" s="638" t="s">
        <v>417</v>
      </c>
      <c r="AP35" s="642">
        <v>1</v>
      </c>
      <c r="AQ35" t="s">
        <v>1076</v>
      </c>
      <c r="AR35" s="22" t="str">
        <f>IF(AA35=1,"pctile",IF(Y35=1,"ratio",IF(AC35=1,"avg","raw")))</f>
        <v>pctile</v>
      </c>
      <c r="AS35" t="s">
        <v>1086</v>
      </c>
      <c r="AT35" s="22" t="b">
        <f>AR35=AS35</f>
        <v>1</v>
      </c>
      <c r="AU35" s="638" t="s">
        <v>1077</v>
      </c>
      <c r="AV35" s="638" t="s">
        <v>1086</v>
      </c>
      <c r="AX35" s="601" t="s">
        <v>2799</v>
      </c>
      <c r="AY35" s="484" t="b">
        <v>0</v>
      </c>
      <c r="AZ35" t="s">
        <v>1078</v>
      </c>
      <c r="BA35">
        <v>2</v>
      </c>
      <c r="BB35">
        <v>0</v>
      </c>
      <c r="BC35" t="b">
        <v>0</v>
      </c>
      <c r="BD35" t="b">
        <v>0</v>
      </c>
      <c r="BE35" t="b">
        <v>0</v>
      </c>
      <c r="BG35" t="s">
        <v>4897</v>
      </c>
      <c r="BH35" t="s">
        <v>1203</v>
      </c>
      <c r="BI35" t="s">
        <v>1203</v>
      </c>
      <c r="BJ35" s="719" t="s">
        <v>6987</v>
      </c>
      <c r="BK35" s="566" t="s">
        <v>2799</v>
      </c>
      <c r="BL35" s="484" t="s">
        <v>1204</v>
      </c>
      <c r="BM35" s="56" t="s">
        <v>1198</v>
      </c>
      <c r="BO35" s="211">
        <v>212</v>
      </c>
      <c r="BQ35" s="585" t="s">
        <v>1199</v>
      </c>
      <c r="BR35" s="585" t="s">
        <v>1205</v>
      </c>
      <c r="BS35" s="585" t="s">
        <v>1202</v>
      </c>
      <c r="BT35" s="585" t="s">
        <v>404</v>
      </c>
    </row>
    <row r="36" spans="1:73">
      <c r="A36">
        <v>35</v>
      </c>
      <c r="B36" s="153" t="str">
        <f>IFERROR(TEXT(AL36,"00"),"99")&amp;IFERROR(TEXT(W36,"00"),"99")&amp;IFERROR(TEXT(S36,"00"),"99")&amp;IFERROR(TEXT(BO36,"000"),"999")</f>
        <v>010524214</v>
      </c>
      <c r="C36" s="153" t="str">
        <f>IFERROR(TEXT(AL36,"00"),"99")&amp;IFERROR(TEXT(V36,"00"),"99")&amp;IFERROR(TEXT(R36,"000"),"999")</f>
        <v>0105170</v>
      </c>
      <c r="D36" s="591">
        <f>IF(NOT(ISBLANK(I36)),1,0)</f>
        <v>1</v>
      </c>
      <c r="E36" s="591">
        <f>IF(NOT(ISBLANK(L36)),1,0)</f>
        <v>0</v>
      </c>
      <c r="F36" s="591">
        <f>IF(NOT(ISBLANK(O36)),1,0)</f>
        <v>1</v>
      </c>
      <c r="G36" s="349" t="str">
        <f>IF(ISBLANK(H36), IF(OR(NOT(ISBLANK(L36)),NOT(ISBLANK(I36)), NOT(ISBLANK(O36))),"no oldname but should be",""),IF(H36=I36,"api",IF(H36=O36,"csv","no match or acs")))</f>
        <v>api</v>
      </c>
      <c r="H36" t="s">
        <v>1124</v>
      </c>
      <c r="I36" t="s">
        <v>1124</v>
      </c>
      <c r="N36" s="56" t="s">
        <v>1125</v>
      </c>
      <c r="O36" t="s">
        <v>1125</v>
      </c>
      <c r="P36" s="56" t="s">
        <v>1125</v>
      </c>
      <c r="Q36" s="61" t="s">
        <v>1123</v>
      </c>
      <c r="R36" s="142">
        <f>IFERROR(_xlfn.XLOOKUP(T36, sortorder!P:P,sortorder!Q:Q),999)</f>
        <v>170</v>
      </c>
      <c r="S36" s="142">
        <f>IFERROR(_xlfn.XLOOKUP(T36, sortorder!P:P,sortorder!O:O),99)</f>
        <v>24</v>
      </c>
      <c r="T36" s="124" t="s">
        <v>51</v>
      </c>
      <c r="U36" s="56" t="s">
        <v>51</v>
      </c>
      <c r="V36" s="147">
        <f>IFERROR(_xlfn.XLOOKUP(X36, sortorder!E:E,sortorder!D:D),99)</f>
        <v>5</v>
      </c>
      <c r="W36" s="147">
        <f>V36</f>
        <v>5</v>
      </c>
      <c r="X36" s="358" t="s">
        <v>1075</v>
      </c>
      <c r="Y36" s="137">
        <f>IF(ISERROR(SEARCH(Y$1,$Q36)),0,1)</f>
        <v>0</v>
      </c>
      <c r="Z36" s="137">
        <f>IF(ISERROR(SEARCH(Z$1,$Q36)),0,1)</f>
        <v>0</v>
      </c>
      <c r="AA36" s="137">
        <f>IF(ISERROR(SEARCH(AA$1,$Q36)),0,1)</f>
        <v>1</v>
      </c>
      <c r="AB36" s="137">
        <f>IF(ISERROR(SEARCH(AB$1,$Q36)),0,1)</f>
        <v>0</v>
      </c>
      <c r="AC36" s="137">
        <f>IF(ISERROR(SEARCH(AC$1,$Q36)),0,1)</f>
        <v>0</v>
      </c>
      <c r="AD36" s="137">
        <f>IF(ISERROR(SEARCH(AD$1,$Q36)),0,1)</f>
        <v>0</v>
      </c>
      <c r="AE36" s="137">
        <f>IF(ISERROR(SEARCH(AE$1,$Q36)),0,1)</f>
        <v>0</v>
      </c>
      <c r="AF36" s="137">
        <f>IF(ISERROR(SEARCH(AF$1,$Q36)),0,1)</f>
        <v>0</v>
      </c>
      <c r="AG36" s="137">
        <f>IF(ISERROR(SEARCH(AG$1,$Q36)),0,1)</f>
        <v>0</v>
      </c>
      <c r="AH36" t="s">
        <v>1051</v>
      </c>
      <c r="AI36" s="137" t="str">
        <f>_xlfn.XLOOKUP(I36,'api2.3'!B:B,'api2.3'!D:D,"")</f>
        <v>Socioeconomic Indicators</v>
      </c>
      <c r="AJ36" t="s">
        <v>44</v>
      </c>
      <c r="AK36" s="38" t="s">
        <v>44</v>
      </c>
      <c r="AL36" s="200">
        <f>_xlfn.XLOOKUP(AK36,sortorder!$I$15:$I$20,sortorder!$J$15:$J$20)</f>
        <v>1</v>
      </c>
      <c r="AM36" s="638" t="s">
        <v>416</v>
      </c>
      <c r="AN36" s="638" t="s">
        <v>416</v>
      </c>
      <c r="AO36" s="638" t="s">
        <v>417</v>
      </c>
      <c r="AP36" s="642">
        <v>1</v>
      </c>
      <c r="AQ36" t="s">
        <v>1076</v>
      </c>
      <c r="AR36" s="22" t="str">
        <f>IF(AA36=1,"pctile",IF(Y36=1,"ratio",IF(AC36=1,"avg","raw")))</f>
        <v>pctile</v>
      </c>
      <c r="AS36" t="s">
        <v>1086</v>
      </c>
      <c r="AT36" s="22" t="b">
        <f>AR36=AS36</f>
        <v>1</v>
      </c>
      <c r="AU36" s="638" t="s">
        <v>1077</v>
      </c>
      <c r="AV36" s="638" t="s">
        <v>1086</v>
      </c>
      <c r="AX36" s="601" t="s">
        <v>2799</v>
      </c>
      <c r="AY36" s="484" t="b">
        <v>0</v>
      </c>
      <c r="AZ36" t="s">
        <v>1078</v>
      </c>
      <c r="BA36">
        <v>2</v>
      </c>
      <c r="BB36">
        <v>0</v>
      </c>
      <c r="BC36" t="b">
        <v>0</v>
      </c>
      <c r="BD36" t="b">
        <v>0</v>
      </c>
      <c r="BE36" t="b">
        <v>0</v>
      </c>
      <c r="BG36" t="s">
        <v>4898</v>
      </c>
      <c r="BH36" t="s">
        <v>1126</v>
      </c>
      <c r="BI36" t="s">
        <v>1126</v>
      </c>
      <c r="BJ36" s="719" t="s">
        <v>1127</v>
      </c>
      <c r="BK36" s="566" t="s">
        <v>2799</v>
      </c>
      <c r="BL36" s="484" t="s">
        <v>1128</v>
      </c>
      <c r="BM36" s="56" t="s">
        <v>1120</v>
      </c>
      <c r="BO36" s="211">
        <v>214</v>
      </c>
      <c r="BQ36" s="585" t="s">
        <v>1129</v>
      </c>
      <c r="BR36" s="585" t="s">
        <v>1130</v>
      </c>
      <c r="BS36" s="585" t="s">
        <v>1125</v>
      </c>
      <c r="BT36" s="585" t="s">
        <v>404</v>
      </c>
    </row>
    <row r="37" spans="1:73">
      <c r="A37">
        <v>36</v>
      </c>
      <c r="B37" s="153" t="str">
        <f>IFERROR(TEXT(AL37,"00"),"99")&amp;IFERROR(TEXT(W37,"00"),"99")&amp;IFERROR(TEXT(S37,"00"),"99")&amp;IFERROR(TEXT(BO37,"000"),"999")</f>
        <v>010526215</v>
      </c>
      <c r="C37" s="153" t="str">
        <f>IFERROR(TEXT(AL37,"00"),"99")&amp;IFERROR(TEXT(V37,"00"),"99")&amp;IFERROR(TEXT(R37,"000"),"999")</f>
        <v>0105171</v>
      </c>
      <c r="D37" s="591">
        <f>IF(NOT(ISBLANK(I37)),1,0)</f>
        <v>1</v>
      </c>
      <c r="E37" s="591">
        <f>IF(NOT(ISBLANK(L37)),1,0)</f>
        <v>0</v>
      </c>
      <c r="F37" s="591">
        <f>IF(NOT(ISBLANK(O37)),1,0)</f>
        <v>1</v>
      </c>
      <c r="G37" s="349" t="str">
        <f>IF(ISBLANK(H37), IF(OR(NOT(ISBLANK(L37)),NOT(ISBLANK(I37)), NOT(ISBLANK(O37))),"no oldname but should be",""),IF(H37=I37,"api",IF(H37=O37,"csv","no match or acs")))</f>
        <v>api</v>
      </c>
      <c r="H37" t="s">
        <v>1189</v>
      </c>
      <c r="I37" t="s">
        <v>1189</v>
      </c>
      <c r="N37" s="56" t="s">
        <v>1190</v>
      </c>
      <c r="O37" t="s">
        <v>1190</v>
      </c>
      <c r="P37" s="56" t="s">
        <v>1190</v>
      </c>
      <c r="Q37" s="61" t="s">
        <v>1188</v>
      </c>
      <c r="R37" s="142">
        <f>IFERROR(_xlfn.XLOOKUP(T37, sortorder!P:P,sortorder!Q:Q),999)</f>
        <v>171</v>
      </c>
      <c r="S37" s="142">
        <f>IFERROR(_xlfn.XLOOKUP(T37, sortorder!P:P,sortorder!O:O),99)</f>
        <v>26</v>
      </c>
      <c r="T37" s="124" t="s">
        <v>176</v>
      </c>
      <c r="U37" s="56" t="s">
        <v>176</v>
      </c>
      <c r="V37" s="147">
        <f>IFERROR(_xlfn.XLOOKUP(X37, sortorder!E:E,sortorder!D:D),99)</f>
        <v>5</v>
      </c>
      <c r="W37" s="147">
        <f>V37</f>
        <v>5</v>
      </c>
      <c r="X37" s="358" t="s">
        <v>1075</v>
      </c>
      <c r="Y37" s="137">
        <f>IF(ISERROR(SEARCH(Y$1,$Q37)),0,1)</f>
        <v>0</v>
      </c>
      <c r="Z37" s="137">
        <f>IF(ISERROR(SEARCH(Z$1,$Q37)),0,1)</f>
        <v>0</v>
      </c>
      <c r="AA37" s="137">
        <f>IF(ISERROR(SEARCH(AA$1,$Q37)),0,1)</f>
        <v>1</v>
      </c>
      <c r="AB37" s="137">
        <f>IF(ISERROR(SEARCH(AB$1,$Q37)),0,1)</f>
        <v>0</v>
      </c>
      <c r="AC37" s="137">
        <f>IF(ISERROR(SEARCH(AC$1,$Q37)),0,1)</f>
        <v>0</v>
      </c>
      <c r="AD37" s="137">
        <f>IF(ISERROR(SEARCH(AD$1,$Q37)),0,1)</f>
        <v>0</v>
      </c>
      <c r="AE37" s="137">
        <f>IF(ISERROR(SEARCH(AE$1,$Q37)),0,1)</f>
        <v>0</v>
      </c>
      <c r="AF37" s="137">
        <f>IF(ISERROR(SEARCH(AF$1,$Q37)),0,1)</f>
        <v>0</v>
      </c>
      <c r="AG37" s="137">
        <f>IF(ISERROR(SEARCH(AG$1,$Q37)),0,1)</f>
        <v>0</v>
      </c>
      <c r="AH37" t="s">
        <v>1051</v>
      </c>
      <c r="AI37" s="137" t="str">
        <f>_xlfn.XLOOKUP(I37,'api2.3'!B:B,'api2.3'!D:D,"")</f>
        <v>Socioeconomic Indicators</v>
      </c>
      <c r="AJ37" t="s">
        <v>44</v>
      </c>
      <c r="AK37" s="38" t="s">
        <v>44</v>
      </c>
      <c r="AL37" s="200">
        <f>_xlfn.XLOOKUP(AK37,sortorder!$I$15:$I$20,sortorder!$J$15:$J$20)</f>
        <v>1</v>
      </c>
      <c r="AM37" s="638" t="s">
        <v>416</v>
      </c>
      <c r="AN37" s="638" t="s">
        <v>416</v>
      </c>
      <c r="AO37" s="638" t="s">
        <v>417</v>
      </c>
      <c r="AP37" s="642">
        <v>1</v>
      </c>
      <c r="AQ37" t="s">
        <v>1076</v>
      </c>
      <c r="AR37" s="22" t="str">
        <f>IF(AA37=1,"pctile",IF(Y37=1,"ratio",IF(AC37=1,"avg","raw")))</f>
        <v>pctile</v>
      </c>
      <c r="AS37" t="s">
        <v>1086</v>
      </c>
      <c r="AT37" s="22" t="b">
        <f>AR37=AS37</f>
        <v>1</v>
      </c>
      <c r="AU37" s="638" t="s">
        <v>1077</v>
      </c>
      <c r="AV37" s="638" t="s">
        <v>1086</v>
      </c>
      <c r="AX37" s="601" t="s">
        <v>2799</v>
      </c>
      <c r="AY37" s="484" t="b">
        <v>0</v>
      </c>
      <c r="AZ37" t="s">
        <v>1078</v>
      </c>
      <c r="BA37">
        <v>2</v>
      </c>
      <c r="BB37">
        <v>0</v>
      </c>
      <c r="BC37" t="b">
        <v>0</v>
      </c>
      <c r="BD37" t="b">
        <v>0</v>
      </c>
      <c r="BE37" t="b">
        <v>0</v>
      </c>
      <c r="BG37" t="s">
        <v>4899</v>
      </c>
      <c r="BH37" t="s">
        <v>1191</v>
      </c>
      <c r="BI37" t="s">
        <v>1191</v>
      </c>
      <c r="BJ37" s="719" t="s">
        <v>1192</v>
      </c>
      <c r="BK37" s="566" t="s">
        <v>2799</v>
      </c>
      <c r="BL37" s="484" t="s">
        <v>1193</v>
      </c>
      <c r="BM37" s="56" t="s">
        <v>1185</v>
      </c>
      <c r="BO37" s="211">
        <v>215</v>
      </c>
      <c r="BQ37" s="585" t="s">
        <v>55</v>
      </c>
      <c r="BR37" s="585" t="s">
        <v>1114</v>
      </c>
      <c r="BS37" s="585" t="s">
        <v>1190</v>
      </c>
      <c r="BT37" s="585" t="s">
        <v>404</v>
      </c>
    </row>
    <row r="38" spans="1:73">
      <c r="A38">
        <v>37</v>
      </c>
      <c r="B38" s="153" t="str">
        <f>IFERROR(TEXT(AL38,"00"),"99")&amp;IFERROR(TEXT(W38,"00"),"99")&amp;IFERROR(TEXT(S38,"00"),"99")&amp;IFERROR(TEXT(BO38,"000"),"999")</f>
        <v>010527216</v>
      </c>
      <c r="C38" s="153" t="str">
        <f>IFERROR(TEXT(AL38,"00"),"99")&amp;IFERROR(TEXT(V38,"00"),"99")&amp;IFERROR(TEXT(R38,"000"),"999")</f>
        <v>0105172</v>
      </c>
      <c r="D38" s="591">
        <f>IF(NOT(ISBLANK(I38)),1,0)</f>
        <v>1</v>
      </c>
      <c r="E38" s="591">
        <f>IF(NOT(ISBLANK(L38)),1,0)</f>
        <v>0</v>
      </c>
      <c r="F38" s="591">
        <f>IF(NOT(ISBLANK(O38)),1,0)</f>
        <v>1</v>
      </c>
      <c r="G38" s="349" t="str">
        <f>IF(ISBLANK(H38), IF(OR(NOT(ISBLANK(L38)),NOT(ISBLANK(I38)), NOT(ISBLANK(O38))),"no oldname but should be",""),IF(H38=I38,"api",IF(H38=O38,"csv","no match or acs")))</f>
        <v>api</v>
      </c>
      <c r="H38" t="s">
        <v>1166</v>
      </c>
      <c r="I38" t="s">
        <v>1166</v>
      </c>
      <c r="N38" s="56" t="s">
        <v>1167</v>
      </c>
      <c r="O38" t="s">
        <v>1167</v>
      </c>
      <c r="P38" s="56" t="s">
        <v>1167</v>
      </c>
      <c r="Q38" s="61" t="s">
        <v>1165</v>
      </c>
      <c r="R38" s="142">
        <f>IFERROR(_xlfn.XLOOKUP(T38, sortorder!P:P,sortorder!Q:Q),999)</f>
        <v>172</v>
      </c>
      <c r="S38" s="142">
        <f>IFERROR(_xlfn.XLOOKUP(T38, sortorder!P:P,sortorder!O:O),99)</f>
        <v>27</v>
      </c>
      <c r="T38" s="124" t="s">
        <v>168</v>
      </c>
      <c r="U38" s="56" t="s">
        <v>168</v>
      </c>
      <c r="V38" s="147">
        <f>IFERROR(_xlfn.XLOOKUP(X38, sortorder!E:E,sortorder!D:D),99)</f>
        <v>5</v>
      </c>
      <c r="W38" s="147">
        <f>V38</f>
        <v>5</v>
      </c>
      <c r="X38" s="358" t="s">
        <v>1075</v>
      </c>
      <c r="Y38" s="137">
        <f>IF(ISERROR(SEARCH(Y$1,$Q38)),0,1)</f>
        <v>0</v>
      </c>
      <c r="Z38" s="137">
        <f>IF(ISERROR(SEARCH(Z$1,$Q38)),0,1)</f>
        <v>0</v>
      </c>
      <c r="AA38" s="137">
        <f>IF(ISERROR(SEARCH(AA$1,$Q38)),0,1)</f>
        <v>1</v>
      </c>
      <c r="AB38" s="137">
        <f>IF(ISERROR(SEARCH(AB$1,$Q38)),0,1)</f>
        <v>0</v>
      </c>
      <c r="AC38" s="137">
        <f>IF(ISERROR(SEARCH(AC$1,$Q38)),0,1)</f>
        <v>0</v>
      </c>
      <c r="AD38" s="137">
        <f>IF(ISERROR(SEARCH(AD$1,$Q38)),0,1)</f>
        <v>0</v>
      </c>
      <c r="AE38" s="137">
        <f>IF(ISERROR(SEARCH(AE$1,$Q38)),0,1)</f>
        <v>0</v>
      </c>
      <c r="AF38" s="137">
        <f>IF(ISERROR(SEARCH(AF$1,$Q38)),0,1)</f>
        <v>0</v>
      </c>
      <c r="AG38" s="137">
        <f>IF(ISERROR(SEARCH(AG$1,$Q38)),0,1)</f>
        <v>0</v>
      </c>
      <c r="AH38" t="s">
        <v>1051</v>
      </c>
      <c r="AI38" s="137" t="str">
        <f>_xlfn.XLOOKUP(I38,'api2.3'!B:B,'api2.3'!D:D,"")</f>
        <v>Socioeconomic Indicators</v>
      </c>
      <c r="AJ38" t="s">
        <v>44</v>
      </c>
      <c r="AK38" s="38" t="s">
        <v>44</v>
      </c>
      <c r="AL38" s="200">
        <f>_xlfn.XLOOKUP(AK38,sortorder!$I$15:$I$20,sortorder!$J$15:$J$20)</f>
        <v>1</v>
      </c>
      <c r="AM38" s="638" t="s">
        <v>416</v>
      </c>
      <c r="AN38" s="638" t="s">
        <v>416</v>
      </c>
      <c r="AO38" s="638" t="s">
        <v>417</v>
      </c>
      <c r="AP38" s="642">
        <v>1</v>
      </c>
      <c r="AQ38" t="s">
        <v>1076</v>
      </c>
      <c r="AR38" s="22" t="str">
        <f>IF(AA38=1,"pctile",IF(Y38=1,"ratio",IF(AC38=1,"avg","raw")))</f>
        <v>pctile</v>
      </c>
      <c r="AS38" t="s">
        <v>1086</v>
      </c>
      <c r="AT38" s="22" t="b">
        <f>AR38=AS38</f>
        <v>1</v>
      </c>
      <c r="AU38" s="638" t="s">
        <v>1077</v>
      </c>
      <c r="AV38" s="638" t="s">
        <v>1086</v>
      </c>
      <c r="AX38" s="601" t="s">
        <v>2799</v>
      </c>
      <c r="AY38" s="484" t="b">
        <v>0</v>
      </c>
      <c r="AZ38" t="s">
        <v>1078</v>
      </c>
      <c r="BA38">
        <v>2</v>
      </c>
      <c r="BB38">
        <v>0</v>
      </c>
      <c r="BC38" t="b">
        <v>0</v>
      </c>
      <c r="BD38" t="b">
        <v>0</v>
      </c>
      <c r="BE38" t="b">
        <v>0</v>
      </c>
      <c r="BG38" t="s">
        <v>4900</v>
      </c>
      <c r="BH38" t="s">
        <v>1168</v>
      </c>
      <c r="BI38" t="s">
        <v>1168</v>
      </c>
      <c r="BJ38" s="719" t="s">
        <v>1169</v>
      </c>
      <c r="BK38" s="566" t="s">
        <v>2799</v>
      </c>
      <c r="BL38" s="484" t="s">
        <v>1170</v>
      </c>
      <c r="BM38" s="56" t="s">
        <v>1162</v>
      </c>
      <c r="BO38" s="211">
        <v>216</v>
      </c>
      <c r="BQ38" s="585" t="s">
        <v>1130</v>
      </c>
      <c r="BR38" s="585" t="s">
        <v>579</v>
      </c>
      <c r="BS38" s="585" t="s">
        <v>1167</v>
      </c>
      <c r="BT38" s="585" t="s">
        <v>404</v>
      </c>
    </row>
    <row r="39" spans="1:73">
      <c r="A39">
        <v>38</v>
      </c>
      <c r="B39" s="153" t="str">
        <f>IFERROR(TEXT(AL39,"00"),"99")&amp;IFERROR(TEXT(W39,"00"),"99")&amp;IFERROR(TEXT(S39,"00"),"99")&amp;IFERROR(TEXT(BO39,"000"),"999")</f>
        <v>010528210</v>
      </c>
      <c r="C39" s="153" t="str">
        <f>IFERROR(TEXT(AL39,"00"),"99")&amp;IFERROR(TEXT(V39,"00"),"99")&amp;IFERROR(TEXT(R39,"000"),"999")</f>
        <v>0105166</v>
      </c>
      <c r="D39" s="591">
        <f>IF(NOT(ISBLANK(I39)),1,0)</f>
        <v>1</v>
      </c>
      <c r="E39" s="591">
        <f>IF(NOT(ISBLANK(L39)),1,0)</f>
        <v>0</v>
      </c>
      <c r="F39" s="591">
        <f>IF(NOT(ISBLANK(O39)),1,0)</f>
        <v>1</v>
      </c>
      <c r="G39" s="349" t="str">
        <f>IF(ISBLANK(H39), IF(OR(NOT(ISBLANK(L39)),NOT(ISBLANK(I39)), NOT(ISBLANK(O39))),"no oldname but should be",""),IF(H39=I39,"api",IF(H39=O39,"csv","no match or acs")))</f>
        <v>api</v>
      </c>
      <c r="H39" t="s">
        <v>1173</v>
      </c>
      <c r="I39" t="s">
        <v>1173</v>
      </c>
      <c r="N39" s="56" t="s">
        <v>1174</v>
      </c>
      <c r="O39" t="s">
        <v>1174</v>
      </c>
      <c r="P39" s="56" t="s">
        <v>1174</v>
      </c>
      <c r="Q39" s="61" t="s">
        <v>1172</v>
      </c>
      <c r="R39" s="142">
        <f>IFERROR(_xlfn.XLOOKUP(T39, sortorder!P:P,sortorder!Q:Q),999)</f>
        <v>166</v>
      </c>
      <c r="S39" s="142">
        <f>IFERROR(_xlfn.XLOOKUP(T39, sortorder!P:P,sortorder!O:O),99)</f>
        <v>28</v>
      </c>
      <c r="T39" s="124" t="s">
        <v>164</v>
      </c>
      <c r="U39" s="56" t="s">
        <v>164</v>
      </c>
      <c r="V39" s="147">
        <f>IFERROR(_xlfn.XLOOKUP(X39, sortorder!E:E,sortorder!D:D),99)</f>
        <v>5</v>
      </c>
      <c r="W39" s="147">
        <f>V39</f>
        <v>5</v>
      </c>
      <c r="X39" s="358" t="s">
        <v>1075</v>
      </c>
      <c r="Y39" s="137">
        <f>IF(ISERROR(SEARCH(Y$1,$Q39)),0,1)</f>
        <v>0</v>
      </c>
      <c r="Z39" s="137">
        <f>IF(ISERROR(SEARCH(Z$1,$Q39)),0,1)</f>
        <v>0</v>
      </c>
      <c r="AA39" s="137">
        <f>IF(ISERROR(SEARCH(AA$1,$Q39)),0,1)</f>
        <v>1</v>
      </c>
      <c r="AB39" s="137">
        <f>IF(ISERROR(SEARCH(AB$1,$Q39)),0,1)</f>
        <v>0</v>
      </c>
      <c r="AC39" s="137">
        <f>IF(ISERROR(SEARCH(AC$1,$Q39)),0,1)</f>
        <v>0</v>
      </c>
      <c r="AD39" s="137">
        <f>IF(ISERROR(SEARCH(AD$1,$Q39)),0,1)</f>
        <v>0</v>
      </c>
      <c r="AE39" s="137">
        <f>IF(ISERROR(SEARCH(AE$1,$Q39)),0,1)</f>
        <v>0</v>
      </c>
      <c r="AF39" s="137">
        <f>IF(ISERROR(SEARCH(AF$1,$Q39)),0,1)</f>
        <v>0</v>
      </c>
      <c r="AG39" s="137">
        <f>IF(ISERROR(SEARCH(AG$1,$Q39)),0,1)</f>
        <v>0</v>
      </c>
      <c r="AH39" t="s">
        <v>1051</v>
      </c>
      <c r="AI39" s="137" t="str">
        <f>_xlfn.XLOOKUP(I39,'api2.3'!B:B,'api2.3'!D:D,"")</f>
        <v>Socioeconomic Indicators</v>
      </c>
      <c r="AJ39" t="s">
        <v>44</v>
      </c>
      <c r="AK39" s="38" t="s">
        <v>44</v>
      </c>
      <c r="AL39" s="200">
        <f>_xlfn.XLOOKUP(AK39,sortorder!$I$15:$I$20,sortorder!$J$15:$J$20)</f>
        <v>1</v>
      </c>
      <c r="AM39" s="638" t="s">
        <v>416</v>
      </c>
      <c r="AN39" s="638" t="s">
        <v>416</v>
      </c>
      <c r="AO39" s="638" t="s">
        <v>417</v>
      </c>
      <c r="AP39" s="642">
        <v>1</v>
      </c>
      <c r="AQ39" t="s">
        <v>1076</v>
      </c>
      <c r="AR39" s="22" t="str">
        <f>IF(AA39=1,"pctile",IF(Y39=1,"ratio",IF(AC39=1,"avg","raw")))</f>
        <v>pctile</v>
      </c>
      <c r="AS39" t="s">
        <v>1086</v>
      </c>
      <c r="AT39" s="22" t="b">
        <f>AR39=AS39</f>
        <v>1</v>
      </c>
      <c r="AU39" s="638" t="s">
        <v>1077</v>
      </c>
      <c r="AV39" s="638" t="s">
        <v>1086</v>
      </c>
      <c r="AX39" s="601" t="s">
        <v>2799</v>
      </c>
      <c r="AY39" s="484" t="b">
        <v>0</v>
      </c>
      <c r="AZ39" t="s">
        <v>1078</v>
      </c>
      <c r="BA39">
        <v>2</v>
      </c>
      <c r="BB39">
        <v>0</v>
      </c>
      <c r="BC39" t="b">
        <v>0</v>
      </c>
      <c r="BD39" t="b">
        <v>0</v>
      </c>
      <c r="BE39" t="b">
        <v>0</v>
      </c>
      <c r="BG39" t="s">
        <v>5057</v>
      </c>
      <c r="BH39" t="s">
        <v>1175</v>
      </c>
      <c r="BI39" t="s">
        <v>1175</v>
      </c>
      <c r="BJ39" s="719" t="s">
        <v>1176</v>
      </c>
      <c r="BK39" s="566" t="s">
        <v>2799</v>
      </c>
      <c r="BL39" s="484" t="s">
        <v>1177</v>
      </c>
      <c r="BM39" s="56" t="s">
        <v>1178</v>
      </c>
      <c r="BO39" s="211">
        <v>210</v>
      </c>
      <c r="BQ39" s="585" t="s">
        <v>1179</v>
      </c>
      <c r="BR39" s="585" t="s">
        <v>1151</v>
      </c>
      <c r="BS39" s="585" t="s">
        <v>1174</v>
      </c>
      <c r="BT39" s="585" t="s">
        <v>404</v>
      </c>
    </row>
    <row r="40" spans="1:73">
      <c r="A40">
        <v>39</v>
      </c>
      <c r="B40" s="153" t="str">
        <f>IFERROR(TEXT(AL40,"00"),"99")&amp;IFERROR(TEXT(W40,"00"),"99")&amp;IFERROR(TEXT(S40,"00"),"99")&amp;IFERROR(TEXT(BO40,"000"),"999")</f>
        <v>010618185</v>
      </c>
      <c r="C40" s="153" t="str">
        <f>IFERROR(TEXT(AL40,"00"),"99")&amp;IFERROR(TEXT(V40,"00"),"99")&amp;IFERROR(TEXT(R40,"000"),"999")</f>
        <v>0106164</v>
      </c>
      <c r="D40" s="591">
        <f>IF(NOT(ISBLANK(I40)),1,0)</f>
        <v>1</v>
      </c>
      <c r="E40" s="591">
        <f>IF(NOT(ISBLANK(L40)),1,0)</f>
        <v>0</v>
      </c>
      <c r="F40" s="591">
        <f>IF(NOT(ISBLANK(O40)),1,0)</f>
        <v>1</v>
      </c>
      <c r="G40" s="349" t="str">
        <f>IF(ISBLANK(H40), IF(OR(NOT(ISBLANK(L40)),NOT(ISBLANK(I40)), NOT(ISBLANK(O40))),"no oldname but should be",""),IF(H40=I40,"api",IF(H40=O40,"csv","no match or acs")))</f>
        <v>api</v>
      </c>
      <c r="H40" s="476" t="s">
        <v>5694</v>
      </c>
      <c r="I40" s="476" t="s">
        <v>5694</v>
      </c>
      <c r="J40" s="571"/>
      <c r="L40" s="23"/>
      <c r="N40" s="56" t="s">
        <v>5669</v>
      </c>
      <c r="O40" s="23" t="s">
        <v>5669</v>
      </c>
      <c r="P40" s="604" t="s">
        <v>7210</v>
      </c>
      <c r="Q40" s="136" t="s">
        <v>1739</v>
      </c>
      <c r="R40" s="142">
        <f>IFERROR(_xlfn.XLOOKUP(T40, sortorder!P:P,sortorder!Q:Q),999)</f>
        <v>164</v>
      </c>
      <c r="S40" s="142">
        <f>IFERROR(_xlfn.XLOOKUP(T40, sortorder!P:P,sortorder!O:O),99)</f>
        <v>18</v>
      </c>
      <c r="T40" s="397" t="s">
        <v>5628</v>
      </c>
      <c r="U40" s="56" t="s">
        <v>5628</v>
      </c>
      <c r="V40" s="147">
        <f>IFERROR(_xlfn.XLOOKUP(X40, sortorder!E:E,sortorder!D:D),99)</f>
        <v>6</v>
      </c>
      <c r="W40" s="147">
        <f>V40</f>
        <v>6</v>
      </c>
      <c r="X40" s="39" t="s">
        <v>1740</v>
      </c>
      <c r="Y40" s="137">
        <f>IF(ISERROR(SEARCH(Y$1,$Q40)),0,1)</f>
        <v>0</v>
      </c>
      <c r="Z40" s="137">
        <f>IF(ISERROR(SEARCH(Z$1,$Q40)),0,1)</f>
        <v>1</v>
      </c>
      <c r="AA40" s="137">
        <f>IF(ISERROR(SEARCH(AA$1,$Q40)),0,1)</f>
        <v>1</v>
      </c>
      <c r="AB40" s="137">
        <f>IF(ISERROR(SEARCH(AB$1,$Q40)),0,1)</f>
        <v>0</v>
      </c>
      <c r="AC40" s="137">
        <f>IF(ISERROR(SEARCH(AC$1,$Q40)),0,1)</f>
        <v>0</v>
      </c>
      <c r="AD40" s="137">
        <f>IF(ISERROR(SEARCH(AD$1,$Q40)),0,1)</f>
        <v>0</v>
      </c>
      <c r="AE40" s="137">
        <f>IF(ISERROR(SEARCH(AE$1,$Q40)),0,1)</f>
        <v>0</v>
      </c>
      <c r="AF40" s="137">
        <f>IF(ISERROR(SEARCH(AF$1,$Q40)),0,1)</f>
        <v>0</v>
      </c>
      <c r="AG40" s="137">
        <f>IF(ISERROR(SEARCH(AG$1,$Q40)),0,1)</f>
        <v>0</v>
      </c>
      <c r="AH40" t="s">
        <v>1051</v>
      </c>
      <c r="AI40" s="137" t="str">
        <f>_xlfn.XLOOKUP(I40,'api2.3'!B:B,'api2.3'!D:D,"")</f>
        <v>Socioeconomic Indicators</v>
      </c>
      <c r="AJ40" t="s">
        <v>44</v>
      </c>
      <c r="AK40" s="38" t="s">
        <v>44</v>
      </c>
      <c r="AL40" s="200">
        <f>_xlfn.XLOOKUP(AK40,sortorder!$I$15:$I$20,sortorder!$J$15:$J$20)</f>
        <v>1</v>
      </c>
      <c r="AM40" s="638" t="s">
        <v>1743</v>
      </c>
      <c r="AN40" s="638" t="s">
        <v>1743</v>
      </c>
      <c r="AO40" s="638" t="s">
        <v>1744</v>
      </c>
      <c r="AP40" s="643">
        <v>3</v>
      </c>
      <c r="AQ40" t="s">
        <v>1741</v>
      </c>
      <c r="AR40" s="22" t="str">
        <f>IF(AA40=1,"pctile",IF(Y40=1,"ratio",IF(AC40=1,"avg","raw")))</f>
        <v>pctile</v>
      </c>
      <c r="AS40" t="s">
        <v>1086</v>
      </c>
      <c r="AT40" s="22" t="b">
        <f>AR40=AS40</f>
        <v>1</v>
      </c>
      <c r="AU40" s="638" t="s">
        <v>1077</v>
      </c>
      <c r="AV40" s="638" t="s">
        <v>1086</v>
      </c>
      <c r="AX40" s="601" t="s">
        <v>2799</v>
      </c>
      <c r="AY40" s="484" t="b">
        <v>0</v>
      </c>
      <c r="AZ40" s="222" t="s">
        <v>1078</v>
      </c>
      <c r="BA40">
        <v>2</v>
      </c>
      <c r="BB40">
        <v>0</v>
      </c>
      <c r="BC40" t="b">
        <v>0</v>
      </c>
      <c r="BD40" t="b">
        <v>0</v>
      </c>
      <c r="BE40" t="b">
        <v>0</v>
      </c>
      <c r="BG40" s="386" t="s">
        <v>4818</v>
      </c>
      <c r="BH40" s="39" t="s">
        <v>1747</v>
      </c>
      <c r="BI40" s="39" t="s">
        <v>1747</v>
      </c>
      <c r="BJ40" s="719" t="e">
        <v>#N/A</v>
      </c>
      <c r="BK40" s="566" t="s">
        <v>2799</v>
      </c>
      <c r="BL40" s="484" t="s">
        <v>1742</v>
      </c>
      <c r="BM40" s="56" t="s">
        <v>1093</v>
      </c>
      <c r="BO40" s="211">
        <v>185</v>
      </c>
    </row>
    <row r="41" spans="1:73">
      <c r="A41">
        <v>40</v>
      </c>
      <c r="B41" s="153" t="str">
        <f>IFERROR(TEXT(AL41,"00"),"99")&amp;IFERROR(TEXT(W41,"00"),"99")&amp;IFERROR(TEXT(S41,"00"),"99")&amp;IFERROR(TEXT(BO41,"000"),"999")</f>
        <v>010619185</v>
      </c>
      <c r="C41" s="153" t="str">
        <f>IFERROR(TEXT(AL41,"00"),"99")&amp;IFERROR(TEXT(V41,"00"),"99")&amp;IFERROR(TEXT(R41,"000"),"999")</f>
        <v>0106165</v>
      </c>
      <c r="D41" s="591">
        <f>IF(NOT(ISBLANK(I41)),1,0)</f>
        <v>1</v>
      </c>
      <c r="E41" s="591">
        <f>IF(NOT(ISBLANK(L41)),1,0)</f>
        <v>0</v>
      </c>
      <c r="F41" s="591">
        <f>IF(NOT(ISBLANK(O41)),1,0)</f>
        <v>1</v>
      </c>
      <c r="G41" s="349" t="str">
        <f>IF(ISBLANK(H41), IF(OR(NOT(ISBLANK(L41)),NOT(ISBLANK(I41)), NOT(ISBLANK(O41))),"no oldname but should be",""),IF(H41=I41,"api",IF(H41=O41,"csv","no match or acs")))</f>
        <v>api</v>
      </c>
      <c r="H41" s="476" t="s">
        <v>5693</v>
      </c>
      <c r="I41" s="476" t="s">
        <v>5693</v>
      </c>
      <c r="J41" s="571"/>
      <c r="N41" s="56" t="s">
        <v>5667</v>
      </c>
      <c r="O41" s="23" t="s">
        <v>5667</v>
      </c>
      <c r="P41" s="604" t="s">
        <v>7210</v>
      </c>
      <c r="Q41" s="136" t="s">
        <v>1745</v>
      </c>
      <c r="R41" s="142">
        <f>IFERROR(_xlfn.XLOOKUP(T41, sortorder!P:P,sortorder!Q:Q),999)</f>
        <v>165</v>
      </c>
      <c r="S41" s="142">
        <f>IFERROR(_xlfn.XLOOKUP(T41, sortorder!P:P,sortorder!O:O),99)</f>
        <v>19</v>
      </c>
      <c r="T41" s="386" t="s">
        <v>5665</v>
      </c>
      <c r="U41" s="56" t="s">
        <v>5665</v>
      </c>
      <c r="V41" s="147">
        <f>IFERROR(_xlfn.XLOOKUP(X41, sortorder!E:E,sortorder!D:D),99)</f>
        <v>6</v>
      </c>
      <c r="W41" s="147">
        <f>V41</f>
        <v>6</v>
      </c>
      <c r="X41" s="39" t="s">
        <v>1740</v>
      </c>
      <c r="Y41" s="137">
        <f>IF(ISERROR(SEARCH(Y$1,$Q41)),0,1)</f>
        <v>0</v>
      </c>
      <c r="Z41" s="137">
        <f>IF(ISERROR(SEARCH(Z$1,$Q41)),0,1)</f>
        <v>1</v>
      </c>
      <c r="AA41" s="137">
        <f>IF(ISERROR(SEARCH(AA$1,$Q41)),0,1)</f>
        <v>1</v>
      </c>
      <c r="AB41" s="137">
        <f>IF(ISERROR(SEARCH(AB$1,$Q41)),0,1)</f>
        <v>0</v>
      </c>
      <c r="AC41" s="137">
        <f>IF(ISERROR(SEARCH(AC$1,$Q41)),0,1)</f>
        <v>0</v>
      </c>
      <c r="AD41" s="137">
        <f>IF(ISERROR(SEARCH(AD$1,$Q41)),0,1)</f>
        <v>0</v>
      </c>
      <c r="AE41" s="137">
        <f>IF(ISERROR(SEARCH(AE$1,$Q41)),0,1)</f>
        <v>0</v>
      </c>
      <c r="AF41" s="137">
        <f>IF(ISERROR(SEARCH(AF$1,$Q41)),0,1)</f>
        <v>0</v>
      </c>
      <c r="AG41" s="137">
        <f>IF(ISERROR(SEARCH(AG$1,$Q41)),0,1)</f>
        <v>1</v>
      </c>
      <c r="AH41" t="s">
        <v>1051</v>
      </c>
      <c r="AI41" s="137" t="str">
        <f>_xlfn.XLOOKUP(I41,'api2.3'!B:B,'api2.3'!D:D,"")</f>
        <v>Socioeconomic Indicators</v>
      </c>
      <c r="AJ41" t="s">
        <v>44</v>
      </c>
      <c r="AK41" s="38" t="s">
        <v>44</v>
      </c>
      <c r="AL41" s="200">
        <f>_xlfn.XLOOKUP(AK41,sortorder!$I$15:$I$20,sortorder!$J$15:$J$20)</f>
        <v>1</v>
      </c>
      <c r="AM41" s="638" t="s">
        <v>1743</v>
      </c>
      <c r="AN41" s="638" t="s">
        <v>1743</v>
      </c>
      <c r="AO41" s="638" t="s">
        <v>1744</v>
      </c>
      <c r="AP41" s="643">
        <v>3</v>
      </c>
      <c r="AQ41" t="s">
        <v>1741</v>
      </c>
      <c r="AR41" s="22" t="str">
        <f>IF(AA41=1,"pctile",IF(Y41=1,"ratio",IF(AC41=1,"avg","raw")))</f>
        <v>pctile</v>
      </c>
      <c r="AS41" t="s">
        <v>1086</v>
      </c>
      <c r="AT41" s="22" t="b">
        <f>AR41=AS41</f>
        <v>1</v>
      </c>
      <c r="AU41" s="638" t="s">
        <v>1077</v>
      </c>
      <c r="AV41" s="638" t="s">
        <v>1086</v>
      </c>
      <c r="AX41" s="601" t="s">
        <v>2799</v>
      </c>
      <c r="AY41" s="484" t="b">
        <v>0</v>
      </c>
      <c r="AZ41" s="222" t="s">
        <v>1078</v>
      </c>
      <c r="BA41">
        <v>2</v>
      </c>
      <c r="BB41">
        <v>0</v>
      </c>
      <c r="BC41" t="b">
        <v>0</v>
      </c>
      <c r="BD41" t="b">
        <v>0</v>
      </c>
      <c r="BE41" t="b">
        <v>0</v>
      </c>
      <c r="BG41" s="386" t="s">
        <v>4818</v>
      </c>
      <c r="BH41" s="39" t="s">
        <v>1747</v>
      </c>
      <c r="BI41" s="39" t="s">
        <v>1747</v>
      </c>
      <c r="BJ41" s="719" t="e">
        <v>#N/A</v>
      </c>
      <c r="BK41" s="566" t="s">
        <v>2799</v>
      </c>
      <c r="BL41" s="484" t="s">
        <v>1748</v>
      </c>
      <c r="BM41" s="56" t="s">
        <v>1093</v>
      </c>
      <c r="BO41" s="211">
        <v>185</v>
      </c>
    </row>
    <row r="42" spans="1:73">
      <c r="A42">
        <v>41</v>
      </c>
      <c r="B42" s="153" t="str">
        <f>IFERROR(TEXT(AL42,"00"),"99")&amp;IFERROR(TEXT(W42,"00"),"99")&amp;IFERROR(TEXT(S42,"00"),"99")&amp;IFERROR(TEXT(BO42,"000"),"999")</f>
        <v>010620189</v>
      </c>
      <c r="C42" s="153" t="str">
        <f>IFERROR(TEXT(AL42,"00"),"99")&amp;IFERROR(TEXT(V42,"00"),"99")&amp;IFERROR(TEXT(R42,"000"),"999")</f>
        <v>0106167</v>
      </c>
      <c r="D42" s="591">
        <f>IF(NOT(ISBLANK(I42)),1,0)</f>
        <v>1</v>
      </c>
      <c r="E42" s="591">
        <f>IF(NOT(ISBLANK(L42)),1,0)</f>
        <v>0</v>
      </c>
      <c r="F42" s="591">
        <f>IF(NOT(ISBLANK(O42)),1,0)</f>
        <v>1</v>
      </c>
      <c r="G42" s="349" t="str">
        <f>IF(ISBLANK(H42), IF(OR(NOT(ISBLANK(L42)),NOT(ISBLANK(I42)), NOT(ISBLANK(O42))),"no oldname but should be",""),IF(H42=I42,"api",IF(H42=O42,"csv","no match or acs")))</f>
        <v>api</v>
      </c>
      <c r="H42" t="s">
        <v>1758</v>
      </c>
      <c r="I42" t="s">
        <v>1758</v>
      </c>
      <c r="N42" s="56" t="s">
        <v>1759</v>
      </c>
      <c r="O42" t="s">
        <v>1759</v>
      </c>
      <c r="P42" s="56" t="s">
        <v>1759</v>
      </c>
      <c r="Q42" s="61" t="s">
        <v>1757</v>
      </c>
      <c r="R42" s="142">
        <f>IFERROR(_xlfn.XLOOKUP(T42, sortorder!P:P,sortorder!Q:Q),999)</f>
        <v>167</v>
      </c>
      <c r="S42" s="142">
        <f>IFERROR(_xlfn.XLOOKUP(T42, sortorder!P:P,sortorder!O:O),99)</f>
        <v>20</v>
      </c>
      <c r="T42" s="124" t="s">
        <v>155</v>
      </c>
      <c r="U42" s="56" t="s">
        <v>155</v>
      </c>
      <c r="V42" s="147">
        <f>IFERROR(_xlfn.XLOOKUP(X42, sortorder!E:E,sortorder!D:D),99)</f>
        <v>6</v>
      </c>
      <c r="W42" s="147">
        <f>V42</f>
        <v>6</v>
      </c>
      <c r="X42" s="358" t="s">
        <v>1740</v>
      </c>
      <c r="Y42" s="137">
        <f>IF(ISERROR(SEARCH(Y$1,$Q42)),0,1)</f>
        <v>0</v>
      </c>
      <c r="Z42" s="137">
        <f>IF(ISERROR(SEARCH(Z$1,$Q42)),0,1)</f>
        <v>1</v>
      </c>
      <c r="AA42" s="137">
        <f>IF(ISERROR(SEARCH(AA$1,$Q42)),0,1)</f>
        <v>1</v>
      </c>
      <c r="AB42" s="137">
        <f>IF(ISERROR(SEARCH(AB$1,$Q42)),0,1)</f>
        <v>0</v>
      </c>
      <c r="AC42" s="137">
        <f>IF(ISERROR(SEARCH(AC$1,$Q42)),0,1)</f>
        <v>0</v>
      </c>
      <c r="AD42" s="137">
        <f>IF(ISERROR(SEARCH(AD$1,$Q42)),0,1)</f>
        <v>0</v>
      </c>
      <c r="AE42" s="137">
        <f>IF(ISERROR(SEARCH(AE$1,$Q42)),0,1)</f>
        <v>0</v>
      </c>
      <c r="AF42" s="137">
        <f>IF(ISERROR(SEARCH(AF$1,$Q42)),0,1)</f>
        <v>0</v>
      </c>
      <c r="AG42" s="137">
        <f>IF(ISERROR(SEARCH(AG$1,$Q42)),0,1)</f>
        <v>0</v>
      </c>
      <c r="AH42" t="s">
        <v>1051</v>
      </c>
      <c r="AI42" s="137" t="str">
        <f>_xlfn.XLOOKUP(I42,'api2.3'!B:B,'api2.3'!D:D,"")</f>
        <v>Socioeconomic Indicators</v>
      </c>
      <c r="AJ42" t="s">
        <v>44</v>
      </c>
      <c r="AK42" s="38" t="s">
        <v>44</v>
      </c>
      <c r="AL42" s="200">
        <f>_xlfn.XLOOKUP(AK42,sortorder!$I$15:$I$20,sortorder!$J$15:$J$20)</f>
        <v>1</v>
      </c>
      <c r="AM42" s="638" t="s">
        <v>1743</v>
      </c>
      <c r="AN42" s="638" t="s">
        <v>1743</v>
      </c>
      <c r="AO42" s="638" t="s">
        <v>1744</v>
      </c>
      <c r="AP42" s="642">
        <v>3</v>
      </c>
      <c r="AQ42" t="s">
        <v>1741</v>
      </c>
      <c r="AR42" s="22" t="str">
        <f>IF(AA42=1,"pctile",IF(Y42=1,"ratio",IF(AC42=1,"avg","raw")))</f>
        <v>pctile</v>
      </c>
      <c r="AS42" t="s">
        <v>1086</v>
      </c>
      <c r="AT42" s="22" t="b">
        <f>AR42=AS42</f>
        <v>1</v>
      </c>
      <c r="AU42" s="638" t="s">
        <v>1077</v>
      </c>
      <c r="AV42" s="638" t="s">
        <v>1086</v>
      </c>
      <c r="AX42" s="601" t="s">
        <v>2799</v>
      </c>
      <c r="AY42" s="484" t="b">
        <v>0</v>
      </c>
      <c r="AZ42" t="s">
        <v>1078</v>
      </c>
      <c r="BA42">
        <v>2</v>
      </c>
      <c r="BB42">
        <v>0</v>
      </c>
      <c r="BC42" t="b">
        <v>0</v>
      </c>
      <c r="BD42" t="b">
        <v>0</v>
      </c>
      <c r="BE42" t="b">
        <v>0</v>
      </c>
      <c r="BG42" t="s">
        <v>4901</v>
      </c>
      <c r="BH42" t="s">
        <v>1760</v>
      </c>
      <c r="BI42" t="s">
        <v>1760</v>
      </c>
      <c r="BJ42" s="719" t="e">
        <v>#N/A</v>
      </c>
      <c r="BK42" s="566" t="s">
        <v>2799</v>
      </c>
      <c r="BL42" s="484" t="s">
        <v>1761</v>
      </c>
      <c r="BM42" s="56" t="s">
        <v>1104</v>
      </c>
      <c r="BO42" s="356">
        <v>189</v>
      </c>
      <c r="BQ42" s="585" t="s">
        <v>1085</v>
      </c>
      <c r="BR42" s="585" t="s">
        <v>1115</v>
      </c>
      <c r="BS42" s="585" t="s">
        <v>1759</v>
      </c>
      <c r="BT42" s="585" t="s">
        <v>404</v>
      </c>
      <c r="BU42" s="585" t="s">
        <v>55</v>
      </c>
    </row>
    <row r="43" spans="1:73">
      <c r="A43">
        <v>42</v>
      </c>
      <c r="B43" s="153" t="str">
        <f>IFERROR(TEXT(AL43,"00"),"99")&amp;IFERROR(TEXT(W43,"00"),"99")&amp;IFERROR(TEXT(S43,"00"),"99")&amp;IFERROR(TEXT(BO43,"000"),"999")</f>
        <v>010621191</v>
      </c>
      <c r="C43" s="153" t="str">
        <f>IFERROR(TEXT(AL43,"00"),"99")&amp;IFERROR(TEXT(V43,"00"),"99")&amp;IFERROR(TEXT(R43,"000"),"999")</f>
        <v>0106169</v>
      </c>
      <c r="D43" s="591">
        <f>IF(NOT(ISBLANK(I43)),1,0)</f>
        <v>1</v>
      </c>
      <c r="E43" s="591">
        <f>IF(NOT(ISBLANK(L43)),1,0)</f>
        <v>0</v>
      </c>
      <c r="F43" s="591">
        <f>IF(NOT(ISBLANK(O43)),1,0)</f>
        <v>1</v>
      </c>
      <c r="G43" s="349" t="str">
        <f>IF(ISBLANK(H43), IF(OR(NOT(ISBLANK(L43)),NOT(ISBLANK(I43)), NOT(ISBLANK(O43))),"no oldname but should be",""),IF(H43=I43,"api",IF(H43=O43,"csv","no match or acs")))</f>
        <v>api</v>
      </c>
      <c r="H43" t="s">
        <v>1783</v>
      </c>
      <c r="I43" t="s">
        <v>1783</v>
      </c>
      <c r="N43" s="56" t="s">
        <v>1784</v>
      </c>
      <c r="O43" t="s">
        <v>1784</v>
      </c>
      <c r="P43" s="56" t="s">
        <v>1784</v>
      </c>
      <c r="Q43" s="61" t="s">
        <v>1782</v>
      </c>
      <c r="R43" s="142">
        <f>IFERROR(_xlfn.XLOOKUP(T43, sortorder!P:P,sortorder!Q:Q),999)</f>
        <v>169</v>
      </c>
      <c r="S43" s="142">
        <f>IFERROR(_xlfn.XLOOKUP(T43, sortorder!P:P,sortorder!O:O),99)</f>
        <v>21</v>
      </c>
      <c r="T43" s="124" t="s">
        <v>150</v>
      </c>
      <c r="U43" s="56" t="s">
        <v>150</v>
      </c>
      <c r="V43" s="147">
        <f>IFERROR(_xlfn.XLOOKUP(X43, sortorder!E:E,sortorder!D:D),99)</f>
        <v>6</v>
      </c>
      <c r="W43" s="147">
        <f>V43</f>
        <v>6</v>
      </c>
      <c r="X43" s="358" t="s">
        <v>1740</v>
      </c>
      <c r="Y43" s="137">
        <f>IF(ISERROR(SEARCH(Y$1,$Q43)),0,1)</f>
        <v>0</v>
      </c>
      <c r="Z43" s="137">
        <f>IF(ISERROR(SEARCH(Z$1,$Q43)),0,1)</f>
        <v>1</v>
      </c>
      <c r="AA43" s="137">
        <f>IF(ISERROR(SEARCH(AA$1,$Q43)),0,1)</f>
        <v>1</v>
      </c>
      <c r="AB43" s="137">
        <f>IF(ISERROR(SEARCH(AB$1,$Q43)),0,1)</f>
        <v>0</v>
      </c>
      <c r="AC43" s="137">
        <f>IF(ISERROR(SEARCH(AC$1,$Q43)),0,1)</f>
        <v>0</v>
      </c>
      <c r="AD43" s="137">
        <f>IF(ISERROR(SEARCH(AD$1,$Q43)),0,1)</f>
        <v>0</v>
      </c>
      <c r="AE43" s="137">
        <f>IF(ISERROR(SEARCH(AE$1,$Q43)),0,1)</f>
        <v>0</v>
      </c>
      <c r="AF43" s="137">
        <f>IF(ISERROR(SEARCH(AF$1,$Q43)),0,1)</f>
        <v>0</v>
      </c>
      <c r="AG43" s="137">
        <f>IF(ISERROR(SEARCH(AG$1,$Q43)),0,1)</f>
        <v>0</v>
      </c>
      <c r="AH43" t="s">
        <v>1051</v>
      </c>
      <c r="AI43" s="137" t="str">
        <f>_xlfn.XLOOKUP(I43,'api2.3'!B:B,'api2.3'!D:D,"")</f>
        <v>Socioeconomic Indicators</v>
      </c>
      <c r="AJ43" t="s">
        <v>44</v>
      </c>
      <c r="AK43" s="38" t="s">
        <v>44</v>
      </c>
      <c r="AL43" s="200">
        <f>_xlfn.XLOOKUP(AK43,sortorder!$I$15:$I$20,sortorder!$J$15:$J$20)</f>
        <v>1</v>
      </c>
      <c r="AM43" s="638" t="s">
        <v>1743</v>
      </c>
      <c r="AN43" s="638" t="s">
        <v>1743</v>
      </c>
      <c r="AO43" s="638" t="s">
        <v>1744</v>
      </c>
      <c r="AP43" s="642">
        <v>3</v>
      </c>
      <c r="AQ43" t="s">
        <v>1741</v>
      </c>
      <c r="AR43" s="22" t="str">
        <f>IF(AA43=1,"pctile",IF(Y43=1,"ratio",IF(AC43=1,"avg","raw")))</f>
        <v>pctile</v>
      </c>
      <c r="AS43" t="s">
        <v>1086</v>
      </c>
      <c r="AT43" s="22" t="b">
        <f>AR43=AS43</f>
        <v>1</v>
      </c>
      <c r="AU43" s="638" t="s">
        <v>1077</v>
      </c>
      <c r="AV43" s="638" t="s">
        <v>1086</v>
      </c>
      <c r="AX43" s="601" t="s">
        <v>2799</v>
      </c>
      <c r="AY43" s="484" t="b">
        <v>0</v>
      </c>
      <c r="AZ43" t="s">
        <v>1078</v>
      </c>
      <c r="BA43">
        <v>2</v>
      </c>
      <c r="BB43">
        <v>0</v>
      </c>
      <c r="BC43" t="b">
        <v>0</v>
      </c>
      <c r="BD43" t="b">
        <v>0</v>
      </c>
      <c r="BE43" t="b">
        <v>0</v>
      </c>
      <c r="BG43" t="s">
        <v>4902</v>
      </c>
      <c r="BH43" t="s">
        <v>1785</v>
      </c>
      <c r="BI43" t="s">
        <v>1785</v>
      </c>
      <c r="BJ43" s="719" t="e">
        <v>#N/A</v>
      </c>
      <c r="BK43" s="566" t="s">
        <v>2799</v>
      </c>
      <c r="BL43" s="484" t="s">
        <v>1786</v>
      </c>
      <c r="BM43" s="56" t="s">
        <v>1149</v>
      </c>
      <c r="BO43" s="356">
        <v>191</v>
      </c>
      <c r="BQ43" s="585" t="s">
        <v>1494</v>
      </c>
      <c r="BR43" s="585" t="s">
        <v>55</v>
      </c>
      <c r="BS43" s="585" t="s">
        <v>1784</v>
      </c>
      <c r="BT43" s="585" t="s">
        <v>404</v>
      </c>
      <c r="BU43" s="585" t="s">
        <v>55</v>
      </c>
    </row>
    <row r="44" spans="1:73">
      <c r="A44">
        <v>43</v>
      </c>
      <c r="B44" s="153" t="str">
        <f>IFERROR(TEXT(AL44,"00"),"99")&amp;IFERROR(TEXT(W44,"00"),"99")&amp;IFERROR(TEXT(S44,"00"),"99")&amp;IFERROR(TEXT(BO44,"000"),"999")</f>
        <v>010622190</v>
      </c>
      <c r="C44" s="153" t="str">
        <f>IFERROR(TEXT(AL44,"00"),"99")&amp;IFERROR(TEXT(V44,"00"),"99")&amp;IFERROR(TEXT(R44,"000"),"999")</f>
        <v>0106168</v>
      </c>
      <c r="D44" s="591">
        <f>IF(NOT(ISBLANK(I44)),1,0)</f>
        <v>1</v>
      </c>
      <c r="E44" s="591">
        <f>IF(NOT(ISBLANK(L44)),1,0)</f>
        <v>0</v>
      </c>
      <c r="F44" s="591">
        <f>IF(NOT(ISBLANK(O44)),1,0)</f>
        <v>1</v>
      </c>
      <c r="G44" s="349" t="str">
        <f>IF(ISBLANK(H44), IF(OR(NOT(ISBLANK(L44)),NOT(ISBLANK(I44)), NOT(ISBLANK(O44))),"no oldname but should be",""),IF(H44=I44,"api",IF(H44=O44,"csv","no match or acs")))</f>
        <v>api</v>
      </c>
      <c r="H44" t="s">
        <v>1816</v>
      </c>
      <c r="I44" t="s">
        <v>1816</v>
      </c>
      <c r="N44" s="56" t="s">
        <v>1817</v>
      </c>
      <c r="O44" t="s">
        <v>1817</v>
      </c>
      <c r="P44" s="56" t="s">
        <v>1817</v>
      </c>
      <c r="Q44" s="61" t="s">
        <v>1815</v>
      </c>
      <c r="R44" s="142">
        <f>IFERROR(_xlfn.XLOOKUP(T44, sortorder!P:P,sortorder!Q:Q),999)</f>
        <v>168</v>
      </c>
      <c r="S44" s="142">
        <f>IFERROR(_xlfn.XLOOKUP(T44, sortorder!P:P,sortorder!O:O),99)</f>
        <v>22</v>
      </c>
      <c r="T44" s="124" t="s">
        <v>389</v>
      </c>
      <c r="U44" s="56" t="s">
        <v>389</v>
      </c>
      <c r="V44" s="147">
        <f>IFERROR(_xlfn.XLOOKUP(X44, sortorder!E:E,sortorder!D:D),99)</f>
        <v>6</v>
      </c>
      <c r="W44" s="147">
        <f>V44</f>
        <v>6</v>
      </c>
      <c r="X44" s="358" t="s">
        <v>1740</v>
      </c>
      <c r="Y44" s="137">
        <f>IF(ISERROR(SEARCH(Y$1,$Q44)),0,1)</f>
        <v>0</v>
      </c>
      <c r="Z44" s="137">
        <f>IF(ISERROR(SEARCH(Z$1,$Q44)),0,1)</f>
        <v>1</v>
      </c>
      <c r="AA44" s="137">
        <f>IF(ISERROR(SEARCH(AA$1,$Q44)),0,1)</f>
        <v>1</v>
      </c>
      <c r="AB44" s="137">
        <f>IF(ISERROR(SEARCH(AB$1,$Q44)),0,1)</f>
        <v>0</v>
      </c>
      <c r="AC44" s="137">
        <f>IF(ISERROR(SEARCH(AC$1,$Q44)),0,1)</f>
        <v>0</v>
      </c>
      <c r="AD44" s="137">
        <f>IF(ISERROR(SEARCH(AD$1,$Q44)),0,1)</f>
        <v>0</v>
      </c>
      <c r="AE44" s="137">
        <f>IF(ISERROR(SEARCH(AE$1,$Q44)),0,1)</f>
        <v>0</v>
      </c>
      <c r="AF44" s="137">
        <f>IF(ISERROR(SEARCH(AF$1,$Q44)),0,1)</f>
        <v>0</v>
      </c>
      <c r="AG44" s="137">
        <f>IF(ISERROR(SEARCH(AG$1,$Q44)),0,1)</f>
        <v>0</v>
      </c>
      <c r="AH44" t="s">
        <v>1051</v>
      </c>
      <c r="AI44" s="137" t="str">
        <f>_xlfn.XLOOKUP(I44,'api2.3'!B:B,'api2.3'!D:D,"")</f>
        <v>Socioeconomic Indicators</v>
      </c>
      <c r="AJ44" t="s">
        <v>44</v>
      </c>
      <c r="AK44" s="38" t="s">
        <v>44</v>
      </c>
      <c r="AL44" s="200">
        <f>_xlfn.XLOOKUP(AK44,sortorder!$I$15:$I$20,sortorder!$J$15:$J$20)</f>
        <v>1</v>
      </c>
      <c r="AM44" s="638" t="s">
        <v>1743</v>
      </c>
      <c r="AN44" s="638" t="s">
        <v>1743</v>
      </c>
      <c r="AO44" s="638" t="s">
        <v>1744</v>
      </c>
      <c r="AP44" s="642">
        <v>3</v>
      </c>
      <c r="AQ44" t="s">
        <v>1741</v>
      </c>
      <c r="AR44" s="22" t="str">
        <f>IF(AA44=1,"pctile",IF(Y44=1,"ratio",IF(AC44=1,"avg","raw")))</f>
        <v>pctile</v>
      </c>
      <c r="AS44" t="s">
        <v>1086</v>
      </c>
      <c r="AT44" s="22" t="b">
        <f>AR44=AS44</f>
        <v>1</v>
      </c>
      <c r="AU44" s="638" t="s">
        <v>1077</v>
      </c>
      <c r="AV44" s="638" t="s">
        <v>1086</v>
      </c>
      <c r="AX44" s="601" t="s">
        <v>2799</v>
      </c>
      <c r="AY44" s="484" t="b">
        <v>0</v>
      </c>
      <c r="AZ44" t="s">
        <v>1078</v>
      </c>
      <c r="BA44">
        <v>2</v>
      </c>
      <c r="BB44">
        <v>0</v>
      </c>
      <c r="BC44" t="b">
        <v>0</v>
      </c>
      <c r="BD44" t="b">
        <v>0</v>
      </c>
      <c r="BE44" t="b">
        <v>0</v>
      </c>
      <c r="BG44" t="s">
        <v>4903</v>
      </c>
      <c r="BH44" t="s">
        <v>1818</v>
      </c>
      <c r="BI44" t="s">
        <v>1818</v>
      </c>
      <c r="BJ44" s="719" t="e">
        <v>#N/A</v>
      </c>
      <c r="BK44" s="566" t="s">
        <v>2799</v>
      </c>
      <c r="BL44" s="484" t="s">
        <v>1819</v>
      </c>
      <c r="BM44" s="56" t="s">
        <v>1198</v>
      </c>
      <c r="BO44" s="356">
        <v>190</v>
      </c>
      <c r="BQ44" s="585" t="s">
        <v>1255</v>
      </c>
      <c r="BR44" s="585" t="s">
        <v>1205</v>
      </c>
      <c r="BS44" s="585" t="s">
        <v>1817</v>
      </c>
      <c r="BT44" s="585" t="s">
        <v>404</v>
      </c>
      <c r="BU44" s="585" t="s">
        <v>55</v>
      </c>
    </row>
    <row r="45" spans="1:73">
      <c r="A45">
        <v>44</v>
      </c>
      <c r="B45" s="153" t="str">
        <f>IFERROR(TEXT(AL45,"00"),"99")&amp;IFERROR(TEXT(W45,"00"),"99")&amp;IFERROR(TEXT(S45,"00"),"99")&amp;IFERROR(TEXT(BO45,"000"),"999")</f>
        <v>010624192</v>
      </c>
      <c r="C45" s="153" t="str">
        <f>IFERROR(TEXT(AL45,"00"),"99")&amp;IFERROR(TEXT(V45,"00"),"99")&amp;IFERROR(TEXT(R45,"000"),"999")</f>
        <v>0106170</v>
      </c>
      <c r="D45" s="591">
        <f>IF(NOT(ISBLANK(I45)),1,0)</f>
        <v>1</v>
      </c>
      <c r="E45" s="591">
        <f>IF(NOT(ISBLANK(L45)),1,0)</f>
        <v>0</v>
      </c>
      <c r="F45" s="591">
        <f>IF(NOT(ISBLANK(O45)),1,0)</f>
        <v>1</v>
      </c>
      <c r="G45" s="349" t="str">
        <f>IF(ISBLANK(H45), IF(OR(NOT(ISBLANK(L45)),NOT(ISBLANK(I45)), NOT(ISBLANK(O45))),"no oldname but should be",""),IF(H45=I45,"api",IF(H45=O45,"csv","no match or acs")))</f>
        <v>api</v>
      </c>
      <c r="H45" t="s">
        <v>1767</v>
      </c>
      <c r="I45" t="s">
        <v>1767</v>
      </c>
      <c r="N45" s="56" t="s">
        <v>1768</v>
      </c>
      <c r="O45" t="s">
        <v>1768</v>
      </c>
      <c r="P45" s="56" t="s">
        <v>1768</v>
      </c>
      <c r="Q45" s="61" t="s">
        <v>1766</v>
      </c>
      <c r="R45" s="142">
        <f>IFERROR(_xlfn.XLOOKUP(T45, sortorder!P:P,sortorder!Q:Q),999)</f>
        <v>170</v>
      </c>
      <c r="S45" s="142">
        <f>IFERROR(_xlfn.XLOOKUP(T45, sortorder!P:P,sortorder!O:O),99)</f>
        <v>24</v>
      </c>
      <c r="T45" s="124" t="s">
        <v>51</v>
      </c>
      <c r="U45" s="56" t="s">
        <v>51</v>
      </c>
      <c r="V45" s="147">
        <f>IFERROR(_xlfn.XLOOKUP(X45, sortorder!E:E,sortorder!D:D),99)</f>
        <v>6</v>
      </c>
      <c r="W45" s="147">
        <f>V45</f>
        <v>6</v>
      </c>
      <c r="X45" s="358" t="s">
        <v>1740</v>
      </c>
      <c r="Y45" s="137">
        <f>IF(ISERROR(SEARCH(Y$1,$Q45)),0,1)</f>
        <v>0</v>
      </c>
      <c r="Z45" s="137">
        <f>IF(ISERROR(SEARCH(Z$1,$Q45)),0,1)</f>
        <v>1</v>
      </c>
      <c r="AA45" s="137">
        <f>IF(ISERROR(SEARCH(AA$1,$Q45)),0,1)</f>
        <v>1</v>
      </c>
      <c r="AB45" s="137">
        <f>IF(ISERROR(SEARCH(AB$1,$Q45)),0,1)</f>
        <v>0</v>
      </c>
      <c r="AC45" s="137">
        <f>IF(ISERROR(SEARCH(AC$1,$Q45)),0,1)</f>
        <v>0</v>
      </c>
      <c r="AD45" s="137">
        <f>IF(ISERROR(SEARCH(AD$1,$Q45)),0,1)</f>
        <v>0</v>
      </c>
      <c r="AE45" s="137">
        <f>IF(ISERROR(SEARCH(AE$1,$Q45)),0,1)</f>
        <v>0</v>
      </c>
      <c r="AF45" s="137">
        <f>IF(ISERROR(SEARCH(AF$1,$Q45)),0,1)</f>
        <v>0</v>
      </c>
      <c r="AG45" s="137">
        <f>IF(ISERROR(SEARCH(AG$1,$Q45)),0,1)</f>
        <v>0</v>
      </c>
      <c r="AH45" t="s">
        <v>1051</v>
      </c>
      <c r="AI45" s="137" t="str">
        <f>_xlfn.XLOOKUP(I45,'api2.3'!B:B,'api2.3'!D:D,"")</f>
        <v>Socioeconomic Indicators</v>
      </c>
      <c r="AJ45" t="s">
        <v>44</v>
      </c>
      <c r="AK45" s="38" t="s">
        <v>44</v>
      </c>
      <c r="AL45" s="200">
        <f>_xlfn.XLOOKUP(AK45,sortorder!$I$15:$I$20,sortorder!$J$15:$J$20)</f>
        <v>1</v>
      </c>
      <c r="AM45" s="638" t="s">
        <v>1743</v>
      </c>
      <c r="AN45" s="638" t="s">
        <v>1743</v>
      </c>
      <c r="AO45" s="638" t="s">
        <v>1744</v>
      </c>
      <c r="AP45" s="642">
        <v>3</v>
      </c>
      <c r="AQ45" t="s">
        <v>1741</v>
      </c>
      <c r="AR45" s="22" t="str">
        <f>IF(AA45=1,"pctile",IF(Y45=1,"ratio",IF(AC45=1,"avg","raw")))</f>
        <v>pctile</v>
      </c>
      <c r="AS45" t="s">
        <v>1086</v>
      </c>
      <c r="AT45" s="22" t="b">
        <f>AR45=AS45</f>
        <v>1</v>
      </c>
      <c r="AU45" s="638" t="s">
        <v>1077</v>
      </c>
      <c r="AV45" s="638" t="s">
        <v>1086</v>
      </c>
      <c r="AX45" s="601" t="s">
        <v>2799</v>
      </c>
      <c r="AY45" s="484" t="b">
        <v>0</v>
      </c>
      <c r="AZ45" t="s">
        <v>1078</v>
      </c>
      <c r="BA45">
        <v>2</v>
      </c>
      <c r="BB45">
        <v>0</v>
      </c>
      <c r="BC45" t="b">
        <v>0</v>
      </c>
      <c r="BD45" t="b">
        <v>0</v>
      </c>
      <c r="BE45" t="b">
        <v>0</v>
      </c>
      <c r="BG45" t="s">
        <v>4904</v>
      </c>
      <c r="BH45" t="s">
        <v>1769</v>
      </c>
      <c r="BI45" t="s">
        <v>1769</v>
      </c>
      <c r="BJ45" s="719" t="e">
        <v>#N/A</v>
      </c>
      <c r="BK45" s="566" t="s">
        <v>2799</v>
      </c>
      <c r="BL45" s="484" t="s">
        <v>1770</v>
      </c>
      <c r="BM45" s="56" t="s">
        <v>1120</v>
      </c>
      <c r="BO45" s="356">
        <v>192</v>
      </c>
      <c r="BQ45" s="585" t="s">
        <v>1297</v>
      </c>
      <c r="BR45" s="585" t="s">
        <v>1130</v>
      </c>
      <c r="BS45" s="585" t="s">
        <v>1768</v>
      </c>
      <c r="BT45" s="585" t="s">
        <v>404</v>
      </c>
      <c r="BU45" s="585" t="s">
        <v>55</v>
      </c>
    </row>
    <row r="46" spans="1:73">
      <c r="A46">
        <v>45</v>
      </c>
      <c r="B46" s="153" t="str">
        <f>IFERROR(TEXT(AL46,"00"),"99")&amp;IFERROR(TEXT(W46,"00"),"99")&amp;IFERROR(TEXT(S46,"00"),"99")&amp;IFERROR(TEXT(BO46,"000"),"999")</f>
        <v>010626193</v>
      </c>
      <c r="C46" s="153" t="str">
        <f>IFERROR(TEXT(AL46,"00"),"99")&amp;IFERROR(TEXT(V46,"00"),"99")&amp;IFERROR(TEXT(R46,"000"),"999")</f>
        <v>0106171</v>
      </c>
      <c r="D46" s="591">
        <f>IF(NOT(ISBLANK(I46)),1,0)</f>
        <v>1</v>
      </c>
      <c r="E46" s="591">
        <f>IF(NOT(ISBLANK(L46)),1,0)</f>
        <v>0</v>
      </c>
      <c r="F46" s="591">
        <f>IF(NOT(ISBLANK(O46)),1,0)</f>
        <v>1</v>
      </c>
      <c r="G46" s="349" t="str">
        <f>IF(ISBLANK(H46), IF(OR(NOT(ISBLANK(L46)),NOT(ISBLANK(I46)), NOT(ISBLANK(O46))),"no oldname but should be",""),IF(H46=I46,"api",IF(H46=O46,"csv","no match or acs")))</f>
        <v>api</v>
      </c>
      <c r="H46" t="s">
        <v>1807</v>
      </c>
      <c r="I46" t="s">
        <v>1807</v>
      </c>
      <c r="N46" s="56" t="s">
        <v>1808</v>
      </c>
      <c r="O46" t="s">
        <v>1808</v>
      </c>
      <c r="P46" s="56" t="s">
        <v>1808</v>
      </c>
      <c r="Q46" s="61" t="s">
        <v>1806</v>
      </c>
      <c r="R46" s="142">
        <f>IFERROR(_xlfn.XLOOKUP(T46, sortorder!P:P,sortorder!Q:Q),999)</f>
        <v>171</v>
      </c>
      <c r="S46" s="142">
        <f>IFERROR(_xlfn.XLOOKUP(T46, sortorder!P:P,sortorder!O:O),99)</f>
        <v>26</v>
      </c>
      <c r="T46" s="124" t="s">
        <v>176</v>
      </c>
      <c r="U46" s="56" t="s">
        <v>176</v>
      </c>
      <c r="V46" s="147">
        <f>IFERROR(_xlfn.XLOOKUP(X46, sortorder!E:E,sortorder!D:D),99)</f>
        <v>6</v>
      </c>
      <c r="W46" s="147">
        <f>V46</f>
        <v>6</v>
      </c>
      <c r="X46" s="358" t="s">
        <v>1740</v>
      </c>
      <c r="Y46" s="137">
        <f>IF(ISERROR(SEARCH(Y$1,$Q46)),0,1)</f>
        <v>0</v>
      </c>
      <c r="Z46" s="137">
        <f>IF(ISERROR(SEARCH(Z$1,$Q46)),0,1)</f>
        <v>1</v>
      </c>
      <c r="AA46" s="137">
        <f>IF(ISERROR(SEARCH(AA$1,$Q46)),0,1)</f>
        <v>1</v>
      </c>
      <c r="AB46" s="137">
        <f>IF(ISERROR(SEARCH(AB$1,$Q46)),0,1)</f>
        <v>0</v>
      </c>
      <c r="AC46" s="137">
        <f>IF(ISERROR(SEARCH(AC$1,$Q46)),0,1)</f>
        <v>0</v>
      </c>
      <c r="AD46" s="137">
        <f>IF(ISERROR(SEARCH(AD$1,$Q46)),0,1)</f>
        <v>0</v>
      </c>
      <c r="AE46" s="137">
        <f>IF(ISERROR(SEARCH(AE$1,$Q46)),0,1)</f>
        <v>0</v>
      </c>
      <c r="AF46" s="137">
        <f>IF(ISERROR(SEARCH(AF$1,$Q46)),0,1)</f>
        <v>0</v>
      </c>
      <c r="AG46" s="137">
        <f>IF(ISERROR(SEARCH(AG$1,$Q46)),0,1)</f>
        <v>0</v>
      </c>
      <c r="AH46" t="s">
        <v>1051</v>
      </c>
      <c r="AI46" s="137" t="str">
        <f>_xlfn.XLOOKUP(I46,'api2.3'!B:B,'api2.3'!D:D,"")</f>
        <v>Socioeconomic Indicators</v>
      </c>
      <c r="AJ46" t="s">
        <v>44</v>
      </c>
      <c r="AK46" s="38" t="s">
        <v>44</v>
      </c>
      <c r="AL46" s="200">
        <f>_xlfn.XLOOKUP(AK46,sortorder!$I$15:$I$20,sortorder!$J$15:$J$20)</f>
        <v>1</v>
      </c>
      <c r="AM46" s="638" t="s">
        <v>1743</v>
      </c>
      <c r="AN46" s="638" t="s">
        <v>1743</v>
      </c>
      <c r="AO46" s="638" t="s">
        <v>1744</v>
      </c>
      <c r="AP46" s="642">
        <v>3</v>
      </c>
      <c r="AQ46" t="s">
        <v>1741</v>
      </c>
      <c r="AR46" s="22" t="str">
        <f>IF(AA46=1,"pctile",IF(Y46=1,"ratio",IF(AC46=1,"avg","raw")))</f>
        <v>pctile</v>
      </c>
      <c r="AS46" t="s">
        <v>1086</v>
      </c>
      <c r="AT46" s="22" t="b">
        <f>AR46=AS46</f>
        <v>1</v>
      </c>
      <c r="AU46" s="638" t="s">
        <v>1077</v>
      </c>
      <c r="AV46" s="638" t="s">
        <v>1086</v>
      </c>
      <c r="AX46" s="601" t="s">
        <v>2799</v>
      </c>
      <c r="AY46" s="484" t="b">
        <v>0</v>
      </c>
      <c r="AZ46" t="s">
        <v>1078</v>
      </c>
      <c r="BA46">
        <v>2</v>
      </c>
      <c r="BB46">
        <v>0</v>
      </c>
      <c r="BC46" t="b">
        <v>0</v>
      </c>
      <c r="BD46" t="b">
        <v>0</v>
      </c>
      <c r="BE46" t="b">
        <v>0</v>
      </c>
      <c r="BG46" t="s">
        <v>4905</v>
      </c>
      <c r="BH46" t="s">
        <v>1809</v>
      </c>
      <c r="BI46" t="s">
        <v>1809</v>
      </c>
      <c r="BJ46" s="719" t="e">
        <v>#N/A</v>
      </c>
      <c r="BK46" s="566" t="s">
        <v>2799</v>
      </c>
      <c r="BL46" s="484" t="s">
        <v>1810</v>
      </c>
      <c r="BM46" s="56" t="s">
        <v>1185</v>
      </c>
      <c r="BO46" s="356">
        <v>193</v>
      </c>
      <c r="BQ46" s="585" t="s">
        <v>55</v>
      </c>
      <c r="BR46" s="585" t="s">
        <v>1114</v>
      </c>
      <c r="BS46" s="585" t="s">
        <v>1808</v>
      </c>
      <c r="BT46" s="585" t="s">
        <v>404</v>
      </c>
      <c r="BU46" s="585" t="s">
        <v>55</v>
      </c>
    </row>
    <row r="47" spans="1:73">
      <c r="A47">
        <v>46</v>
      </c>
      <c r="B47" s="153" t="str">
        <f>IFERROR(TEXT(AL47,"00"),"99")&amp;IFERROR(TEXT(W47,"00"),"99")&amp;IFERROR(TEXT(S47,"00"),"99")&amp;IFERROR(TEXT(BO47,"000"),"999")</f>
        <v>010627194</v>
      </c>
      <c r="C47" s="153" t="str">
        <f>IFERROR(TEXT(AL47,"00"),"99")&amp;IFERROR(TEXT(V47,"00"),"99")&amp;IFERROR(TEXT(R47,"000"),"999")</f>
        <v>0106172</v>
      </c>
      <c r="D47" s="591">
        <f>IF(NOT(ISBLANK(I47)),1,0)</f>
        <v>1</v>
      </c>
      <c r="E47" s="591">
        <f>IF(NOT(ISBLANK(L47)),1,0)</f>
        <v>0</v>
      </c>
      <c r="F47" s="591">
        <f>IF(NOT(ISBLANK(O47)),1,0)</f>
        <v>1</v>
      </c>
      <c r="G47" s="349" t="str">
        <f>IF(ISBLANK(H47), IF(OR(NOT(ISBLANK(L47)),NOT(ISBLANK(I47)), NOT(ISBLANK(O47))),"no oldname but should be",""),IF(H47=I47,"api",IF(H47=O47,"csv","no match or acs")))</f>
        <v>api</v>
      </c>
      <c r="H47" t="s">
        <v>1792</v>
      </c>
      <c r="I47" s="119" t="s">
        <v>1792</v>
      </c>
      <c r="N47" s="56" t="s">
        <v>1793</v>
      </c>
      <c r="O47" t="s">
        <v>1793</v>
      </c>
      <c r="P47" s="56" t="s">
        <v>1793</v>
      </c>
      <c r="Q47" s="61" t="s">
        <v>1791</v>
      </c>
      <c r="R47" s="142">
        <f>IFERROR(_xlfn.XLOOKUP(T47, sortorder!P:P,sortorder!Q:Q),999)</f>
        <v>172</v>
      </c>
      <c r="S47" s="142">
        <f>IFERROR(_xlfn.XLOOKUP(T47, sortorder!P:P,sortorder!O:O),99)</f>
        <v>27</v>
      </c>
      <c r="T47" s="124" t="s">
        <v>168</v>
      </c>
      <c r="U47" s="56" t="s">
        <v>168</v>
      </c>
      <c r="V47" s="147">
        <f>IFERROR(_xlfn.XLOOKUP(X47, sortorder!E:E,sortorder!D:D),99)</f>
        <v>6</v>
      </c>
      <c r="W47" s="147">
        <f>V47</f>
        <v>6</v>
      </c>
      <c r="X47" s="358" t="s">
        <v>1740</v>
      </c>
      <c r="Y47" s="137">
        <f>IF(ISERROR(SEARCH(Y$1,$Q47)),0,1)</f>
        <v>0</v>
      </c>
      <c r="Z47" s="137">
        <f>IF(ISERROR(SEARCH(Z$1,$Q47)),0,1)</f>
        <v>1</v>
      </c>
      <c r="AA47" s="137">
        <f>IF(ISERROR(SEARCH(AA$1,$Q47)),0,1)</f>
        <v>1</v>
      </c>
      <c r="AB47" s="137">
        <f>IF(ISERROR(SEARCH(AB$1,$Q47)),0,1)</f>
        <v>0</v>
      </c>
      <c r="AC47" s="137">
        <f>IF(ISERROR(SEARCH(AC$1,$Q47)),0,1)</f>
        <v>0</v>
      </c>
      <c r="AD47" s="137">
        <f>IF(ISERROR(SEARCH(AD$1,$Q47)),0,1)</f>
        <v>0</v>
      </c>
      <c r="AE47" s="137">
        <f>IF(ISERROR(SEARCH(AE$1,$Q47)),0,1)</f>
        <v>0</v>
      </c>
      <c r="AF47" s="137">
        <f>IF(ISERROR(SEARCH(AF$1,$Q47)),0,1)</f>
        <v>0</v>
      </c>
      <c r="AG47" s="137">
        <f>IF(ISERROR(SEARCH(AG$1,$Q47)),0,1)</f>
        <v>0</v>
      </c>
      <c r="AH47" t="s">
        <v>1051</v>
      </c>
      <c r="AI47" s="137" t="str">
        <f>_xlfn.XLOOKUP(I47,'api2.3'!B:B,'api2.3'!D:D,"")</f>
        <v>Socioeconomic Indicators</v>
      </c>
      <c r="AJ47" t="s">
        <v>44</v>
      </c>
      <c r="AK47" s="38" t="s">
        <v>44</v>
      </c>
      <c r="AL47" s="200">
        <f>_xlfn.XLOOKUP(AK47,sortorder!$I$15:$I$20,sortorder!$J$15:$J$20)</f>
        <v>1</v>
      </c>
      <c r="AM47" s="638" t="s">
        <v>1743</v>
      </c>
      <c r="AN47" s="638" t="s">
        <v>1743</v>
      </c>
      <c r="AO47" s="638" t="s">
        <v>1744</v>
      </c>
      <c r="AP47" s="642">
        <v>3</v>
      </c>
      <c r="AQ47" t="s">
        <v>1741</v>
      </c>
      <c r="AR47" s="22" t="str">
        <f>IF(AA47=1,"pctile",IF(Y47=1,"ratio",IF(AC47=1,"avg","raw")))</f>
        <v>pctile</v>
      </c>
      <c r="AS47" t="s">
        <v>1086</v>
      </c>
      <c r="AT47" s="22" t="b">
        <f>AR47=AS47</f>
        <v>1</v>
      </c>
      <c r="AU47" s="638" t="s">
        <v>1077</v>
      </c>
      <c r="AV47" s="638" t="s">
        <v>1086</v>
      </c>
      <c r="AX47" s="601" t="s">
        <v>2799</v>
      </c>
      <c r="AY47" s="484" t="b">
        <v>0</v>
      </c>
      <c r="AZ47" t="s">
        <v>1078</v>
      </c>
      <c r="BA47">
        <v>2</v>
      </c>
      <c r="BB47">
        <v>0</v>
      </c>
      <c r="BC47" t="b">
        <v>0</v>
      </c>
      <c r="BD47" t="b">
        <v>0</v>
      </c>
      <c r="BE47" t="b">
        <v>0</v>
      </c>
      <c r="BG47" t="s">
        <v>4906</v>
      </c>
      <c r="BH47" t="s">
        <v>1794</v>
      </c>
      <c r="BI47" t="s">
        <v>1794</v>
      </c>
      <c r="BJ47" s="719" t="e">
        <v>#N/A</v>
      </c>
      <c r="BK47" s="566" t="s">
        <v>2799</v>
      </c>
      <c r="BL47" s="484" t="s">
        <v>1795</v>
      </c>
      <c r="BM47" s="56" t="s">
        <v>1162</v>
      </c>
      <c r="BO47" s="356">
        <v>194</v>
      </c>
      <c r="BQ47" s="585" t="s">
        <v>1297</v>
      </c>
      <c r="BR47" s="585" t="s">
        <v>579</v>
      </c>
      <c r="BS47" s="585" t="s">
        <v>1793</v>
      </c>
      <c r="BT47" s="585" t="s">
        <v>404</v>
      </c>
      <c r="BU47" s="585" t="s">
        <v>55</v>
      </c>
    </row>
    <row r="48" spans="1:73">
      <c r="A48">
        <v>47</v>
      </c>
      <c r="B48" s="153" t="str">
        <f>IFERROR(TEXT(AL48,"00"),"99")&amp;IFERROR(TEXT(W48,"00"),"99")&amp;IFERROR(TEXT(S48,"00"),"99")&amp;IFERROR(TEXT(BO48,"000"),"999")</f>
        <v>010628188</v>
      </c>
      <c r="C48" s="153" t="str">
        <f>IFERROR(TEXT(AL48,"00"),"99")&amp;IFERROR(TEXT(V48,"00"),"99")&amp;IFERROR(TEXT(R48,"000"),"999")</f>
        <v>0106166</v>
      </c>
      <c r="D48" s="591">
        <f>IF(NOT(ISBLANK(I48)),1,0)</f>
        <v>1</v>
      </c>
      <c r="E48" s="591">
        <f>IF(NOT(ISBLANK(L48)),1,0)</f>
        <v>0</v>
      </c>
      <c r="F48" s="591">
        <f>IF(NOT(ISBLANK(O48)),1,0)</f>
        <v>1</v>
      </c>
      <c r="G48" s="349" t="str">
        <f>IF(ISBLANK(H48), IF(OR(NOT(ISBLANK(L48)),NOT(ISBLANK(I48)), NOT(ISBLANK(O48))),"no oldname but should be",""),IF(H48=I48,"api",IF(H48=O48,"csv","no match or acs")))</f>
        <v>api</v>
      </c>
      <c r="H48" t="s">
        <v>1797</v>
      </c>
      <c r="I48" t="s">
        <v>1797</v>
      </c>
      <c r="N48" s="56" t="s">
        <v>1798</v>
      </c>
      <c r="O48" t="s">
        <v>1798</v>
      </c>
      <c r="P48" s="56" t="s">
        <v>1798</v>
      </c>
      <c r="Q48" s="61" t="s">
        <v>1796</v>
      </c>
      <c r="R48" s="142">
        <f>IFERROR(_xlfn.XLOOKUP(T48, sortorder!P:P,sortorder!Q:Q),999)</f>
        <v>166</v>
      </c>
      <c r="S48" s="142">
        <f>IFERROR(_xlfn.XLOOKUP(T48, sortorder!P:P,sortorder!O:O),99)</f>
        <v>28</v>
      </c>
      <c r="T48" s="124" t="s">
        <v>164</v>
      </c>
      <c r="U48" s="56" t="s">
        <v>164</v>
      </c>
      <c r="V48" s="147">
        <f>IFERROR(_xlfn.XLOOKUP(X48, sortorder!E:E,sortorder!D:D),99)</f>
        <v>6</v>
      </c>
      <c r="W48" s="147">
        <f>V48</f>
        <v>6</v>
      </c>
      <c r="X48" s="358" t="s">
        <v>1740</v>
      </c>
      <c r="Y48" s="137">
        <f>IF(ISERROR(SEARCH(Y$1,$Q48)),0,1)</f>
        <v>0</v>
      </c>
      <c r="Z48" s="137">
        <f>IF(ISERROR(SEARCH(Z$1,$Q48)),0,1)</f>
        <v>1</v>
      </c>
      <c r="AA48" s="137">
        <f>IF(ISERROR(SEARCH(AA$1,$Q48)),0,1)</f>
        <v>1</v>
      </c>
      <c r="AB48" s="137">
        <f>IF(ISERROR(SEARCH(AB$1,$Q48)),0,1)</f>
        <v>0</v>
      </c>
      <c r="AC48" s="137">
        <f>IF(ISERROR(SEARCH(AC$1,$Q48)),0,1)</f>
        <v>0</v>
      </c>
      <c r="AD48" s="137">
        <f>IF(ISERROR(SEARCH(AD$1,$Q48)),0,1)</f>
        <v>0</v>
      </c>
      <c r="AE48" s="137">
        <f>IF(ISERROR(SEARCH(AE$1,$Q48)),0,1)</f>
        <v>0</v>
      </c>
      <c r="AF48" s="137">
        <f>IF(ISERROR(SEARCH(AF$1,$Q48)),0,1)</f>
        <v>0</v>
      </c>
      <c r="AG48" s="137">
        <f>IF(ISERROR(SEARCH(AG$1,$Q48)),0,1)</f>
        <v>0</v>
      </c>
      <c r="AH48" t="s">
        <v>1051</v>
      </c>
      <c r="AI48" s="137" t="str">
        <f>_xlfn.XLOOKUP(I48,'api2.3'!B:B,'api2.3'!D:D,"")</f>
        <v>Socioeconomic Indicators</v>
      </c>
      <c r="AJ48" t="s">
        <v>44</v>
      </c>
      <c r="AK48" s="38" t="s">
        <v>44</v>
      </c>
      <c r="AL48" s="200">
        <f>_xlfn.XLOOKUP(AK48,sortorder!$I$15:$I$20,sortorder!$J$15:$J$20)</f>
        <v>1</v>
      </c>
      <c r="AM48" s="638" t="s">
        <v>1743</v>
      </c>
      <c r="AN48" s="638" t="s">
        <v>1743</v>
      </c>
      <c r="AO48" s="638" t="s">
        <v>1744</v>
      </c>
      <c r="AP48" s="642">
        <v>3</v>
      </c>
      <c r="AQ48" t="s">
        <v>1741</v>
      </c>
      <c r="AR48" s="22" t="str">
        <f>IF(AA48=1,"pctile",IF(Y48=1,"ratio",IF(AC48=1,"avg","raw")))</f>
        <v>pctile</v>
      </c>
      <c r="AS48" t="s">
        <v>1086</v>
      </c>
      <c r="AT48" s="22" t="b">
        <f>AR48=AS48</f>
        <v>1</v>
      </c>
      <c r="AU48" s="638" t="s">
        <v>1077</v>
      </c>
      <c r="AV48" s="638" t="s">
        <v>1086</v>
      </c>
      <c r="AX48" s="601" t="s">
        <v>2799</v>
      </c>
      <c r="AY48" s="484" t="b">
        <v>0</v>
      </c>
      <c r="AZ48" t="s">
        <v>1078</v>
      </c>
      <c r="BA48">
        <v>2</v>
      </c>
      <c r="BB48">
        <v>0</v>
      </c>
      <c r="BC48" t="b">
        <v>0</v>
      </c>
      <c r="BD48" t="b">
        <v>0</v>
      </c>
      <c r="BE48" t="b">
        <v>0</v>
      </c>
      <c r="BG48" t="s">
        <v>5058</v>
      </c>
      <c r="BH48" t="s">
        <v>1799</v>
      </c>
      <c r="BI48" t="s">
        <v>1799</v>
      </c>
      <c r="BJ48" s="719" t="e">
        <v>#N/A</v>
      </c>
      <c r="BK48" s="566" t="s">
        <v>2799</v>
      </c>
      <c r="BL48" s="484" t="s">
        <v>1800</v>
      </c>
      <c r="BM48" s="56" t="s">
        <v>1178</v>
      </c>
      <c r="BO48" s="356">
        <v>188</v>
      </c>
      <c r="BQ48" s="585" t="s">
        <v>113</v>
      </c>
      <c r="BR48" s="585" t="s">
        <v>1151</v>
      </c>
      <c r="BS48" s="585" t="s">
        <v>1798</v>
      </c>
      <c r="BT48" s="585" t="s">
        <v>404</v>
      </c>
      <c r="BU48" s="585" t="s">
        <v>55</v>
      </c>
    </row>
    <row r="49" spans="1:73">
      <c r="A49">
        <v>48</v>
      </c>
      <c r="B49" s="153" t="str">
        <f>IFERROR(TEXT(AL49,"00"),"99")&amp;IFERROR(TEXT(W49,"00"),"99")&amp;IFERROR(TEXT(S49,"00"),"99")&amp;IFERROR(TEXT(BO49,"000"),"999")</f>
        <v>010716195</v>
      </c>
      <c r="C49" s="153" t="str">
        <f>IFERROR(TEXT(AL49,"00"),"99")&amp;IFERROR(TEXT(V49,"00"),"99")&amp;IFERROR(TEXT(R49,"000"),"999")</f>
        <v>0107162</v>
      </c>
      <c r="D49" s="591">
        <f>IF(NOT(ISBLANK(I49)),1,0)</f>
        <v>1</v>
      </c>
      <c r="E49" s="591">
        <f>IF(NOT(ISBLANK(L49)),1,0)</f>
        <v>0</v>
      </c>
      <c r="F49" s="591">
        <f>IF(NOT(ISBLANK(O49)),1,0)</f>
        <v>0</v>
      </c>
      <c r="G49" s="349" t="str">
        <f>IF(ISBLANK(H49), IF(OR(NOT(ISBLANK(L49)),NOT(ISBLANK(I49)), NOT(ISBLANK(O49))),"no oldname but should be",""),IF(H49=I49,"api",IF(H49=O49,"csv","no match or acs")))</f>
        <v>api</v>
      </c>
      <c r="H49" t="s">
        <v>2158</v>
      </c>
      <c r="I49" t="s">
        <v>2158</v>
      </c>
      <c r="P49" s="123"/>
      <c r="Q49" s="473" t="s">
        <v>2157</v>
      </c>
      <c r="R49" s="142">
        <f>IFERROR(_xlfn.XLOOKUP(T49, sortorder!P:P,sortorder!Q:Q),999)</f>
        <v>162</v>
      </c>
      <c r="S49" s="142">
        <f>IFERROR(_xlfn.XLOOKUP(T49, sortorder!P:P,sortorder!O:O),99)</f>
        <v>16</v>
      </c>
      <c r="T49" s="124" t="s">
        <v>189</v>
      </c>
      <c r="U49" s="56" t="s">
        <v>189</v>
      </c>
      <c r="V49" s="147">
        <f>IFERROR(_xlfn.XLOOKUP(X49, sortorder!E:E,sortorder!D:D),99)</f>
        <v>7</v>
      </c>
      <c r="W49" s="147">
        <f>V49</f>
        <v>7</v>
      </c>
      <c r="X49" s="358" t="s">
        <v>1099</v>
      </c>
      <c r="Y49" s="137">
        <f>IF(ISERROR(SEARCH(Y$1,$Q49)),0,1)</f>
        <v>0</v>
      </c>
      <c r="Z49" s="137">
        <f>IF(ISERROR(SEARCH(Z$1,$Q49)),0,1)</f>
        <v>0</v>
      </c>
      <c r="AA49" s="137">
        <f>IF(ISERROR(SEARCH(AA$1,$Q49)),0,1)</f>
        <v>0</v>
      </c>
      <c r="AB49" s="137">
        <f>IF(ISERROR(SEARCH(AB$1,$Q49)),0,1)</f>
        <v>0</v>
      </c>
      <c r="AC49" s="137">
        <f>IF(ISERROR(SEARCH(AC$1,$Q49)),0,1)</f>
        <v>1</v>
      </c>
      <c r="AD49" s="137">
        <f>IF(ISERROR(SEARCH(AD$1,$Q49)),0,1)</f>
        <v>0</v>
      </c>
      <c r="AE49" s="137">
        <f>IF(ISERROR(SEARCH(AE$1,$Q49)),0,1)</f>
        <v>0</v>
      </c>
      <c r="AF49" s="137">
        <f>IF(ISERROR(SEARCH(AF$1,$Q49)),0,1)</f>
        <v>0</v>
      </c>
      <c r="AG49" s="137">
        <f>IF(ISERROR(SEARCH(AG$1,$Q49)),0,1)</f>
        <v>0</v>
      </c>
      <c r="AH49" t="s">
        <v>1051</v>
      </c>
      <c r="AI49" s="137" t="str">
        <f>_xlfn.XLOOKUP(I49,'api2.3'!B:B,'api2.3'!D:D,"")</f>
        <v>Socioeconomic Indicators</v>
      </c>
      <c r="AJ49" t="s">
        <v>44</v>
      </c>
      <c r="AK49" s="38" t="s">
        <v>44</v>
      </c>
      <c r="AL49" s="200">
        <f>_xlfn.XLOOKUP(AK49,sortorder!$I$15:$I$20,sortorder!$J$15:$J$20)</f>
        <v>1</v>
      </c>
      <c r="AM49" s="638" t="s">
        <v>416</v>
      </c>
      <c r="AN49" s="638" t="s">
        <v>416</v>
      </c>
      <c r="AO49" s="638" t="s">
        <v>417</v>
      </c>
      <c r="AP49" s="642">
        <v>1</v>
      </c>
      <c r="AQ49" t="s">
        <v>1100</v>
      </c>
      <c r="AR49" s="22" t="str">
        <f>IF(AA49=1,"pctile",IF(Y49=1,"ratio",IF(AC49=1,"avg","raw")))</f>
        <v>avg</v>
      </c>
      <c r="AS49" t="s">
        <v>1107</v>
      </c>
      <c r="AT49" s="22" t="b">
        <f>AR49=AS49</f>
        <v>1</v>
      </c>
      <c r="AU49" s="638" t="s">
        <v>1101</v>
      </c>
      <c r="AV49" s="638" t="s">
        <v>1107</v>
      </c>
      <c r="AW49">
        <v>1</v>
      </c>
      <c r="AX49" s="601" t="s">
        <v>2799</v>
      </c>
      <c r="AY49" s="484" t="b">
        <v>0</v>
      </c>
      <c r="AZ49" t="s">
        <v>2711</v>
      </c>
      <c r="BA49">
        <v>2</v>
      </c>
      <c r="BB49">
        <v>0</v>
      </c>
      <c r="BC49" t="b">
        <v>0</v>
      </c>
      <c r="BD49" t="b">
        <v>1</v>
      </c>
      <c r="BE49" t="b">
        <v>0</v>
      </c>
      <c r="BG49" t="s">
        <v>4819</v>
      </c>
      <c r="BH49" t="s">
        <v>2735</v>
      </c>
      <c r="BI49" t="s">
        <v>2735</v>
      </c>
      <c r="BJ49" s="719">
        <v>0</v>
      </c>
      <c r="BK49" s="566" t="s">
        <v>2799</v>
      </c>
      <c r="BL49" s="484" t="s">
        <v>2159</v>
      </c>
      <c r="BM49" s="56" t="s">
        <v>1084</v>
      </c>
      <c r="BO49" s="211">
        <v>195</v>
      </c>
      <c r="BQ49" s="585" t="s">
        <v>2160</v>
      </c>
      <c r="BT49" s="585" t="s">
        <v>404</v>
      </c>
    </row>
    <row r="50" spans="1:73">
      <c r="A50">
        <v>49</v>
      </c>
      <c r="B50" s="153" t="str">
        <f>IFERROR(TEXT(AL50,"00"),"99")&amp;IFERROR(TEXT(W50,"00"),"99")&amp;IFERROR(TEXT(S50,"00"),"99")&amp;IFERROR(TEXT(BO50,"000"),"999")</f>
        <v>010717196</v>
      </c>
      <c r="C50" s="153" t="str">
        <f>IFERROR(TEXT(AL50,"00"),"99")&amp;IFERROR(TEXT(V50,"00"),"99")&amp;IFERROR(TEXT(R50,"000"),"999")</f>
        <v>0107163</v>
      </c>
      <c r="D50" s="591">
        <f>IF(NOT(ISBLANK(I50)),1,0)</f>
        <v>1</v>
      </c>
      <c r="E50" s="591">
        <f>IF(NOT(ISBLANK(L50)),1,0)</f>
        <v>0</v>
      </c>
      <c r="F50" s="591">
        <f>IF(NOT(ISBLANK(O50)),1,0)</f>
        <v>0</v>
      </c>
      <c r="G50" s="349" t="str">
        <f>IF(ISBLANK(H50), IF(OR(NOT(ISBLANK(L50)),NOT(ISBLANK(I50)), NOT(ISBLANK(O50))),"no oldname but should be",""),IF(H50=I50,"api",IF(H50=O50,"csv","no match or acs")))</f>
        <v>api</v>
      </c>
      <c r="H50" t="s">
        <v>2162</v>
      </c>
      <c r="I50" t="s">
        <v>2162</v>
      </c>
      <c r="L50" s="119"/>
      <c r="M50" s="189"/>
      <c r="P50" s="123"/>
      <c r="Q50" s="473" t="s">
        <v>2161</v>
      </c>
      <c r="R50" s="142">
        <f>IFERROR(_xlfn.XLOOKUP(T50, sortorder!P:P,sortorder!Q:Q),999)</f>
        <v>163</v>
      </c>
      <c r="S50" s="142">
        <f>IFERROR(_xlfn.XLOOKUP(T50, sortorder!P:P,sortorder!O:O),99)</f>
        <v>17</v>
      </c>
      <c r="T50" s="61" t="s">
        <v>1096</v>
      </c>
      <c r="U50" s="56" t="s">
        <v>1096</v>
      </c>
      <c r="V50" s="147">
        <f>IFERROR(_xlfn.XLOOKUP(X50, sortorder!E:E,sortorder!D:D),99)</f>
        <v>7</v>
      </c>
      <c r="W50" s="147">
        <f>V50</f>
        <v>7</v>
      </c>
      <c r="X50" s="61" t="s">
        <v>1099</v>
      </c>
      <c r="Y50" s="137">
        <f>IF(ISERROR(SEARCH(Y$1,$Q50)),0,1)</f>
        <v>0</v>
      </c>
      <c r="Z50" s="137">
        <f>IF(ISERROR(SEARCH(Z$1,$Q50)),0,1)</f>
        <v>0</v>
      </c>
      <c r="AA50" s="137">
        <f>IF(ISERROR(SEARCH(AA$1,$Q50)),0,1)</f>
        <v>0</v>
      </c>
      <c r="AB50" s="137">
        <f>IF(ISERROR(SEARCH(AB$1,$Q50)),0,1)</f>
        <v>0</v>
      </c>
      <c r="AC50" s="137">
        <f>IF(ISERROR(SEARCH(AC$1,$Q50)),0,1)</f>
        <v>1</v>
      </c>
      <c r="AD50" s="137">
        <f>IF(ISERROR(SEARCH(AD$1,$Q50)),0,1)</f>
        <v>0</v>
      </c>
      <c r="AE50" s="137">
        <f>IF(ISERROR(SEARCH(AE$1,$Q50)),0,1)</f>
        <v>0</v>
      </c>
      <c r="AF50" s="137">
        <f>IF(ISERROR(SEARCH(AF$1,$Q50)),0,1)</f>
        <v>0</v>
      </c>
      <c r="AG50" s="137">
        <f>IF(ISERROR(SEARCH(AG$1,$Q50)),0,1)</f>
        <v>1</v>
      </c>
      <c r="AH50" t="s">
        <v>1051</v>
      </c>
      <c r="AI50" s="137" t="str">
        <f>_xlfn.XLOOKUP(I50,'api2.3'!B:B,'api2.3'!D:D,"")</f>
        <v>Socioeconomic Indicators</v>
      </c>
      <c r="AJ50" t="s">
        <v>44</v>
      </c>
      <c r="AK50" s="38" t="s">
        <v>44</v>
      </c>
      <c r="AL50" s="200">
        <f>_xlfn.XLOOKUP(AK50,sortorder!$I$15:$I$20,sortorder!$J$15:$J$20)</f>
        <v>1</v>
      </c>
      <c r="AM50" s="638" t="s">
        <v>416</v>
      </c>
      <c r="AN50" s="638" t="s">
        <v>416</v>
      </c>
      <c r="AO50" s="638" t="s">
        <v>417</v>
      </c>
      <c r="AP50" s="642">
        <v>1</v>
      </c>
      <c r="AQ50" t="s">
        <v>1100</v>
      </c>
      <c r="AR50" s="22" t="str">
        <f>IF(AA50=1,"pctile",IF(Y50=1,"ratio",IF(AC50=1,"avg","raw")))</f>
        <v>avg</v>
      </c>
      <c r="AS50" t="s">
        <v>1107</v>
      </c>
      <c r="AT50" s="22" t="b">
        <f>AR50=AS50</f>
        <v>1</v>
      </c>
      <c r="AU50" s="638" t="s">
        <v>1101</v>
      </c>
      <c r="AV50" s="638" t="s">
        <v>1107</v>
      </c>
      <c r="AW50">
        <v>1</v>
      </c>
      <c r="AX50" s="601" t="s">
        <v>2799</v>
      </c>
      <c r="AY50" s="484" t="b">
        <v>0</v>
      </c>
      <c r="AZ50" t="s">
        <v>2711</v>
      </c>
      <c r="BA50">
        <v>2</v>
      </c>
      <c r="BB50">
        <v>0</v>
      </c>
      <c r="BC50" t="b">
        <v>0</v>
      </c>
      <c r="BD50" t="b">
        <v>1</v>
      </c>
      <c r="BE50" t="b">
        <v>0</v>
      </c>
      <c r="BG50" s="61" t="s">
        <v>4820</v>
      </c>
      <c r="BH50" s="61" t="s">
        <v>2736</v>
      </c>
      <c r="BI50" s="61" t="s">
        <v>2736</v>
      </c>
      <c r="BJ50" s="719">
        <v>0</v>
      </c>
      <c r="BK50" s="566" t="s">
        <v>2799</v>
      </c>
      <c r="BL50" s="484" t="s">
        <v>2163</v>
      </c>
      <c r="BM50" s="56" t="s">
        <v>1093</v>
      </c>
      <c r="BO50" s="211">
        <v>196</v>
      </c>
      <c r="BQ50" s="585" t="s">
        <v>2164</v>
      </c>
      <c r="BT50" s="585" t="s">
        <v>404</v>
      </c>
    </row>
    <row r="51" spans="1:73">
      <c r="A51">
        <v>50</v>
      </c>
      <c r="B51" s="153" t="str">
        <f>IFERROR(TEXT(AL51,"00"),"99")&amp;IFERROR(TEXT(W51,"00"),"99")&amp;IFERROR(TEXT(S51,"00"),"99")&amp;IFERROR(TEXT(BO51,"000"),"999")</f>
        <v>010720200</v>
      </c>
      <c r="C51" s="153" t="str">
        <f>IFERROR(TEXT(AL51,"00"),"99")&amp;IFERROR(TEXT(V51,"00"),"99")&amp;IFERROR(TEXT(R51,"000"),"999")</f>
        <v>0107167</v>
      </c>
      <c r="D51" s="591">
        <f>IF(NOT(ISBLANK(I51)),1,0)</f>
        <v>1</v>
      </c>
      <c r="E51" s="591">
        <f>IF(NOT(ISBLANK(L51)),1,0)</f>
        <v>0</v>
      </c>
      <c r="F51" s="591">
        <f>IF(NOT(ISBLANK(O51)),1,0)</f>
        <v>0</v>
      </c>
      <c r="G51" s="349" t="str">
        <f>IF(ISBLANK(H51), IF(OR(NOT(ISBLANK(L51)),NOT(ISBLANK(I51)), NOT(ISBLANK(O51))),"no oldname but should be",""),IF(H51=I51,"api",IF(H51=O51,"csv","no match or acs")))</f>
        <v>api</v>
      </c>
      <c r="H51" s="119" t="s">
        <v>1098</v>
      </c>
      <c r="I51" s="119" t="s">
        <v>1098</v>
      </c>
      <c r="J51" s="189"/>
      <c r="K51" s="119"/>
      <c r="N51" s="189"/>
      <c r="O51" s="119"/>
      <c r="P51" s="189"/>
      <c r="Q51" s="61" t="s">
        <v>1097</v>
      </c>
      <c r="R51" s="142">
        <f>IFERROR(_xlfn.XLOOKUP(T51, sortorder!P:P,sortorder!Q:Q),999)</f>
        <v>167</v>
      </c>
      <c r="S51" s="142">
        <f>IFERROR(_xlfn.XLOOKUP(T51, sortorder!P:P,sortorder!O:O),99)</f>
        <v>20</v>
      </c>
      <c r="T51" s="124" t="s">
        <v>155</v>
      </c>
      <c r="U51" s="56" t="s">
        <v>155</v>
      </c>
      <c r="V51" s="147">
        <f>IFERROR(_xlfn.XLOOKUP(X51, sortorder!E:E,sortorder!D:D),99)</f>
        <v>7</v>
      </c>
      <c r="W51" s="147">
        <f>V51</f>
        <v>7</v>
      </c>
      <c r="X51" s="358" t="s">
        <v>1099</v>
      </c>
      <c r="Y51" s="137">
        <f>IF(ISERROR(SEARCH(Y$1,$Q51)),0,1)</f>
        <v>0</v>
      </c>
      <c r="Z51" s="137">
        <f>IF(ISERROR(SEARCH(Z$1,$Q51)),0,1)</f>
        <v>0</v>
      </c>
      <c r="AA51" s="137">
        <f>IF(ISERROR(SEARCH(AA$1,$Q51)),0,1)</f>
        <v>0</v>
      </c>
      <c r="AB51" s="137">
        <f>IF(ISERROR(SEARCH(AB$1,$Q51)),0,1)</f>
        <v>0</v>
      </c>
      <c r="AC51" s="137">
        <f>IF(ISERROR(SEARCH(AC$1,$Q51)),0,1)</f>
        <v>1</v>
      </c>
      <c r="AD51" s="137">
        <f>IF(ISERROR(SEARCH(AD$1,$Q51)),0,1)</f>
        <v>0</v>
      </c>
      <c r="AE51" s="137">
        <f>IF(ISERROR(SEARCH(AE$1,$Q51)),0,1)</f>
        <v>0</v>
      </c>
      <c r="AF51" s="137">
        <f>IF(ISERROR(SEARCH(AF$1,$Q51)),0,1)</f>
        <v>0</v>
      </c>
      <c r="AG51" s="137">
        <f>IF(ISERROR(SEARCH(AG$1,$Q51)),0,1)</f>
        <v>0</v>
      </c>
      <c r="AH51" t="s">
        <v>1051</v>
      </c>
      <c r="AI51" s="137" t="str">
        <f>_xlfn.XLOOKUP(I51,'api2.3'!B:B,'api2.3'!D:D,"")</f>
        <v>Socioeconomic Indicators</v>
      </c>
      <c r="AJ51" t="s">
        <v>44</v>
      </c>
      <c r="AK51" s="38" t="s">
        <v>44</v>
      </c>
      <c r="AL51" s="200">
        <f>_xlfn.XLOOKUP(AK51,sortorder!$I$15:$I$20,sortorder!$J$15:$J$20)</f>
        <v>1</v>
      </c>
      <c r="AM51" s="638" t="s">
        <v>416</v>
      </c>
      <c r="AN51" s="638" t="s">
        <v>416</v>
      </c>
      <c r="AO51" s="638" t="s">
        <v>417</v>
      </c>
      <c r="AP51" s="642">
        <v>1</v>
      </c>
      <c r="AQ51" t="s">
        <v>1100</v>
      </c>
      <c r="AR51" s="22" t="str">
        <f>IF(AA51=1,"pctile",IF(Y51=1,"ratio",IF(AC51=1,"avg","raw")))</f>
        <v>avg</v>
      </c>
      <c r="AS51" t="s">
        <v>1107</v>
      </c>
      <c r="AT51" s="22" t="b">
        <f>AR51=AS51</f>
        <v>1</v>
      </c>
      <c r="AU51" s="638" t="s">
        <v>1101</v>
      </c>
      <c r="AV51" s="638" t="s">
        <v>1107</v>
      </c>
      <c r="AW51">
        <v>1</v>
      </c>
      <c r="AX51" s="601" t="s">
        <v>2799</v>
      </c>
      <c r="AY51" s="484" t="b">
        <v>0</v>
      </c>
      <c r="AZ51" t="s">
        <v>2711</v>
      </c>
      <c r="BA51">
        <v>2</v>
      </c>
      <c r="BB51">
        <v>0</v>
      </c>
      <c r="BC51" t="b">
        <v>0</v>
      </c>
      <c r="BD51" t="b">
        <v>1</v>
      </c>
      <c r="BE51" t="b">
        <v>0</v>
      </c>
      <c r="BG51" s="119" t="s">
        <v>4907</v>
      </c>
      <c r="BH51" s="119" t="s">
        <v>1102</v>
      </c>
      <c r="BI51" s="119" t="s">
        <v>1102</v>
      </c>
      <c r="BJ51" s="719">
        <v>0</v>
      </c>
      <c r="BK51" s="566" t="s">
        <v>2799</v>
      </c>
      <c r="BL51" s="484" t="s">
        <v>1103</v>
      </c>
      <c r="BM51" s="56" t="s">
        <v>1104</v>
      </c>
      <c r="BO51" s="211">
        <v>200</v>
      </c>
      <c r="BQ51" s="585" t="s">
        <v>1105</v>
      </c>
      <c r="BT51" s="585" t="s">
        <v>404</v>
      </c>
      <c r="BU51" s="585" t="s">
        <v>55</v>
      </c>
    </row>
    <row r="52" spans="1:73">
      <c r="A52">
        <v>51</v>
      </c>
      <c r="B52" s="153" t="str">
        <f>IFERROR(TEXT(AL52,"00"),"99")&amp;IFERROR(TEXT(W52,"00"),"99")&amp;IFERROR(TEXT(S52,"00"),"99")&amp;IFERROR(TEXT(BO52,"000"),"999")</f>
        <v>010721202</v>
      </c>
      <c r="C52" s="153" t="str">
        <f>IFERROR(TEXT(AL52,"00"),"99")&amp;IFERROR(TEXT(V52,"00"),"99")&amp;IFERROR(TEXT(R52,"000"),"999")</f>
        <v>0107169</v>
      </c>
      <c r="D52" s="591">
        <f>IF(NOT(ISBLANK(I52)),1,0)</f>
        <v>1</v>
      </c>
      <c r="E52" s="591">
        <f>IF(NOT(ISBLANK(L52)),1,0)</f>
        <v>0</v>
      </c>
      <c r="F52" s="591">
        <f>IF(NOT(ISBLANK(O52)),1,0)</f>
        <v>0</v>
      </c>
      <c r="G52" s="349" t="str">
        <f>IF(ISBLANK(H52), IF(OR(NOT(ISBLANK(L52)),NOT(ISBLANK(I52)), NOT(ISBLANK(O52))),"no oldname but should be",""),IF(H52=I52,"api",IF(H52=O52,"csv","no match or acs")))</f>
        <v>api</v>
      </c>
      <c r="H52" s="119" t="s">
        <v>1146</v>
      </c>
      <c r="I52" s="119" t="s">
        <v>1146</v>
      </c>
      <c r="K52" s="119"/>
      <c r="L52" s="119"/>
      <c r="M52" s="189"/>
      <c r="N52" s="189"/>
      <c r="O52" s="119"/>
      <c r="P52" s="189"/>
      <c r="Q52" s="120" t="s">
        <v>1145</v>
      </c>
      <c r="R52" s="142">
        <f>IFERROR(_xlfn.XLOOKUP(T52, sortorder!P:P,sortorder!Q:Q),999)</f>
        <v>169</v>
      </c>
      <c r="S52" s="142">
        <f>IFERROR(_xlfn.XLOOKUP(T52, sortorder!P:P,sortorder!O:O),99)</f>
        <v>21</v>
      </c>
      <c r="T52" s="188" t="s">
        <v>150</v>
      </c>
      <c r="U52" s="189" t="s">
        <v>150</v>
      </c>
      <c r="V52" s="147">
        <f>IFERROR(_xlfn.XLOOKUP(X52, sortorder!E:E,sortorder!D:D),99)</f>
        <v>7</v>
      </c>
      <c r="W52" s="147">
        <f>V52</f>
        <v>7</v>
      </c>
      <c r="X52" s="314" t="s">
        <v>1099</v>
      </c>
      <c r="Y52" s="137">
        <f>IF(ISERROR(SEARCH(Y$1,$Q52)),0,1)</f>
        <v>0</v>
      </c>
      <c r="Z52" s="137">
        <f>IF(ISERROR(SEARCH(Z$1,$Q52)),0,1)</f>
        <v>0</v>
      </c>
      <c r="AA52" s="137">
        <f>IF(ISERROR(SEARCH(AA$1,$Q52)),0,1)</f>
        <v>0</v>
      </c>
      <c r="AB52" s="137">
        <f>IF(ISERROR(SEARCH(AB$1,$Q52)),0,1)</f>
        <v>0</v>
      </c>
      <c r="AC52" s="137">
        <f>IF(ISERROR(SEARCH(AC$1,$Q52)),0,1)</f>
        <v>1</v>
      </c>
      <c r="AD52" s="137">
        <f>IF(ISERROR(SEARCH(AD$1,$Q52)),0,1)</f>
        <v>0</v>
      </c>
      <c r="AE52" s="137">
        <f>IF(ISERROR(SEARCH(AE$1,$Q52)),0,1)</f>
        <v>0</v>
      </c>
      <c r="AF52" s="137">
        <f>IF(ISERROR(SEARCH(AF$1,$Q52)),0,1)</f>
        <v>0</v>
      </c>
      <c r="AG52" s="137">
        <f>IF(ISERROR(SEARCH(AG$1,$Q52)),0,1)</f>
        <v>0</v>
      </c>
      <c r="AH52" s="119" t="s">
        <v>1051</v>
      </c>
      <c r="AI52" s="137" t="str">
        <f>_xlfn.XLOOKUP(I52,'api2.3'!B:B,'api2.3'!D:D,"")</f>
        <v>Socioeconomic Indicators</v>
      </c>
      <c r="AJ52" s="119" t="s">
        <v>44</v>
      </c>
      <c r="AK52" s="202" t="s">
        <v>44</v>
      </c>
      <c r="AL52" s="200">
        <f>_xlfn.XLOOKUP(AK52,sortorder!$I$15:$I$20,sortorder!$J$15:$J$20)</f>
        <v>1</v>
      </c>
      <c r="AM52" s="640" t="s">
        <v>416</v>
      </c>
      <c r="AN52" s="640" t="s">
        <v>416</v>
      </c>
      <c r="AO52" s="640" t="s">
        <v>417</v>
      </c>
      <c r="AP52" s="644">
        <v>1</v>
      </c>
      <c r="AQ52" s="119" t="s">
        <v>1100</v>
      </c>
      <c r="AR52" s="22" t="str">
        <f>IF(AA52=1,"pctile",IF(Y52=1,"ratio",IF(AC52=1,"avg","raw")))</f>
        <v>avg</v>
      </c>
      <c r="AS52" s="119" t="s">
        <v>1107</v>
      </c>
      <c r="AT52" s="22" t="b">
        <f>AR52=AS52</f>
        <v>1</v>
      </c>
      <c r="AU52" s="640" t="s">
        <v>1101</v>
      </c>
      <c r="AV52" s="640" t="s">
        <v>1107</v>
      </c>
      <c r="AW52" s="119">
        <v>1</v>
      </c>
      <c r="AX52" s="601" t="s">
        <v>2799</v>
      </c>
      <c r="AY52" s="484" t="b">
        <v>0</v>
      </c>
      <c r="AZ52" s="119" t="s">
        <v>2711</v>
      </c>
      <c r="BA52" s="119">
        <v>2</v>
      </c>
      <c r="BB52" s="119">
        <v>0</v>
      </c>
      <c r="BC52" s="119" t="b">
        <v>0</v>
      </c>
      <c r="BD52" s="119" t="b">
        <v>1</v>
      </c>
      <c r="BE52" s="119" t="b">
        <v>0</v>
      </c>
      <c r="BF52" s="119"/>
      <c r="BG52" s="119" t="s">
        <v>4908</v>
      </c>
      <c r="BH52" s="119" t="s">
        <v>1147</v>
      </c>
      <c r="BI52" s="119" t="s">
        <v>1147</v>
      </c>
      <c r="BJ52" s="719">
        <v>0</v>
      </c>
      <c r="BK52" s="566" t="s">
        <v>2799</v>
      </c>
      <c r="BL52" s="484" t="s">
        <v>1148</v>
      </c>
      <c r="BM52" s="189" t="s">
        <v>1149</v>
      </c>
      <c r="BO52" s="211">
        <v>202</v>
      </c>
      <c r="BQ52" s="585" t="s">
        <v>1150</v>
      </c>
      <c r="BT52" s="585" t="s">
        <v>404</v>
      </c>
      <c r="BU52" s="585" t="s">
        <v>55</v>
      </c>
    </row>
    <row r="53" spans="1:73">
      <c r="A53">
        <v>52</v>
      </c>
      <c r="B53" s="153" t="str">
        <f>IFERROR(TEXT(AL53,"00"),"99")&amp;IFERROR(TEXT(W53,"00"),"99")&amp;IFERROR(TEXT(S53,"00"),"99")&amp;IFERROR(TEXT(BO53,"000"),"999")</f>
        <v>010722201</v>
      </c>
      <c r="C53" s="153" t="str">
        <f>IFERROR(TEXT(AL53,"00"),"99")&amp;IFERROR(TEXT(V53,"00"),"99")&amp;IFERROR(TEXT(R53,"000"),"999")</f>
        <v>0107168</v>
      </c>
      <c r="D53" s="591">
        <f>IF(NOT(ISBLANK(I53)),1,0)</f>
        <v>1</v>
      </c>
      <c r="E53" s="591">
        <f>IF(NOT(ISBLANK(L53)),1,0)</f>
        <v>0</v>
      </c>
      <c r="F53" s="591">
        <f>IF(NOT(ISBLANK(O53)),1,0)</f>
        <v>0</v>
      </c>
      <c r="G53" s="349" t="str">
        <f>IF(ISBLANK(H53), IF(OR(NOT(ISBLANK(L53)),NOT(ISBLANK(I53)), NOT(ISBLANK(O53))),"no oldname but should be",""),IF(H53=I53,"api",IF(H53=O53,"csv","no match or acs")))</f>
        <v>api</v>
      </c>
      <c r="H53" t="s">
        <v>1195</v>
      </c>
      <c r="I53" t="s">
        <v>1195</v>
      </c>
      <c r="Q53" s="61" t="s">
        <v>1194</v>
      </c>
      <c r="R53" s="142">
        <f>IFERROR(_xlfn.XLOOKUP(T53, sortorder!P:P,sortorder!Q:Q),999)</f>
        <v>168</v>
      </c>
      <c r="S53" s="142">
        <f>IFERROR(_xlfn.XLOOKUP(T53, sortorder!P:P,sortorder!O:O),99)</f>
        <v>22</v>
      </c>
      <c r="T53" s="124" t="s">
        <v>389</v>
      </c>
      <c r="U53" s="56" t="s">
        <v>389</v>
      </c>
      <c r="V53" s="147">
        <f>IFERROR(_xlfn.XLOOKUP(X53, sortorder!E:E,sortorder!D:D),99)</f>
        <v>7</v>
      </c>
      <c r="W53" s="147">
        <f>V53</f>
        <v>7</v>
      </c>
      <c r="X53" s="358" t="s">
        <v>1099</v>
      </c>
      <c r="Y53" s="137">
        <f>IF(ISERROR(SEARCH(Y$1,$Q53)),0,1)</f>
        <v>0</v>
      </c>
      <c r="Z53" s="137">
        <f>IF(ISERROR(SEARCH(Z$1,$Q53)),0,1)</f>
        <v>0</v>
      </c>
      <c r="AA53" s="137">
        <f>IF(ISERROR(SEARCH(AA$1,$Q53)),0,1)</f>
        <v>0</v>
      </c>
      <c r="AB53" s="137">
        <f>IF(ISERROR(SEARCH(AB$1,$Q53)),0,1)</f>
        <v>0</v>
      </c>
      <c r="AC53" s="137">
        <f>IF(ISERROR(SEARCH(AC$1,$Q53)),0,1)</f>
        <v>1</v>
      </c>
      <c r="AD53" s="137">
        <f>IF(ISERROR(SEARCH(AD$1,$Q53)),0,1)</f>
        <v>0</v>
      </c>
      <c r="AE53" s="137">
        <f>IF(ISERROR(SEARCH(AE$1,$Q53)),0,1)</f>
        <v>0</v>
      </c>
      <c r="AF53" s="137">
        <f>IF(ISERROR(SEARCH(AF$1,$Q53)),0,1)</f>
        <v>0</v>
      </c>
      <c r="AG53" s="137">
        <f>IF(ISERROR(SEARCH(AG$1,$Q53)),0,1)</f>
        <v>0</v>
      </c>
      <c r="AH53" t="s">
        <v>1051</v>
      </c>
      <c r="AI53" s="137" t="str">
        <f>_xlfn.XLOOKUP(I53,'api2.3'!B:B,'api2.3'!D:D,"")</f>
        <v>Socioeconomic Indicators</v>
      </c>
      <c r="AJ53" t="s">
        <v>44</v>
      </c>
      <c r="AK53" s="38" t="s">
        <v>44</v>
      </c>
      <c r="AL53" s="200">
        <f>_xlfn.XLOOKUP(AK53,sortorder!$I$15:$I$20,sortorder!$J$15:$J$20)</f>
        <v>1</v>
      </c>
      <c r="AM53" s="638" t="s">
        <v>416</v>
      </c>
      <c r="AN53" s="638" t="s">
        <v>416</v>
      </c>
      <c r="AO53" s="638" t="s">
        <v>417</v>
      </c>
      <c r="AP53" s="642">
        <v>1</v>
      </c>
      <c r="AQ53" t="s">
        <v>1100</v>
      </c>
      <c r="AR53" s="22" t="str">
        <f>IF(AA53=1,"pctile",IF(Y53=1,"ratio",IF(AC53=1,"avg","raw")))</f>
        <v>avg</v>
      </c>
      <c r="AS53" t="s">
        <v>1107</v>
      </c>
      <c r="AT53" s="22" t="b">
        <f>AR53=AS53</f>
        <v>1</v>
      </c>
      <c r="AU53" s="638" t="s">
        <v>1101</v>
      </c>
      <c r="AV53" s="638" t="s">
        <v>1107</v>
      </c>
      <c r="AW53">
        <v>1</v>
      </c>
      <c r="AX53" s="601" t="s">
        <v>2799</v>
      </c>
      <c r="AY53" s="484" t="b">
        <v>0</v>
      </c>
      <c r="AZ53" t="s">
        <v>2711</v>
      </c>
      <c r="BA53">
        <v>2</v>
      </c>
      <c r="BB53">
        <v>0</v>
      </c>
      <c r="BC53" t="b">
        <v>0</v>
      </c>
      <c r="BD53" t="b">
        <v>1</v>
      </c>
      <c r="BE53" t="b">
        <v>0</v>
      </c>
      <c r="BG53" t="s">
        <v>4909</v>
      </c>
      <c r="BH53" t="s">
        <v>1196</v>
      </c>
      <c r="BI53" t="s">
        <v>1196</v>
      </c>
      <c r="BJ53" s="719">
        <v>0</v>
      </c>
      <c r="BK53" s="566" t="s">
        <v>2799</v>
      </c>
      <c r="BL53" s="484" t="s">
        <v>1197</v>
      </c>
      <c r="BM53" s="56" t="s">
        <v>1198</v>
      </c>
      <c r="BO53" s="211">
        <v>201</v>
      </c>
      <c r="BQ53" s="585" t="s">
        <v>1186</v>
      </c>
      <c r="BT53" s="585" t="s">
        <v>404</v>
      </c>
      <c r="BU53" s="585" t="s">
        <v>55</v>
      </c>
    </row>
    <row r="54" spans="1:73">
      <c r="A54">
        <v>53</v>
      </c>
      <c r="B54" s="153" t="str">
        <f>IFERROR(TEXT(AL54,"00"),"99")&amp;IFERROR(TEXT(W54,"00"),"99")&amp;IFERROR(TEXT(S54,"00"),"99")&amp;IFERROR(TEXT(BO54,"000"),"999")</f>
        <v>010724203</v>
      </c>
      <c r="C54" s="153" t="str">
        <f>IFERROR(TEXT(AL54,"00"),"99")&amp;IFERROR(TEXT(V54,"00"),"99")&amp;IFERROR(TEXT(R54,"000"),"999")</f>
        <v>0107170</v>
      </c>
      <c r="D54" s="591">
        <f>IF(NOT(ISBLANK(I54)),1,0)</f>
        <v>1</v>
      </c>
      <c r="E54" s="591">
        <f>IF(NOT(ISBLANK(L54)),1,0)</f>
        <v>0</v>
      </c>
      <c r="F54" s="591">
        <f>IF(NOT(ISBLANK(O54)),1,0)</f>
        <v>0</v>
      </c>
      <c r="G54" s="349" t="str">
        <f>IF(ISBLANK(H54), IF(OR(NOT(ISBLANK(L54)),NOT(ISBLANK(I54)), NOT(ISBLANK(O54))),"no oldname but should be",""),IF(H54=I54,"api",IF(H54=O54,"csv","no match or acs")))</f>
        <v>api</v>
      </c>
      <c r="H54" t="s">
        <v>1117</v>
      </c>
      <c r="I54" t="s">
        <v>1117</v>
      </c>
      <c r="J54" s="189"/>
      <c r="Q54" s="61" t="s">
        <v>1116</v>
      </c>
      <c r="R54" s="142">
        <f>IFERROR(_xlfn.XLOOKUP(T54, sortorder!P:P,sortorder!Q:Q),999)</f>
        <v>170</v>
      </c>
      <c r="S54" s="142">
        <f>IFERROR(_xlfn.XLOOKUP(T54, sortorder!P:P,sortorder!O:O),99)</f>
        <v>24</v>
      </c>
      <c r="T54" s="124" t="s">
        <v>51</v>
      </c>
      <c r="U54" s="56" t="s">
        <v>51</v>
      </c>
      <c r="V54" s="147">
        <f>IFERROR(_xlfn.XLOOKUP(X54, sortorder!E:E,sortorder!D:D),99)</f>
        <v>7</v>
      </c>
      <c r="W54" s="147">
        <f>V54</f>
        <v>7</v>
      </c>
      <c r="X54" s="358" t="s">
        <v>1099</v>
      </c>
      <c r="Y54" s="137">
        <f>IF(ISERROR(SEARCH(Y$1,$Q54)),0,1)</f>
        <v>0</v>
      </c>
      <c r="Z54" s="137">
        <f>IF(ISERROR(SEARCH(Z$1,$Q54)),0,1)</f>
        <v>0</v>
      </c>
      <c r="AA54" s="137">
        <f>IF(ISERROR(SEARCH(AA$1,$Q54)),0,1)</f>
        <v>0</v>
      </c>
      <c r="AB54" s="137">
        <f>IF(ISERROR(SEARCH(AB$1,$Q54)),0,1)</f>
        <v>0</v>
      </c>
      <c r="AC54" s="137">
        <f>IF(ISERROR(SEARCH(AC$1,$Q54)),0,1)</f>
        <v>1</v>
      </c>
      <c r="AD54" s="137">
        <f>IF(ISERROR(SEARCH(AD$1,$Q54)),0,1)</f>
        <v>0</v>
      </c>
      <c r="AE54" s="137">
        <f>IF(ISERROR(SEARCH(AE$1,$Q54)),0,1)</f>
        <v>0</v>
      </c>
      <c r="AF54" s="137">
        <f>IF(ISERROR(SEARCH(AF$1,$Q54)),0,1)</f>
        <v>0</v>
      </c>
      <c r="AG54" s="137">
        <f>IF(ISERROR(SEARCH(AG$1,$Q54)),0,1)</f>
        <v>0</v>
      </c>
      <c r="AH54" t="s">
        <v>1051</v>
      </c>
      <c r="AI54" s="137" t="str">
        <f>_xlfn.XLOOKUP(I54,'api2.3'!B:B,'api2.3'!D:D,"")</f>
        <v>Socioeconomic Indicators</v>
      </c>
      <c r="AJ54" t="s">
        <v>44</v>
      </c>
      <c r="AK54" s="38" t="s">
        <v>44</v>
      </c>
      <c r="AL54" s="200">
        <f>_xlfn.XLOOKUP(AK54,sortorder!$I$15:$I$20,sortorder!$J$15:$J$20)</f>
        <v>1</v>
      </c>
      <c r="AM54" s="638" t="s">
        <v>416</v>
      </c>
      <c r="AN54" s="638" t="s">
        <v>416</v>
      </c>
      <c r="AO54" s="638" t="s">
        <v>417</v>
      </c>
      <c r="AP54" s="642">
        <v>1</v>
      </c>
      <c r="AQ54" t="s">
        <v>1100</v>
      </c>
      <c r="AR54" s="22" t="str">
        <f>IF(AA54=1,"pctile",IF(Y54=1,"ratio",IF(AC54=1,"avg","raw")))</f>
        <v>avg</v>
      </c>
      <c r="AS54" t="s">
        <v>1107</v>
      </c>
      <c r="AT54" s="22" t="b">
        <f>AR54=AS54</f>
        <v>1</v>
      </c>
      <c r="AU54" s="638" t="s">
        <v>1101</v>
      </c>
      <c r="AV54" s="638" t="s">
        <v>1107</v>
      </c>
      <c r="AW54">
        <v>1</v>
      </c>
      <c r="AX54" s="601" t="s">
        <v>2799</v>
      </c>
      <c r="AY54" s="484" t="b">
        <v>0</v>
      </c>
      <c r="AZ54" t="s">
        <v>2711</v>
      </c>
      <c r="BA54">
        <v>2</v>
      </c>
      <c r="BB54">
        <v>0</v>
      </c>
      <c r="BC54" t="b">
        <v>0</v>
      </c>
      <c r="BD54" t="b">
        <v>1</v>
      </c>
      <c r="BE54" t="b">
        <v>0</v>
      </c>
      <c r="BG54" s="119" t="s">
        <v>4910</v>
      </c>
      <c r="BH54" t="s">
        <v>1118</v>
      </c>
      <c r="BI54" s="119" t="s">
        <v>1118</v>
      </c>
      <c r="BJ54" s="719">
        <v>0</v>
      </c>
      <c r="BK54" s="566" t="s">
        <v>2799</v>
      </c>
      <c r="BL54" s="484" t="s">
        <v>1119</v>
      </c>
      <c r="BM54" s="56" t="s">
        <v>1120</v>
      </c>
      <c r="BO54" s="211">
        <v>203</v>
      </c>
      <c r="BQ54" s="585" t="s">
        <v>1121</v>
      </c>
      <c r="BT54" s="585" t="s">
        <v>404</v>
      </c>
      <c r="BU54" s="585" t="s">
        <v>55</v>
      </c>
    </row>
    <row r="55" spans="1:73">
      <c r="A55">
        <v>54</v>
      </c>
      <c r="B55" s="153" t="str">
        <f>IFERROR(TEXT(AL55,"00"),"99")&amp;IFERROR(TEXT(W55,"00"),"99")&amp;IFERROR(TEXT(S55,"00"),"99")&amp;IFERROR(TEXT(BO55,"000"),"999")</f>
        <v>010726204</v>
      </c>
      <c r="C55" s="153" t="str">
        <f>IFERROR(TEXT(AL55,"00"),"99")&amp;IFERROR(TEXT(V55,"00"),"99")&amp;IFERROR(TEXT(R55,"000"),"999")</f>
        <v>0107171</v>
      </c>
      <c r="D55" s="591">
        <f>IF(NOT(ISBLANK(I55)),1,0)</f>
        <v>1</v>
      </c>
      <c r="E55" s="591">
        <f>IF(NOT(ISBLANK(L55)),1,0)</f>
        <v>0</v>
      </c>
      <c r="F55" s="591">
        <f>IF(NOT(ISBLANK(O55)),1,0)</f>
        <v>0</v>
      </c>
      <c r="G55" s="349" t="str">
        <f>IF(ISBLANK(H55), IF(OR(NOT(ISBLANK(L55)),NOT(ISBLANK(I55)), NOT(ISBLANK(O55))),"no oldname but should be",""),IF(H55=I55,"api",IF(H55=O55,"csv","no match or acs")))</f>
        <v>api</v>
      </c>
      <c r="H55" t="s">
        <v>1182</v>
      </c>
      <c r="I55" t="s">
        <v>1182</v>
      </c>
      <c r="Q55" s="61" t="s">
        <v>1181</v>
      </c>
      <c r="R55" s="142">
        <f>IFERROR(_xlfn.XLOOKUP(T55, sortorder!P:P,sortorder!Q:Q),999)</f>
        <v>171</v>
      </c>
      <c r="S55" s="142">
        <f>IFERROR(_xlfn.XLOOKUP(T55, sortorder!P:P,sortorder!O:O),99)</f>
        <v>26</v>
      </c>
      <c r="T55" s="124" t="s">
        <v>176</v>
      </c>
      <c r="U55" s="56" t="s">
        <v>176</v>
      </c>
      <c r="V55" s="147">
        <f>IFERROR(_xlfn.XLOOKUP(X55, sortorder!E:E,sortorder!D:D),99)</f>
        <v>7</v>
      </c>
      <c r="W55" s="147">
        <f>V55</f>
        <v>7</v>
      </c>
      <c r="X55" s="358" t="s">
        <v>1099</v>
      </c>
      <c r="Y55" s="137">
        <f>IF(ISERROR(SEARCH(Y$1,$Q55)),0,1)</f>
        <v>0</v>
      </c>
      <c r="Z55" s="137">
        <f>IF(ISERROR(SEARCH(Z$1,$Q55)),0,1)</f>
        <v>0</v>
      </c>
      <c r="AA55" s="137">
        <f>IF(ISERROR(SEARCH(AA$1,$Q55)),0,1)</f>
        <v>0</v>
      </c>
      <c r="AB55" s="137">
        <f>IF(ISERROR(SEARCH(AB$1,$Q55)),0,1)</f>
        <v>0</v>
      </c>
      <c r="AC55" s="137">
        <f>IF(ISERROR(SEARCH(AC$1,$Q55)),0,1)</f>
        <v>1</v>
      </c>
      <c r="AD55" s="137">
        <f>IF(ISERROR(SEARCH(AD$1,$Q55)),0,1)</f>
        <v>0</v>
      </c>
      <c r="AE55" s="137">
        <f>IF(ISERROR(SEARCH(AE$1,$Q55)),0,1)</f>
        <v>0</v>
      </c>
      <c r="AF55" s="137">
        <f>IF(ISERROR(SEARCH(AF$1,$Q55)),0,1)</f>
        <v>0</v>
      </c>
      <c r="AG55" s="137">
        <f>IF(ISERROR(SEARCH(AG$1,$Q55)),0,1)</f>
        <v>0</v>
      </c>
      <c r="AH55" t="s">
        <v>1051</v>
      </c>
      <c r="AI55" s="137" t="str">
        <f>_xlfn.XLOOKUP(I55,'api2.3'!B:B,'api2.3'!D:D,"")</f>
        <v>Socioeconomic Indicators</v>
      </c>
      <c r="AJ55" t="s">
        <v>44</v>
      </c>
      <c r="AK55" s="38" t="s">
        <v>44</v>
      </c>
      <c r="AL55" s="200">
        <f>_xlfn.XLOOKUP(AK55,sortorder!$I$15:$I$20,sortorder!$J$15:$J$20)</f>
        <v>1</v>
      </c>
      <c r="AM55" s="638" t="s">
        <v>416</v>
      </c>
      <c r="AN55" s="638" t="s">
        <v>416</v>
      </c>
      <c r="AO55" s="638" t="s">
        <v>417</v>
      </c>
      <c r="AP55" s="642">
        <v>1</v>
      </c>
      <c r="AQ55" t="s">
        <v>1100</v>
      </c>
      <c r="AR55" s="22" t="str">
        <f>IF(AA55=1,"pctile",IF(Y55=1,"ratio",IF(AC55=1,"avg","raw")))</f>
        <v>avg</v>
      </c>
      <c r="AS55" t="s">
        <v>1107</v>
      </c>
      <c r="AT55" s="22" t="b">
        <f>AR55=AS55</f>
        <v>1</v>
      </c>
      <c r="AU55" s="638" t="s">
        <v>1101</v>
      </c>
      <c r="AV55" s="638" t="s">
        <v>1107</v>
      </c>
      <c r="AW55">
        <v>1</v>
      </c>
      <c r="AX55" s="601" t="s">
        <v>2799</v>
      </c>
      <c r="AY55" s="484" t="b">
        <v>0</v>
      </c>
      <c r="AZ55" t="s">
        <v>2711</v>
      </c>
      <c r="BA55">
        <v>2</v>
      </c>
      <c r="BB55">
        <v>0</v>
      </c>
      <c r="BC55" t="b">
        <v>0</v>
      </c>
      <c r="BD55" t="b">
        <v>1</v>
      </c>
      <c r="BE55" t="b">
        <v>0</v>
      </c>
      <c r="BG55" t="s">
        <v>4912</v>
      </c>
      <c r="BH55" t="s">
        <v>1183</v>
      </c>
      <c r="BI55" t="s">
        <v>1183</v>
      </c>
      <c r="BJ55" s="719">
        <v>0</v>
      </c>
      <c r="BK55" s="566" t="s">
        <v>2799</v>
      </c>
      <c r="BL55" s="484" t="s">
        <v>1184</v>
      </c>
      <c r="BM55" s="56" t="s">
        <v>1185</v>
      </c>
      <c r="BO55" s="211">
        <v>204</v>
      </c>
      <c r="BQ55" s="585" t="s">
        <v>1186</v>
      </c>
      <c r="BT55" s="585" t="s">
        <v>404</v>
      </c>
      <c r="BU55" s="585" t="s">
        <v>55</v>
      </c>
    </row>
    <row r="56" spans="1:73">
      <c r="A56">
        <v>55</v>
      </c>
      <c r="B56" s="153" t="str">
        <f>IFERROR(TEXT(AL56,"00"),"99")&amp;IFERROR(TEXT(W56,"00"),"99")&amp;IFERROR(TEXT(S56,"00"),"99")&amp;IFERROR(TEXT(BO56,"000"),"999")</f>
        <v>010727205</v>
      </c>
      <c r="C56" s="153" t="str">
        <f>IFERROR(TEXT(AL56,"00"),"99")&amp;IFERROR(TEXT(V56,"00"),"99")&amp;IFERROR(TEXT(R56,"000"),"999")</f>
        <v>0107172</v>
      </c>
      <c r="D56" s="591">
        <f>IF(NOT(ISBLANK(I56)),1,0)</f>
        <v>1</v>
      </c>
      <c r="E56" s="591">
        <f>IF(NOT(ISBLANK(L56)),1,0)</f>
        <v>0</v>
      </c>
      <c r="F56" s="591">
        <f>IF(NOT(ISBLANK(O56)),1,0)</f>
        <v>0</v>
      </c>
      <c r="G56" s="349" t="str">
        <f>IF(ISBLANK(H56), IF(OR(NOT(ISBLANK(L56)),NOT(ISBLANK(I56)), NOT(ISBLANK(O56))),"no oldname but should be",""),IF(H56=I56,"api",IF(H56=O56,"csv","no match or acs")))</f>
        <v>api</v>
      </c>
      <c r="H56" t="s">
        <v>1159</v>
      </c>
      <c r="I56" t="s">
        <v>1159</v>
      </c>
      <c r="L56" s="119"/>
      <c r="M56" s="189"/>
      <c r="Q56" s="120" t="s">
        <v>1158</v>
      </c>
      <c r="R56" s="142">
        <f>IFERROR(_xlfn.XLOOKUP(T56, sortorder!P:P,sortorder!Q:Q),999)</f>
        <v>172</v>
      </c>
      <c r="S56" s="142">
        <f>IFERROR(_xlfn.XLOOKUP(T56, sortorder!P:P,sortorder!O:O),99)</f>
        <v>27</v>
      </c>
      <c r="T56" s="124" t="s">
        <v>168</v>
      </c>
      <c r="U56" s="56" t="s">
        <v>168</v>
      </c>
      <c r="V56" s="147">
        <f>IFERROR(_xlfn.XLOOKUP(X56, sortorder!E:E,sortorder!D:D),99)</f>
        <v>7</v>
      </c>
      <c r="W56" s="147">
        <f>V56</f>
        <v>7</v>
      </c>
      <c r="X56" s="358" t="s">
        <v>1099</v>
      </c>
      <c r="Y56" s="137">
        <f>IF(ISERROR(SEARCH(Y$1,$Q56)),0,1)</f>
        <v>0</v>
      </c>
      <c r="Z56" s="137">
        <f>IF(ISERROR(SEARCH(Z$1,$Q56)),0,1)</f>
        <v>0</v>
      </c>
      <c r="AA56" s="137">
        <f>IF(ISERROR(SEARCH(AA$1,$Q56)),0,1)</f>
        <v>0</v>
      </c>
      <c r="AB56" s="137">
        <f>IF(ISERROR(SEARCH(AB$1,$Q56)),0,1)</f>
        <v>0</v>
      </c>
      <c r="AC56" s="137">
        <f>IF(ISERROR(SEARCH(AC$1,$Q56)),0,1)</f>
        <v>1</v>
      </c>
      <c r="AD56" s="137">
        <f>IF(ISERROR(SEARCH(AD$1,$Q56)),0,1)</f>
        <v>0</v>
      </c>
      <c r="AE56" s="137">
        <f>IF(ISERROR(SEARCH(AE$1,$Q56)),0,1)</f>
        <v>0</v>
      </c>
      <c r="AF56" s="137">
        <f>IF(ISERROR(SEARCH(AF$1,$Q56)),0,1)</f>
        <v>0</v>
      </c>
      <c r="AG56" s="137">
        <f>IF(ISERROR(SEARCH(AG$1,$Q56)),0,1)</f>
        <v>0</v>
      </c>
      <c r="AH56" t="s">
        <v>1051</v>
      </c>
      <c r="AI56" s="137" t="str">
        <f>_xlfn.XLOOKUP(I56,'api2.3'!B:B,'api2.3'!D:D,"")</f>
        <v>Socioeconomic Indicators</v>
      </c>
      <c r="AJ56" t="s">
        <v>44</v>
      </c>
      <c r="AK56" s="38" t="s">
        <v>44</v>
      </c>
      <c r="AL56" s="200">
        <f>_xlfn.XLOOKUP(AK56,sortorder!$I$15:$I$20,sortorder!$J$15:$J$20)</f>
        <v>1</v>
      </c>
      <c r="AM56" s="638" t="s">
        <v>416</v>
      </c>
      <c r="AN56" s="638" t="s">
        <v>416</v>
      </c>
      <c r="AO56" s="638" t="s">
        <v>417</v>
      </c>
      <c r="AP56" s="642">
        <v>1</v>
      </c>
      <c r="AQ56" t="s">
        <v>1100</v>
      </c>
      <c r="AR56" s="22" t="str">
        <f>IF(AA56=1,"pctile",IF(Y56=1,"ratio",IF(AC56=1,"avg","raw")))</f>
        <v>avg</v>
      </c>
      <c r="AS56" t="s">
        <v>1107</v>
      </c>
      <c r="AT56" s="22" t="b">
        <f>AR56=AS56</f>
        <v>1</v>
      </c>
      <c r="AU56" s="638" t="s">
        <v>1101</v>
      </c>
      <c r="AV56" s="638" t="s">
        <v>1107</v>
      </c>
      <c r="AW56">
        <v>1</v>
      </c>
      <c r="AX56" s="601" t="s">
        <v>2799</v>
      </c>
      <c r="AY56" s="484" t="b">
        <v>0</v>
      </c>
      <c r="AZ56" t="s">
        <v>2711</v>
      </c>
      <c r="BA56">
        <v>2</v>
      </c>
      <c r="BB56">
        <v>0</v>
      </c>
      <c r="BC56" t="b">
        <v>0</v>
      </c>
      <c r="BD56" t="b">
        <v>1</v>
      </c>
      <c r="BE56" t="b">
        <v>0</v>
      </c>
      <c r="BG56" t="s">
        <v>4913</v>
      </c>
      <c r="BH56" t="s">
        <v>1160</v>
      </c>
      <c r="BI56" t="s">
        <v>1160</v>
      </c>
      <c r="BJ56" s="719">
        <v>0</v>
      </c>
      <c r="BK56" s="566" t="s">
        <v>2799</v>
      </c>
      <c r="BL56" s="484" t="s">
        <v>1161</v>
      </c>
      <c r="BM56" s="56" t="s">
        <v>1162</v>
      </c>
      <c r="BO56" s="211">
        <v>205</v>
      </c>
      <c r="BQ56" s="585" t="s">
        <v>1163</v>
      </c>
      <c r="BT56" s="585" t="s">
        <v>404</v>
      </c>
      <c r="BU56" s="585" t="s">
        <v>55</v>
      </c>
    </row>
    <row r="57" spans="1:73">
      <c r="A57">
        <v>56</v>
      </c>
      <c r="B57" s="153" t="str">
        <f>IFERROR(TEXT(AL57,"00"),"99")&amp;IFERROR(TEXT(W57,"00"),"99")&amp;IFERROR(TEXT(S57,"00"),"99")&amp;IFERROR(TEXT(BO57,"000"),"999")</f>
        <v>010728199</v>
      </c>
      <c r="C57" s="153" t="str">
        <f>IFERROR(TEXT(AL57,"00"),"99")&amp;IFERROR(TEXT(V57,"00"),"99")&amp;IFERROR(TEXT(R57,"000"),"999")</f>
        <v>0107166</v>
      </c>
      <c r="D57" s="591">
        <f>IF(NOT(ISBLANK(I57)),1,0)</f>
        <v>1</v>
      </c>
      <c r="E57" s="591">
        <f>IF(NOT(ISBLANK(L57)),1,0)</f>
        <v>0</v>
      </c>
      <c r="F57" s="591">
        <f>IF(NOT(ISBLANK(O57)),1,0)</f>
        <v>0</v>
      </c>
      <c r="G57" s="349" t="str">
        <f>IF(ISBLANK(H57), IF(OR(NOT(ISBLANK(L57)),NOT(ISBLANK(I57)), NOT(ISBLANK(O57))),"no oldname but should be",""),IF(H57=I57,"api",IF(H57=O57,"csv","no match or acs")))</f>
        <v>api</v>
      </c>
      <c r="H57" t="s">
        <v>2234</v>
      </c>
      <c r="I57" t="s">
        <v>2234</v>
      </c>
      <c r="J57" s="189"/>
      <c r="Q57" s="61" t="s">
        <v>2233</v>
      </c>
      <c r="R57" s="142">
        <f>IFERROR(_xlfn.XLOOKUP(T57, sortorder!P:P,sortorder!Q:Q),999)</f>
        <v>166</v>
      </c>
      <c r="S57" s="142">
        <f>IFERROR(_xlfn.XLOOKUP(T57, sortorder!P:P,sortorder!O:O),99)</f>
        <v>28</v>
      </c>
      <c r="T57" s="124" t="s">
        <v>164</v>
      </c>
      <c r="U57" s="56" t="s">
        <v>164</v>
      </c>
      <c r="V57" s="147">
        <f>IFERROR(_xlfn.XLOOKUP(X57, sortorder!E:E,sortorder!D:D),99)</f>
        <v>7</v>
      </c>
      <c r="W57" s="147">
        <f>V57</f>
        <v>7</v>
      </c>
      <c r="X57" s="358" t="s">
        <v>1099</v>
      </c>
      <c r="Y57" s="137">
        <f>IF(ISERROR(SEARCH(Y$1,$Q57)),0,1)</f>
        <v>0</v>
      </c>
      <c r="Z57" s="137">
        <f>IF(ISERROR(SEARCH(Z$1,$Q57)),0,1)</f>
        <v>0</v>
      </c>
      <c r="AA57" s="137">
        <f>IF(ISERROR(SEARCH(AA$1,$Q57)),0,1)</f>
        <v>0</v>
      </c>
      <c r="AB57" s="137">
        <f>IF(ISERROR(SEARCH(AB$1,$Q57)),0,1)</f>
        <v>0</v>
      </c>
      <c r="AC57" s="137">
        <f>IF(ISERROR(SEARCH(AC$1,$Q57)),0,1)</f>
        <v>1</v>
      </c>
      <c r="AD57" s="137">
        <f>IF(ISERROR(SEARCH(AD$1,$Q57)),0,1)</f>
        <v>0</v>
      </c>
      <c r="AE57" s="137">
        <f>IF(ISERROR(SEARCH(AE$1,$Q57)),0,1)</f>
        <v>0</v>
      </c>
      <c r="AF57" s="137">
        <f>IF(ISERROR(SEARCH(AF$1,$Q57)),0,1)</f>
        <v>0</v>
      </c>
      <c r="AG57" s="137">
        <f>IF(ISERROR(SEARCH(AG$1,$Q57)),0,1)</f>
        <v>0</v>
      </c>
      <c r="AH57" t="s">
        <v>1051</v>
      </c>
      <c r="AI57" s="137" t="str">
        <f>_xlfn.XLOOKUP(I57,'api2.3'!B:B,'api2.3'!D:D,"")</f>
        <v>Socioeconomic Indicators</v>
      </c>
      <c r="AJ57" t="s">
        <v>44</v>
      </c>
      <c r="AK57" s="38" t="s">
        <v>44</v>
      </c>
      <c r="AL57" s="200">
        <f>_xlfn.XLOOKUP(AK57,sortorder!$I$15:$I$20,sortorder!$J$15:$J$20)</f>
        <v>1</v>
      </c>
      <c r="AM57" s="638" t="s">
        <v>416</v>
      </c>
      <c r="AN57" s="638" t="s">
        <v>416</v>
      </c>
      <c r="AO57" s="638" t="s">
        <v>417</v>
      </c>
      <c r="AP57" s="642">
        <v>1</v>
      </c>
      <c r="AQ57" t="s">
        <v>1100</v>
      </c>
      <c r="AR57" s="22" t="str">
        <f>IF(AA57=1,"pctile",IF(Y57=1,"ratio",IF(AC57=1,"avg","raw")))</f>
        <v>avg</v>
      </c>
      <c r="AS57" t="s">
        <v>1107</v>
      </c>
      <c r="AT57" s="22" t="b">
        <f>AR57=AS57</f>
        <v>1</v>
      </c>
      <c r="AU57" s="638" t="s">
        <v>1101</v>
      </c>
      <c r="AV57" s="638" t="s">
        <v>1107</v>
      </c>
      <c r="AW57">
        <v>1</v>
      </c>
      <c r="AX57" s="601" t="s">
        <v>2799</v>
      </c>
      <c r="AY57" s="484" t="b">
        <v>0</v>
      </c>
      <c r="AZ57" t="s">
        <v>2711</v>
      </c>
      <c r="BA57">
        <v>2</v>
      </c>
      <c r="BB57">
        <v>0</v>
      </c>
      <c r="BC57" t="b">
        <v>0</v>
      </c>
      <c r="BD57" t="b">
        <v>1</v>
      </c>
      <c r="BE57" t="b">
        <v>0</v>
      </c>
      <c r="BG57" s="119" t="s">
        <v>5059</v>
      </c>
      <c r="BH57" t="s">
        <v>2235</v>
      </c>
      <c r="BI57" s="119" t="s">
        <v>2235</v>
      </c>
      <c r="BJ57" s="719">
        <v>0</v>
      </c>
      <c r="BK57" s="566" t="s">
        <v>2799</v>
      </c>
      <c r="BL57" s="484" t="s">
        <v>2236</v>
      </c>
      <c r="BM57" s="56" t="s">
        <v>1178</v>
      </c>
      <c r="BO57" s="211">
        <v>199</v>
      </c>
      <c r="BQ57" s="585" t="s">
        <v>2237</v>
      </c>
      <c r="BT57" s="585" t="s">
        <v>404</v>
      </c>
      <c r="BU57" s="585" t="s">
        <v>55</v>
      </c>
    </row>
    <row r="58" spans="1:73">
      <c r="A58">
        <v>57</v>
      </c>
      <c r="B58" s="153" t="str">
        <f>IFERROR(TEXT(AL58,"00"),"99")&amp;IFERROR(TEXT(W58,"00"),"99")&amp;IFERROR(TEXT(S58,"00"),"99")&amp;IFERROR(TEXT(BO58,"000"),"999")</f>
        <v>010818174</v>
      </c>
      <c r="C58" s="153" t="str">
        <f>IFERROR(TEXT(AL58,"00"),"99")&amp;IFERROR(TEXT(V58,"00"),"99")&amp;IFERROR(TEXT(R58,"000"),"999")</f>
        <v>0108164</v>
      </c>
      <c r="D58" s="591">
        <f>IF(NOT(ISBLANK(I58)),1,0)</f>
        <v>1</v>
      </c>
      <c r="E58" s="591">
        <f>IF(NOT(ISBLANK(L58)),1,0)</f>
        <v>0</v>
      </c>
      <c r="F58" s="591">
        <f>IF(NOT(ISBLANK(O58)),1,0)</f>
        <v>1</v>
      </c>
      <c r="G58" s="349" t="str">
        <f>IF(ISBLANK(H58), IF(OR(NOT(ISBLANK(L58)),NOT(ISBLANK(I58)), NOT(ISBLANK(O58))),"no oldname but should be",""),IF(H58=I58,"api",IF(H58=O58,"csv","no match or acs")))</f>
        <v>api</v>
      </c>
      <c r="H58" s="385" t="s">
        <v>5670</v>
      </c>
      <c r="I58" s="385" t="s">
        <v>5670</v>
      </c>
      <c r="J58" s="571"/>
      <c r="N58" s="56" t="s">
        <v>5670</v>
      </c>
      <c r="O58" s="8" t="s">
        <v>5670</v>
      </c>
      <c r="P58" s="22"/>
      <c r="Q58" s="39" t="s">
        <v>2165</v>
      </c>
      <c r="R58" s="142">
        <f>IFERROR(_xlfn.XLOOKUP(T58, sortorder!P:P,sortorder!Q:Q),999)</f>
        <v>164</v>
      </c>
      <c r="S58" s="142">
        <f>IFERROR(_xlfn.XLOOKUP(T58, sortorder!P:P,sortorder!O:O),99)</f>
        <v>18</v>
      </c>
      <c r="T58" s="397" t="s">
        <v>5628</v>
      </c>
      <c r="U58" s="56" t="s">
        <v>5628</v>
      </c>
      <c r="V58" s="147">
        <f>IFERROR(_xlfn.XLOOKUP(X58, sortorder!E:E,sortorder!D:D),99)</f>
        <v>8</v>
      </c>
      <c r="W58" s="147">
        <f>V58</f>
        <v>8</v>
      </c>
      <c r="X58" s="39" t="s">
        <v>1751</v>
      </c>
      <c r="Y58" s="137">
        <f>IF(ISERROR(SEARCH(Y$1,$Q58)),0,1)</f>
        <v>0</v>
      </c>
      <c r="Z58" s="137">
        <f>IF(ISERROR(SEARCH(Z$1,$Q58)),0,1)</f>
        <v>1</v>
      </c>
      <c r="AA58" s="137">
        <f>IF(ISERROR(SEARCH(AA$1,$Q58)),0,1)</f>
        <v>0</v>
      </c>
      <c r="AB58" s="137">
        <f>IF(ISERROR(SEARCH(AB$1,$Q58)),0,1)</f>
        <v>0</v>
      </c>
      <c r="AC58" s="137">
        <f>IF(ISERROR(SEARCH(AC$1,$Q58)),0,1)</f>
        <v>1</v>
      </c>
      <c r="AD58" s="137">
        <f>IF(ISERROR(SEARCH(AD$1,$Q58)),0,1)</f>
        <v>0</v>
      </c>
      <c r="AE58" s="137">
        <f>IF(ISERROR(SEARCH(AE$1,$Q58)),0,1)</f>
        <v>0</v>
      </c>
      <c r="AF58" s="137">
        <f>IF(ISERROR(SEARCH(AF$1,$Q58)),0,1)</f>
        <v>0</v>
      </c>
      <c r="AG58" s="137">
        <f>IF(ISERROR(SEARCH(AG$1,$Q58)),0,1)</f>
        <v>0</v>
      </c>
      <c r="AH58" t="s">
        <v>1051</v>
      </c>
      <c r="AI58" s="137" t="str">
        <f>_xlfn.XLOOKUP(I58,'api2.3'!B:B,'api2.3'!D:D,"")</f>
        <v>Socioeconomic Indicators</v>
      </c>
      <c r="AJ58" t="s">
        <v>44</v>
      </c>
      <c r="AK58" s="38" t="s">
        <v>44</v>
      </c>
      <c r="AL58" s="200">
        <f>_xlfn.XLOOKUP(AK58,sortorder!$I$15:$I$20,sortorder!$J$15:$J$20)</f>
        <v>1</v>
      </c>
      <c r="AM58" s="638" t="s">
        <v>1743</v>
      </c>
      <c r="AN58" s="638" t="s">
        <v>1743</v>
      </c>
      <c r="AO58" s="638" t="s">
        <v>1744</v>
      </c>
      <c r="AP58" s="643">
        <v>3</v>
      </c>
      <c r="AQ58" t="s">
        <v>1752</v>
      </c>
      <c r="AR58" s="22" t="str">
        <f>IF(AA58=1,"pctile",IF(Y58=1,"ratio",IF(AC58=1,"avg","raw")))</f>
        <v>avg</v>
      </c>
      <c r="AS58" t="s">
        <v>1107</v>
      </c>
      <c r="AT58" s="22" t="b">
        <f>AR58=AS58</f>
        <v>1</v>
      </c>
      <c r="AU58" s="638" t="s">
        <v>1101</v>
      </c>
      <c r="AV58" s="638" t="s">
        <v>1107</v>
      </c>
      <c r="AW58">
        <v>1</v>
      </c>
      <c r="AX58" s="601" t="s">
        <v>2799</v>
      </c>
      <c r="AY58" s="484" t="b">
        <v>0</v>
      </c>
      <c r="AZ58" s="222" t="s">
        <v>2711</v>
      </c>
      <c r="BA58">
        <v>2</v>
      </c>
      <c r="BB58">
        <v>0</v>
      </c>
      <c r="BC58" t="b">
        <v>0</v>
      </c>
      <c r="BD58" t="b">
        <v>1</v>
      </c>
      <c r="BE58" t="b">
        <v>0</v>
      </c>
      <c r="BG58" s="386" t="s">
        <v>5092</v>
      </c>
      <c r="BH58" s="39" t="s">
        <v>2168</v>
      </c>
      <c r="BI58" s="39" t="s">
        <v>2168</v>
      </c>
      <c r="BJ58" s="719" t="e">
        <v>#N/A</v>
      </c>
      <c r="BK58" s="566" t="s">
        <v>2799</v>
      </c>
      <c r="BL58" s="484" t="s">
        <v>2166</v>
      </c>
      <c r="BM58" s="56" t="s">
        <v>1093</v>
      </c>
      <c r="BO58" s="211">
        <v>174</v>
      </c>
    </row>
    <row r="59" spans="1:73">
      <c r="A59">
        <v>58</v>
      </c>
      <c r="B59" s="153" t="str">
        <f>IFERROR(TEXT(AL59,"00"),"99")&amp;IFERROR(TEXT(W59,"00"),"99")&amp;IFERROR(TEXT(S59,"00"),"99")&amp;IFERROR(TEXT(BO59,"000"),"999")</f>
        <v>010819174</v>
      </c>
      <c r="C59" s="153" t="str">
        <f>IFERROR(TEXT(AL59,"00"),"99")&amp;IFERROR(TEXT(V59,"00"),"99")&amp;IFERROR(TEXT(R59,"000"),"999")</f>
        <v>0108165</v>
      </c>
      <c r="D59" s="591">
        <f>IF(NOT(ISBLANK(I59)),1,0)</f>
        <v>1</v>
      </c>
      <c r="E59" s="591">
        <f>IF(NOT(ISBLANK(L59)),1,0)</f>
        <v>0</v>
      </c>
      <c r="F59" s="591">
        <f>IF(NOT(ISBLANK(O59)),1,0)</f>
        <v>1</v>
      </c>
      <c r="G59" s="349" t="str">
        <f>IF(ISBLANK(H59), IF(OR(NOT(ISBLANK(L59)),NOT(ISBLANK(I59)), NOT(ISBLANK(O59))),"no oldname but should be",""),IF(H59=I59,"api",IF(H59=O59,"csv","no match or acs")))</f>
        <v>api</v>
      </c>
      <c r="H59" s="385" t="s">
        <v>5668</v>
      </c>
      <c r="I59" s="385" t="s">
        <v>5668</v>
      </c>
      <c r="J59" s="571"/>
      <c r="N59" s="56" t="s">
        <v>5668</v>
      </c>
      <c r="O59" s="8" t="s">
        <v>5668</v>
      </c>
      <c r="P59" s="22"/>
      <c r="Q59" s="39" t="s">
        <v>2167</v>
      </c>
      <c r="R59" s="142">
        <f>IFERROR(_xlfn.XLOOKUP(T59, sortorder!P:P,sortorder!Q:Q),999)</f>
        <v>165</v>
      </c>
      <c r="S59" s="142">
        <f>IFERROR(_xlfn.XLOOKUP(T59, sortorder!P:P,sortorder!O:O),99)</f>
        <v>19</v>
      </c>
      <c r="T59" s="386" t="s">
        <v>5665</v>
      </c>
      <c r="U59" s="56" t="s">
        <v>5665</v>
      </c>
      <c r="V59" s="147">
        <f>IFERROR(_xlfn.XLOOKUP(X59, sortorder!E:E,sortorder!D:D),99)</f>
        <v>8</v>
      </c>
      <c r="W59" s="147">
        <f>V59</f>
        <v>8</v>
      </c>
      <c r="X59" s="39" t="s">
        <v>1751</v>
      </c>
      <c r="Y59" s="137">
        <f>IF(ISERROR(SEARCH(Y$1,$Q59)),0,1)</f>
        <v>0</v>
      </c>
      <c r="Z59" s="137">
        <f>IF(ISERROR(SEARCH(Z$1,$Q59)),0,1)</f>
        <v>1</v>
      </c>
      <c r="AA59" s="137">
        <f>IF(ISERROR(SEARCH(AA$1,$Q59)),0,1)</f>
        <v>0</v>
      </c>
      <c r="AB59" s="137">
        <f>IF(ISERROR(SEARCH(AB$1,$Q59)),0,1)</f>
        <v>0</v>
      </c>
      <c r="AC59" s="137">
        <f>IF(ISERROR(SEARCH(AC$1,$Q59)),0,1)</f>
        <v>1</v>
      </c>
      <c r="AD59" s="137">
        <f>IF(ISERROR(SEARCH(AD$1,$Q59)),0,1)</f>
        <v>0</v>
      </c>
      <c r="AE59" s="137">
        <f>IF(ISERROR(SEARCH(AE$1,$Q59)),0,1)</f>
        <v>0</v>
      </c>
      <c r="AF59" s="137">
        <f>IF(ISERROR(SEARCH(AF$1,$Q59)),0,1)</f>
        <v>0</v>
      </c>
      <c r="AG59" s="137">
        <f>IF(ISERROR(SEARCH(AG$1,$Q59)),0,1)</f>
        <v>1</v>
      </c>
      <c r="AH59" t="s">
        <v>1051</v>
      </c>
      <c r="AI59" s="137" t="str">
        <f>_xlfn.XLOOKUP(I59,'api2.3'!B:B,'api2.3'!D:D,"")</f>
        <v>Socioeconomic Indicators</v>
      </c>
      <c r="AJ59" t="s">
        <v>44</v>
      </c>
      <c r="AK59" s="38" t="s">
        <v>44</v>
      </c>
      <c r="AL59" s="200">
        <f>_xlfn.XLOOKUP(AK59,sortorder!$I$15:$I$20,sortorder!$J$15:$J$20)</f>
        <v>1</v>
      </c>
      <c r="AM59" s="638" t="s">
        <v>1743</v>
      </c>
      <c r="AN59" s="638" t="s">
        <v>1743</v>
      </c>
      <c r="AO59" s="638" t="s">
        <v>1744</v>
      </c>
      <c r="AP59" s="643">
        <v>3</v>
      </c>
      <c r="AQ59" t="s">
        <v>1752</v>
      </c>
      <c r="AR59" s="22" t="str">
        <f>IF(AA59=1,"pctile",IF(Y59=1,"ratio",IF(AC59=1,"avg","raw")))</f>
        <v>avg</v>
      </c>
      <c r="AS59" t="s">
        <v>1107</v>
      </c>
      <c r="AT59" s="22" t="b">
        <f>AR59=AS59</f>
        <v>1</v>
      </c>
      <c r="AU59" s="638" t="s">
        <v>1101</v>
      </c>
      <c r="AV59" s="638" t="s">
        <v>1107</v>
      </c>
      <c r="AW59">
        <v>1</v>
      </c>
      <c r="AX59" s="601" t="s">
        <v>2799</v>
      </c>
      <c r="AY59" s="484" t="b">
        <v>0</v>
      </c>
      <c r="AZ59" s="222" t="s">
        <v>2711</v>
      </c>
      <c r="BA59">
        <v>2</v>
      </c>
      <c r="BB59">
        <v>0</v>
      </c>
      <c r="BC59" t="b">
        <v>0</v>
      </c>
      <c r="BD59" t="b">
        <v>1</v>
      </c>
      <c r="BE59" t="b">
        <v>0</v>
      </c>
      <c r="BG59" s="386" t="s">
        <v>5092</v>
      </c>
      <c r="BH59" s="39" t="s">
        <v>2168</v>
      </c>
      <c r="BI59" s="39" t="s">
        <v>2168</v>
      </c>
      <c r="BJ59" s="719" t="e">
        <v>#N/A</v>
      </c>
      <c r="BK59" s="566" t="s">
        <v>2799</v>
      </c>
      <c r="BL59" s="484" t="s">
        <v>2168</v>
      </c>
      <c r="BM59" s="56" t="s">
        <v>1093</v>
      </c>
      <c r="BO59" s="211">
        <v>174</v>
      </c>
    </row>
    <row r="60" spans="1:73">
      <c r="A60">
        <v>59</v>
      </c>
      <c r="B60" s="153" t="str">
        <f>IFERROR(TEXT(AL60,"00"),"99")&amp;IFERROR(TEXT(W60,"00"),"99")&amp;IFERROR(TEXT(S60,"00"),"99")&amp;IFERROR(TEXT(BO60,"000"),"999")</f>
        <v>010820178</v>
      </c>
      <c r="C60" s="153" t="str">
        <f>IFERROR(TEXT(AL60,"00"),"99")&amp;IFERROR(TEXT(V60,"00"),"99")&amp;IFERROR(TEXT(R60,"000"),"999")</f>
        <v>0108167</v>
      </c>
      <c r="D60" s="591">
        <f>IF(NOT(ISBLANK(I60)),1,0)</f>
        <v>1</v>
      </c>
      <c r="E60" s="591">
        <f>IF(NOT(ISBLANK(L60)),1,0)</f>
        <v>0</v>
      </c>
      <c r="F60" s="591">
        <f>IF(NOT(ISBLANK(O60)),1,0)</f>
        <v>0</v>
      </c>
      <c r="G60" s="349" t="str">
        <f>IF(ISBLANK(H60), IF(OR(NOT(ISBLANK(L60)),NOT(ISBLANK(I60)), NOT(ISBLANK(O60))),"no oldname but should be",""),IF(H60=I60,"api",IF(H60=O60,"csv","no match or acs")))</f>
        <v>api</v>
      </c>
      <c r="H60" t="s">
        <v>1750</v>
      </c>
      <c r="I60" t="s">
        <v>1750</v>
      </c>
      <c r="Q60" s="61" t="s">
        <v>1749</v>
      </c>
      <c r="R60" s="142">
        <f>IFERROR(_xlfn.XLOOKUP(T60, sortorder!P:P,sortorder!Q:Q),999)</f>
        <v>167</v>
      </c>
      <c r="S60" s="142">
        <f>IFERROR(_xlfn.XLOOKUP(T60, sortorder!P:P,sortorder!O:O),99)</f>
        <v>20</v>
      </c>
      <c r="T60" s="124" t="s">
        <v>155</v>
      </c>
      <c r="U60" s="56" t="s">
        <v>155</v>
      </c>
      <c r="V60" s="147">
        <f>IFERROR(_xlfn.XLOOKUP(X60, sortorder!E:E,sortorder!D:D),99)</f>
        <v>8</v>
      </c>
      <c r="W60" s="147">
        <f>V60</f>
        <v>8</v>
      </c>
      <c r="X60" s="21" t="s">
        <v>1751</v>
      </c>
      <c r="Y60" s="137">
        <f>IF(ISERROR(SEARCH(Y$1,$Q60)),0,1)</f>
        <v>0</v>
      </c>
      <c r="Z60" s="137">
        <f>IF(ISERROR(SEARCH(Z$1,$Q60)),0,1)</f>
        <v>1</v>
      </c>
      <c r="AA60" s="137">
        <f>IF(ISERROR(SEARCH(AA$1,$Q60)),0,1)</f>
        <v>0</v>
      </c>
      <c r="AB60" s="137">
        <f>IF(ISERROR(SEARCH(AB$1,$Q60)),0,1)</f>
        <v>0</v>
      </c>
      <c r="AC60" s="137">
        <f>IF(ISERROR(SEARCH(AC$1,$Q60)),0,1)</f>
        <v>1</v>
      </c>
      <c r="AD60" s="137">
        <f>IF(ISERROR(SEARCH(AD$1,$Q60)),0,1)</f>
        <v>0</v>
      </c>
      <c r="AE60" s="137">
        <f>IF(ISERROR(SEARCH(AE$1,$Q60)),0,1)</f>
        <v>0</v>
      </c>
      <c r="AF60" s="137">
        <f>IF(ISERROR(SEARCH(AF$1,$Q60)),0,1)</f>
        <v>0</v>
      </c>
      <c r="AG60" s="137">
        <f>IF(ISERROR(SEARCH(AG$1,$Q60)),0,1)</f>
        <v>0</v>
      </c>
      <c r="AH60" t="s">
        <v>1051</v>
      </c>
      <c r="AI60" s="137" t="str">
        <f>_xlfn.XLOOKUP(I60,'api2.3'!B:B,'api2.3'!D:D,"")</f>
        <v>Socioeconomic Indicators</v>
      </c>
      <c r="AJ60" t="s">
        <v>44</v>
      </c>
      <c r="AK60" s="38" t="s">
        <v>44</v>
      </c>
      <c r="AL60" s="200">
        <f>_xlfn.XLOOKUP(AK60,sortorder!$I$15:$I$20,sortorder!$J$15:$J$20)</f>
        <v>1</v>
      </c>
      <c r="AM60" s="638" t="s">
        <v>1743</v>
      </c>
      <c r="AN60" s="638" t="s">
        <v>1743</v>
      </c>
      <c r="AO60" s="638" t="s">
        <v>1744</v>
      </c>
      <c r="AP60" s="642">
        <v>3</v>
      </c>
      <c r="AQ60" t="s">
        <v>1752</v>
      </c>
      <c r="AR60" s="22" t="str">
        <f>IF(AA60=1,"pctile",IF(Y60=1,"ratio",IF(AC60=1,"avg","raw")))</f>
        <v>avg</v>
      </c>
      <c r="AS60" t="s">
        <v>1107</v>
      </c>
      <c r="AT60" s="22" t="b">
        <f>AR60=AS60</f>
        <v>1</v>
      </c>
      <c r="AU60" s="638" t="s">
        <v>1101</v>
      </c>
      <c r="AV60" s="638" t="s">
        <v>1107</v>
      </c>
      <c r="AW60">
        <v>1</v>
      </c>
      <c r="AX60" s="601" t="s">
        <v>2799</v>
      </c>
      <c r="AY60" s="484" t="b">
        <v>0</v>
      </c>
      <c r="AZ60" t="s">
        <v>2711</v>
      </c>
      <c r="BA60">
        <v>2</v>
      </c>
      <c r="BB60">
        <v>0</v>
      </c>
      <c r="BC60" t="b">
        <v>0</v>
      </c>
      <c r="BD60" t="b">
        <v>1</v>
      </c>
      <c r="BE60" t="b">
        <v>0</v>
      </c>
      <c r="BG60" t="s">
        <v>4914</v>
      </c>
      <c r="BH60" t="s">
        <v>1753</v>
      </c>
      <c r="BI60" t="s">
        <v>1753</v>
      </c>
      <c r="BJ60" s="719">
        <v>0</v>
      </c>
      <c r="BK60" s="566" t="s">
        <v>2799</v>
      </c>
      <c r="BL60" s="484" t="s">
        <v>1754</v>
      </c>
      <c r="BM60" s="56" t="s">
        <v>1104</v>
      </c>
      <c r="BO60" s="356">
        <v>178</v>
      </c>
      <c r="BQ60" s="585" t="s">
        <v>1755</v>
      </c>
      <c r="BT60" s="585" t="s">
        <v>404</v>
      </c>
      <c r="BU60" s="585" t="s">
        <v>55</v>
      </c>
    </row>
    <row r="61" spans="1:73">
      <c r="A61">
        <v>60</v>
      </c>
      <c r="B61" s="153" t="str">
        <f>IFERROR(TEXT(AL61,"00"),"99")&amp;IFERROR(TEXT(W61,"00"),"99")&amp;IFERROR(TEXT(S61,"00"),"99")&amp;IFERROR(TEXT(BO61,"000"),"999")</f>
        <v>010821180</v>
      </c>
      <c r="C61" s="153" t="str">
        <f>IFERROR(TEXT(AL61,"00"),"99")&amp;IFERROR(TEXT(V61,"00"),"99")&amp;IFERROR(TEXT(R61,"000"),"999")</f>
        <v>0108169</v>
      </c>
      <c r="D61" s="591">
        <f>IF(NOT(ISBLANK(I61)),1,0)</f>
        <v>1</v>
      </c>
      <c r="E61" s="591">
        <f>IF(NOT(ISBLANK(L61)),1,0)</f>
        <v>0</v>
      </c>
      <c r="F61" s="591">
        <f>IF(NOT(ISBLANK(O61)),1,0)</f>
        <v>0</v>
      </c>
      <c r="G61" s="349" t="str">
        <f>IF(ISBLANK(H61), IF(OR(NOT(ISBLANK(L61)),NOT(ISBLANK(I61)), NOT(ISBLANK(O61))),"no oldname but should be",""),IF(H61=I61,"api",IF(H61=O61,"csv","no match or acs")))</f>
        <v>api</v>
      </c>
      <c r="H61" t="s">
        <v>1778</v>
      </c>
      <c r="I61" t="s">
        <v>1778</v>
      </c>
      <c r="Q61" s="61" t="s">
        <v>1777</v>
      </c>
      <c r="R61" s="142">
        <f>IFERROR(_xlfn.XLOOKUP(T61, sortorder!P:P,sortorder!Q:Q),999)</f>
        <v>169</v>
      </c>
      <c r="S61" s="142">
        <f>IFERROR(_xlfn.XLOOKUP(T61, sortorder!P:P,sortorder!O:O),99)</f>
        <v>21</v>
      </c>
      <c r="T61" s="124" t="s">
        <v>150</v>
      </c>
      <c r="U61" s="56" t="s">
        <v>150</v>
      </c>
      <c r="V61" s="147">
        <f>IFERROR(_xlfn.XLOOKUP(X61, sortorder!E:E,sortorder!D:D),99)</f>
        <v>8</v>
      </c>
      <c r="W61" s="147">
        <f>V61</f>
        <v>8</v>
      </c>
      <c r="X61" s="21" t="s">
        <v>1751</v>
      </c>
      <c r="Y61" s="137">
        <f>IF(ISERROR(SEARCH(Y$1,$Q61)),0,1)</f>
        <v>0</v>
      </c>
      <c r="Z61" s="137">
        <f>IF(ISERROR(SEARCH(Z$1,$Q61)),0,1)</f>
        <v>1</v>
      </c>
      <c r="AA61" s="137">
        <f>IF(ISERROR(SEARCH(AA$1,$Q61)),0,1)</f>
        <v>0</v>
      </c>
      <c r="AB61" s="137">
        <f>IF(ISERROR(SEARCH(AB$1,$Q61)),0,1)</f>
        <v>0</v>
      </c>
      <c r="AC61" s="137">
        <f>IF(ISERROR(SEARCH(AC$1,$Q61)),0,1)</f>
        <v>1</v>
      </c>
      <c r="AD61" s="137">
        <f>IF(ISERROR(SEARCH(AD$1,$Q61)),0,1)</f>
        <v>0</v>
      </c>
      <c r="AE61" s="137">
        <f>IF(ISERROR(SEARCH(AE$1,$Q61)),0,1)</f>
        <v>0</v>
      </c>
      <c r="AF61" s="137">
        <f>IF(ISERROR(SEARCH(AF$1,$Q61)),0,1)</f>
        <v>0</v>
      </c>
      <c r="AG61" s="137">
        <f>IF(ISERROR(SEARCH(AG$1,$Q61)),0,1)</f>
        <v>0</v>
      </c>
      <c r="AH61" t="s">
        <v>1051</v>
      </c>
      <c r="AI61" s="137" t="str">
        <f>_xlfn.XLOOKUP(I61,'api2.3'!B:B,'api2.3'!D:D,"")</f>
        <v>Socioeconomic Indicators</v>
      </c>
      <c r="AJ61" t="s">
        <v>44</v>
      </c>
      <c r="AK61" s="38" t="s">
        <v>44</v>
      </c>
      <c r="AL61" s="200">
        <f>_xlfn.XLOOKUP(AK61,sortorder!$I$15:$I$20,sortorder!$J$15:$J$20)</f>
        <v>1</v>
      </c>
      <c r="AM61" s="638" t="s">
        <v>1743</v>
      </c>
      <c r="AN61" s="638" t="s">
        <v>1743</v>
      </c>
      <c r="AO61" s="638" t="s">
        <v>1744</v>
      </c>
      <c r="AP61" s="642">
        <v>3</v>
      </c>
      <c r="AQ61" t="s">
        <v>1752</v>
      </c>
      <c r="AR61" s="22" t="str">
        <f>IF(AA61=1,"pctile",IF(Y61=1,"ratio",IF(AC61=1,"avg","raw")))</f>
        <v>avg</v>
      </c>
      <c r="AS61" t="s">
        <v>1107</v>
      </c>
      <c r="AT61" s="22" t="b">
        <f>AR61=AS61</f>
        <v>1</v>
      </c>
      <c r="AU61" s="638" t="s">
        <v>1101</v>
      </c>
      <c r="AV61" s="638" t="s">
        <v>1107</v>
      </c>
      <c r="AW61">
        <v>1</v>
      </c>
      <c r="AX61" s="601" t="s">
        <v>2799</v>
      </c>
      <c r="AY61" s="484" t="b">
        <v>0</v>
      </c>
      <c r="AZ61" t="s">
        <v>2711</v>
      </c>
      <c r="BA61">
        <v>2</v>
      </c>
      <c r="BB61">
        <v>0</v>
      </c>
      <c r="BC61" t="b">
        <v>0</v>
      </c>
      <c r="BD61" t="b">
        <v>1</v>
      </c>
      <c r="BE61" t="b">
        <v>0</v>
      </c>
      <c r="BG61" t="s">
        <v>4915</v>
      </c>
      <c r="BH61" t="s">
        <v>1779</v>
      </c>
      <c r="BI61" t="s">
        <v>1779</v>
      </c>
      <c r="BJ61" s="719">
        <v>0</v>
      </c>
      <c r="BK61" s="566" t="s">
        <v>2799</v>
      </c>
      <c r="BL61" s="484" t="s">
        <v>1780</v>
      </c>
      <c r="BM61" s="56" t="s">
        <v>1149</v>
      </c>
      <c r="BO61" s="356">
        <v>180</v>
      </c>
      <c r="BQ61" s="585" t="s">
        <v>1781</v>
      </c>
      <c r="BT61" s="585" t="s">
        <v>404</v>
      </c>
      <c r="BU61" s="585" t="s">
        <v>55</v>
      </c>
    </row>
    <row r="62" spans="1:73" ht="14.5" customHeight="1">
      <c r="A62">
        <v>61</v>
      </c>
      <c r="B62" s="153" t="str">
        <f>IFERROR(TEXT(AL62,"00"),"99")&amp;IFERROR(TEXT(W62,"00"),"99")&amp;IFERROR(TEXT(S62,"00"),"99")&amp;IFERROR(TEXT(BO62,"000"),"999")</f>
        <v>010822179</v>
      </c>
      <c r="C62" s="153" t="str">
        <f>IFERROR(TEXT(AL62,"00"),"99")&amp;IFERROR(TEXT(V62,"00"),"99")&amp;IFERROR(TEXT(R62,"000"),"999")</f>
        <v>0108168</v>
      </c>
      <c r="D62" s="591">
        <f>IF(NOT(ISBLANK(I62)),1,0)</f>
        <v>1</v>
      </c>
      <c r="E62" s="591">
        <f>IF(NOT(ISBLANK(L62)),1,0)</f>
        <v>0</v>
      </c>
      <c r="F62" s="591">
        <f>IF(NOT(ISBLANK(O62)),1,0)</f>
        <v>0</v>
      </c>
      <c r="G62" s="349" t="str">
        <f>IF(ISBLANK(H62), IF(OR(NOT(ISBLANK(L62)),NOT(ISBLANK(I62)), NOT(ISBLANK(O62))),"no oldname but should be",""),IF(H62=I62,"api",IF(H62=O62,"csv","no match or acs")))</f>
        <v>api</v>
      </c>
      <c r="H62" t="s">
        <v>1812</v>
      </c>
      <c r="I62" t="s">
        <v>1812</v>
      </c>
      <c r="J62" s="189"/>
      <c r="Q62" s="61" t="s">
        <v>1811</v>
      </c>
      <c r="R62" s="142">
        <f>IFERROR(_xlfn.XLOOKUP(T62, sortorder!P:P,sortorder!Q:Q),999)</f>
        <v>168</v>
      </c>
      <c r="S62" s="142">
        <f>IFERROR(_xlfn.XLOOKUP(T62, sortorder!P:P,sortorder!O:O),99)</f>
        <v>22</v>
      </c>
      <c r="T62" s="124" t="s">
        <v>389</v>
      </c>
      <c r="U62" s="56" t="s">
        <v>389</v>
      </c>
      <c r="V62" s="147">
        <f>IFERROR(_xlfn.XLOOKUP(X62, sortorder!E:E,sortorder!D:D),99)</f>
        <v>8</v>
      </c>
      <c r="W62" s="147">
        <f>V62</f>
        <v>8</v>
      </c>
      <c r="X62" s="21" t="s">
        <v>1751</v>
      </c>
      <c r="Y62" s="137">
        <f>IF(ISERROR(SEARCH(Y$1,$Q62)),0,1)</f>
        <v>0</v>
      </c>
      <c r="Z62" s="137">
        <f>IF(ISERROR(SEARCH(Z$1,$Q62)),0,1)</f>
        <v>1</v>
      </c>
      <c r="AA62" s="137">
        <f>IF(ISERROR(SEARCH(AA$1,$Q62)),0,1)</f>
        <v>0</v>
      </c>
      <c r="AB62" s="137">
        <f>IF(ISERROR(SEARCH(AB$1,$Q62)),0,1)</f>
        <v>0</v>
      </c>
      <c r="AC62" s="137">
        <f>IF(ISERROR(SEARCH(AC$1,$Q62)),0,1)</f>
        <v>1</v>
      </c>
      <c r="AD62" s="137">
        <f>IF(ISERROR(SEARCH(AD$1,$Q62)),0,1)</f>
        <v>0</v>
      </c>
      <c r="AE62" s="137">
        <f>IF(ISERROR(SEARCH(AE$1,$Q62)),0,1)</f>
        <v>0</v>
      </c>
      <c r="AF62" s="137">
        <f>IF(ISERROR(SEARCH(AF$1,$Q62)),0,1)</f>
        <v>0</v>
      </c>
      <c r="AG62" s="137">
        <f>IF(ISERROR(SEARCH(AG$1,$Q62)),0,1)</f>
        <v>0</v>
      </c>
      <c r="AH62" t="s">
        <v>1051</v>
      </c>
      <c r="AI62" s="137" t="str">
        <f>_xlfn.XLOOKUP(I62,'api2.3'!B:B,'api2.3'!D:D,"")</f>
        <v>Socioeconomic Indicators</v>
      </c>
      <c r="AJ62" t="s">
        <v>44</v>
      </c>
      <c r="AK62" s="38" t="s">
        <v>44</v>
      </c>
      <c r="AL62" s="200">
        <f>_xlfn.XLOOKUP(AK62,sortorder!$I$15:$I$20,sortorder!$J$15:$J$20)</f>
        <v>1</v>
      </c>
      <c r="AM62" s="638" t="s">
        <v>1743</v>
      </c>
      <c r="AN62" s="638" t="s">
        <v>1743</v>
      </c>
      <c r="AO62" s="638" t="s">
        <v>1744</v>
      </c>
      <c r="AP62" s="642">
        <v>3</v>
      </c>
      <c r="AQ62" t="s">
        <v>1752</v>
      </c>
      <c r="AR62" s="22" t="str">
        <f>IF(AA62=1,"pctile",IF(Y62=1,"ratio",IF(AC62=1,"avg","raw")))</f>
        <v>avg</v>
      </c>
      <c r="AS62" t="s">
        <v>1107</v>
      </c>
      <c r="AT62" s="22" t="b">
        <f>AR62=AS62</f>
        <v>1</v>
      </c>
      <c r="AU62" s="638" t="s">
        <v>1101</v>
      </c>
      <c r="AV62" s="638" t="s">
        <v>1107</v>
      </c>
      <c r="AW62">
        <v>1</v>
      </c>
      <c r="AX62" s="601" t="s">
        <v>2799</v>
      </c>
      <c r="AY62" s="484" t="b">
        <v>0</v>
      </c>
      <c r="AZ62" t="s">
        <v>2711</v>
      </c>
      <c r="BA62">
        <v>2</v>
      </c>
      <c r="BB62">
        <v>0</v>
      </c>
      <c r="BC62" t="b">
        <v>0</v>
      </c>
      <c r="BD62" t="b">
        <v>1</v>
      </c>
      <c r="BE62" t="b">
        <v>0</v>
      </c>
      <c r="BG62" t="s">
        <v>4916</v>
      </c>
      <c r="BH62" t="s">
        <v>1813</v>
      </c>
      <c r="BI62" t="s">
        <v>1813</v>
      </c>
      <c r="BJ62" s="719">
        <v>0</v>
      </c>
      <c r="BK62" s="566" t="s">
        <v>2799</v>
      </c>
      <c r="BL62" s="484" t="s">
        <v>1814</v>
      </c>
      <c r="BM62" s="56" t="s">
        <v>1198</v>
      </c>
      <c r="BO62" s="356">
        <v>179</v>
      </c>
      <c r="BQ62" s="585" t="s">
        <v>1150</v>
      </c>
      <c r="BT62" s="585" t="s">
        <v>404</v>
      </c>
      <c r="BU62" s="585" t="s">
        <v>55</v>
      </c>
    </row>
    <row r="63" spans="1:73" ht="14.5" customHeight="1">
      <c r="A63">
        <v>62</v>
      </c>
      <c r="B63" s="153" t="str">
        <f>IFERROR(TEXT(AL63,"00"),"99")&amp;IFERROR(TEXT(W63,"00"),"99")&amp;IFERROR(TEXT(S63,"00"),"99")&amp;IFERROR(TEXT(BO63,"000"),"999")</f>
        <v>010824181</v>
      </c>
      <c r="C63" s="153" t="str">
        <f>IFERROR(TEXT(AL63,"00"),"99")&amp;IFERROR(TEXT(V63,"00"),"99")&amp;IFERROR(TEXT(R63,"000"),"999")</f>
        <v>0108170</v>
      </c>
      <c r="D63" s="591">
        <f>IF(NOT(ISBLANK(I63)),1,0)</f>
        <v>1</v>
      </c>
      <c r="E63" s="591">
        <f>IF(NOT(ISBLANK(L63)),1,0)</f>
        <v>0</v>
      </c>
      <c r="F63" s="591">
        <f>IF(NOT(ISBLANK(O63)),1,0)</f>
        <v>0</v>
      </c>
      <c r="G63" s="349" t="str">
        <f>IF(ISBLANK(H63), IF(OR(NOT(ISBLANK(L63)),NOT(ISBLANK(I63)), NOT(ISBLANK(O63))),"no oldname but should be",""),IF(H63=I63,"api",IF(H63=O63,"csv","no match or acs")))</f>
        <v>api</v>
      </c>
      <c r="H63" t="s">
        <v>1763</v>
      </c>
      <c r="I63" t="s">
        <v>1763</v>
      </c>
      <c r="Q63" s="61" t="s">
        <v>1762</v>
      </c>
      <c r="R63" s="142">
        <f>IFERROR(_xlfn.XLOOKUP(T63, sortorder!P:P,sortorder!Q:Q),999)</f>
        <v>170</v>
      </c>
      <c r="S63" s="142">
        <f>IFERROR(_xlfn.XLOOKUP(T63, sortorder!P:P,sortorder!O:O),99)</f>
        <v>24</v>
      </c>
      <c r="T63" s="124" t="s">
        <v>51</v>
      </c>
      <c r="U63" s="56" t="s">
        <v>51</v>
      </c>
      <c r="V63" s="147">
        <f>IFERROR(_xlfn.XLOOKUP(X63, sortorder!E:E,sortorder!D:D),99)</f>
        <v>8</v>
      </c>
      <c r="W63" s="147">
        <f>V63</f>
        <v>8</v>
      </c>
      <c r="X63" s="21" t="s">
        <v>1751</v>
      </c>
      <c r="Y63" s="137">
        <f>IF(ISERROR(SEARCH(Y$1,$Q63)),0,1)</f>
        <v>0</v>
      </c>
      <c r="Z63" s="137">
        <f>IF(ISERROR(SEARCH(Z$1,$Q63)),0,1)</f>
        <v>1</v>
      </c>
      <c r="AA63" s="137">
        <f>IF(ISERROR(SEARCH(AA$1,$Q63)),0,1)</f>
        <v>0</v>
      </c>
      <c r="AB63" s="137">
        <f>IF(ISERROR(SEARCH(AB$1,$Q63)),0,1)</f>
        <v>0</v>
      </c>
      <c r="AC63" s="137">
        <f>IF(ISERROR(SEARCH(AC$1,$Q63)),0,1)</f>
        <v>1</v>
      </c>
      <c r="AD63" s="137">
        <f>IF(ISERROR(SEARCH(AD$1,$Q63)),0,1)</f>
        <v>0</v>
      </c>
      <c r="AE63" s="137">
        <f>IF(ISERROR(SEARCH(AE$1,$Q63)),0,1)</f>
        <v>0</v>
      </c>
      <c r="AF63" s="137">
        <f>IF(ISERROR(SEARCH(AF$1,$Q63)),0,1)</f>
        <v>0</v>
      </c>
      <c r="AG63" s="137">
        <f>IF(ISERROR(SEARCH(AG$1,$Q63)),0,1)</f>
        <v>0</v>
      </c>
      <c r="AH63" t="s">
        <v>1051</v>
      </c>
      <c r="AI63" s="137" t="str">
        <f>_xlfn.XLOOKUP(I63,'api2.3'!B:B,'api2.3'!D:D,"")</f>
        <v>Socioeconomic Indicators</v>
      </c>
      <c r="AJ63" t="s">
        <v>44</v>
      </c>
      <c r="AK63" s="38" t="s">
        <v>44</v>
      </c>
      <c r="AL63" s="200">
        <f>_xlfn.XLOOKUP(AK63,sortorder!$I$15:$I$20,sortorder!$J$15:$J$20)</f>
        <v>1</v>
      </c>
      <c r="AM63" s="638" t="s">
        <v>1743</v>
      </c>
      <c r="AN63" s="638" t="s">
        <v>1743</v>
      </c>
      <c r="AO63" s="638" t="s">
        <v>1744</v>
      </c>
      <c r="AP63" s="642">
        <v>3</v>
      </c>
      <c r="AQ63" t="s">
        <v>1752</v>
      </c>
      <c r="AR63" s="22" t="str">
        <f>IF(AA63=1,"pctile",IF(Y63=1,"ratio",IF(AC63=1,"avg","raw")))</f>
        <v>avg</v>
      </c>
      <c r="AS63" t="s">
        <v>1107</v>
      </c>
      <c r="AT63" s="22" t="b">
        <f>AR63=AS63</f>
        <v>1</v>
      </c>
      <c r="AU63" s="638" t="s">
        <v>1101</v>
      </c>
      <c r="AV63" s="638" t="s">
        <v>1107</v>
      </c>
      <c r="AW63">
        <v>1</v>
      </c>
      <c r="AX63" s="601" t="s">
        <v>2799</v>
      </c>
      <c r="AY63" s="484" t="b">
        <v>0</v>
      </c>
      <c r="AZ63" t="s">
        <v>2711</v>
      </c>
      <c r="BA63">
        <v>2</v>
      </c>
      <c r="BB63">
        <v>0</v>
      </c>
      <c r="BC63" t="b">
        <v>0</v>
      </c>
      <c r="BD63" t="b">
        <v>1</v>
      </c>
      <c r="BE63" t="b">
        <v>0</v>
      </c>
      <c r="BG63" t="s">
        <v>4917</v>
      </c>
      <c r="BH63" t="s">
        <v>1764</v>
      </c>
      <c r="BI63" t="s">
        <v>1764</v>
      </c>
      <c r="BJ63" s="719">
        <v>0</v>
      </c>
      <c r="BK63" s="566" t="s">
        <v>2799</v>
      </c>
      <c r="BL63" s="484" t="s">
        <v>1765</v>
      </c>
      <c r="BM63" s="56" t="s">
        <v>1120</v>
      </c>
      <c r="BO63" s="356">
        <v>181</v>
      </c>
      <c r="BQ63" s="585" t="s">
        <v>1121</v>
      </c>
      <c r="BT63" s="585" t="s">
        <v>404</v>
      </c>
      <c r="BU63" s="585" t="s">
        <v>55</v>
      </c>
    </row>
    <row r="64" spans="1:73">
      <c r="A64">
        <v>63</v>
      </c>
      <c r="B64" s="153" t="str">
        <f>IFERROR(TEXT(AL64,"00"),"99")&amp;IFERROR(TEXT(W64,"00"),"99")&amp;IFERROR(TEXT(S64,"00"),"99")&amp;IFERROR(TEXT(BO64,"000"),"999")</f>
        <v>010826182</v>
      </c>
      <c r="C64" s="153" t="str">
        <f>IFERROR(TEXT(AL64,"00"),"99")&amp;IFERROR(TEXT(V64,"00"),"99")&amp;IFERROR(TEXT(R64,"000"),"999")</f>
        <v>0108171</v>
      </c>
      <c r="D64" s="591">
        <f>IF(NOT(ISBLANK(I64)),1,0)</f>
        <v>1</v>
      </c>
      <c r="E64" s="591">
        <f>IF(NOT(ISBLANK(L64)),1,0)</f>
        <v>0</v>
      </c>
      <c r="F64" s="591">
        <f>IF(NOT(ISBLANK(O64)),1,0)</f>
        <v>0</v>
      </c>
      <c r="G64" s="349" t="str">
        <f>IF(ISBLANK(H64), IF(OR(NOT(ISBLANK(L64)),NOT(ISBLANK(I64)), NOT(ISBLANK(O64))),"no oldname but should be",""),IF(H64=I64,"api",IF(H64=O64,"csv","no match or acs")))</f>
        <v>api</v>
      </c>
      <c r="H64" t="s">
        <v>1802</v>
      </c>
      <c r="I64" s="119" t="s">
        <v>1802</v>
      </c>
      <c r="Q64" s="61" t="s">
        <v>1801</v>
      </c>
      <c r="R64" s="142">
        <f>IFERROR(_xlfn.XLOOKUP(T64, sortorder!P:P,sortorder!Q:Q),999)</f>
        <v>171</v>
      </c>
      <c r="S64" s="142">
        <f>IFERROR(_xlfn.XLOOKUP(T64, sortorder!P:P,sortorder!O:O),99)</f>
        <v>26</v>
      </c>
      <c r="T64" s="124" t="s">
        <v>176</v>
      </c>
      <c r="U64" s="56" t="s">
        <v>176</v>
      </c>
      <c r="V64" s="147">
        <f>IFERROR(_xlfn.XLOOKUP(X64, sortorder!E:E,sortorder!D:D),99)</f>
        <v>8</v>
      </c>
      <c r="W64" s="147">
        <f>V64</f>
        <v>8</v>
      </c>
      <c r="X64" s="21" t="s">
        <v>1751</v>
      </c>
      <c r="Y64" s="137">
        <f>IF(ISERROR(SEARCH(Y$1,$Q64)),0,1)</f>
        <v>0</v>
      </c>
      <c r="Z64" s="137">
        <f>IF(ISERROR(SEARCH(Z$1,$Q64)),0,1)</f>
        <v>1</v>
      </c>
      <c r="AA64" s="137">
        <f>IF(ISERROR(SEARCH(AA$1,$Q64)),0,1)</f>
        <v>0</v>
      </c>
      <c r="AB64" s="137">
        <f>IF(ISERROR(SEARCH(AB$1,$Q64)),0,1)</f>
        <v>0</v>
      </c>
      <c r="AC64" s="137">
        <f>IF(ISERROR(SEARCH(AC$1,$Q64)),0,1)</f>
        <v>1</v>
      </c>
      <c r="AD64" s="137">
        <f>IF(ISERROR(SEARCH(AD$1,$Q64)),0,1)</f>
        <v>0</v>
      </c>
      <c r="AE64" s="137">
        <f>IF(ISERROR(SEARCH(AE$1,$Q64)),0,1)</f>
        <v>0</v>
      </c>
      <c r="AF64" s="137">
        <f>IF(ISERROR(SEARCH(AF$1,$Q64)),0,1)</f>
        <v>0</v>
      </c>
      <c r="AG64" s="137">
        <f>IF(ISERROR(SEARCH(AG$1,$Q64)),0,1)</f>
        <v>0</v>
      </c>
      <c r="AH64" t="s">
        <v>1051</v>
      </c>
      <c r="AI64" s="137" t="str">
        <f>_xlfn.XLOOKUP(I64,'api2.3'!B:B,'api2.3'!D:D,"")</f>
        <v>Socioeconomic Indicators</v>
      </c>
      <c r="AJ64" t="s">
        <v>44</v>
      </c>
      <c r="AK64" s="38" t="s">
        <v>44</v>
      </c>
      <c r="AL64" s="200">
        <f>_xlfn.XLOOKUP(AK64,sortorder!$I$15:$I$20,sortorder!$J$15:$J$20)</f>
        <v>1</v>
      </c>
      <c r="AM64" s="638" t="s">
        <v>1743</v>
      </c>
      <c r="AN64" s="638" t="s">
        <v>1743</v>
      </c>
      <c r="AO64" s="638" t="s">
        <v>1744</v>
      </c>
      <c r="AP64" s="642">
        <v>3</v>
      </c>
      <c r="AQ64" t="s">
        <v>1752</v>
      </c>
      <c r="AR64" s="22" t="str">
        <f>IF(AA64=1,"pctile",IF(Y64=1,"ratio",IF(AC64=1,"avg","raw")))</f>
        <v>avg</v>
      </c>
      <c r="AS64" t="s">
        <v>1107</v>
      </c>
      <c r="AT64" s="22" t="b">
        <f>AR64=AS64</f>
        <v>1</v>
      </c>
      <c r="AU64" s="638" t="s">
        <v>1101</v>
      </c>
      <c r="AV64" s="638" t="s">
        <v>1107</v>
      </c>
      <c r="AW64">
        <v>1</v>
      </c>
      <c r="AX64" s="601" t="s">
        <v>2799</v>
      </c>
      <c r="AY64" s="484" t="b">
        <v>0</v>
      </c>
      <c r="AZ64" t="s">
        <v>2711</v>
      </c>
      <c r="BA64">
        <v>2</v>
      </c>
      <c r="BB64">
        <v>0</v>
      </c>
      <c r="BC64" t="b">
        <v>0</v>
      </c>
      <c r="BD64" t="b">
        <v>1</v>
      </c>
      <c r="BE64" t="b">
        <v>0</v>
      </c>
      <c r="BG64" t="s">
        <v>4919</v>
      </c>
      <c r="BH64" t="s">
        <v>1803</v>
      </c>
      <c r="BI64" t="s">
        <v>1803</v>
      </c>
      <c r="BJ64" s="719">
        <v>0</v>
      </c>
      <c r="BK64" s="566" t="s">
        <v>2799</v>
      </c>
      <c r="BL64" s="484" t="s">
        <v>1804</v>
      </c>
      <c r="BM64" s="56" t="s">
        <v>1185</v>
      </c>
      <c r="BO64" s="356">
        <v>182</v>
      </c>
      <c r="BQ64" s="585" t="s">
        <v>1186</v>
      </c>
      <c r="BT64" s="585" t="s">
        <v>404</v>
      </c>
      <c r="BU64" s="585" t="s">
        <v>55</v>
      </c>
    </row>
    <row r="65" spans="1:73">
      <c r="A65">
        <v>64</v>
      </c>
      <c r="B65" s="153" t="str">
        <f>IFERROR(TEXT(AL65,"00"),"99")&amp;IFERROR(TEXT(W65,"00"),"99")&amp;IFERROR(TEXT(S65,"00"),"99")&amp;IFERROR(TEXT(BO65,"000"),"999")</f>
        <v>010827183</v>
      </c>
      <c r="C65" s="153" t="str">
        <f>IFERROR(TEXT(AL65,"00"),"99")&amp;IFERROR(TEXT(V65,"00"),"99")&amp;IFERROR(TEXT(R65,"000"),"999")</f>
        <v>0108172</v>
      </c>
      <c r="D65" s="591">
        <f>IF(NOT(ISBLANK(I65)),1,0)</f>
        <v>1</v>
      </c>
      <c r="E65" s="591">
        <f>IF(NOT(ISBLANK(L65)),1,0)</f>
        <v>0</v>
      </c>
      <c r="F65" s="591">
        <f>IF(NOT(ISBLANK(O65)),1,0)</f>
        <v>0</v>
      </c>
      <c r="G65" s="349" t="str">
        <f>IF(ISBLANK(H65), IF(OR(NOT(ISBLANK(L65)),NOT(ISBLANK(I65)), NOT(ISBLANK(O65))),"no oldname but should be",""),IF(H65=I65,"api",IF(H65=O65,"csv","no match or acs")))</f>
        <v>api</v>
      </c>
      <c r="H65" t="s">
        <v>1788</v>
      </c>
      <c r="I65" t="s">
        <v>1788</v>
      </c>
      <c r="L65" s="119"/>
      <c r="M65" s="189"/>
      <c r="Q65" s="120" t="s">
        <v>1787</v>
      </c>
      <c r="R65" s="142">
        <f>IFERROR(_xlfn.XLOOKUP(T65, sortorder!P:P,sortorder!Q:Q),999)</f>
        <v>172</v>
      </c>
      <c r="S65" s="142">
        <f>IFERROR(_xlfn.XLOOKUP(T65, sortorder!P:P,sortorder!O:O),99)</f>
        <v>27</v>
      </c>
      <c r="T65" s="124" t="s">
        <v>168</v>
      </c>
      <c r="U65" s="56" t="s">
        <v>168</v>
      </c>
      <c r="V65" s="147">
        <f>IFERROR(_xlfn.XLOOKUP(X65, sortorder!E:E,sortorder!D:D),99)</f>
        <v>8</v>
      </c>
      <c r="W65" s="147">
        <f>V65</f>
        <v>8</v>
      </c>
      <c r="X65" s="21" t="s">
        <v>1751</v>
      </c>
      <c r="Y65" s="137">
        <f>IF(ISERROR(SEARCH(Y$1,$Q65)),0,1)</f>
        <v>0</v>
      </c>
      <c r="Z65" s="137">
        <f>IF(ISERROR(SEARCH(Z$1,$Q65)),0,1)</f>
        <v>1</v>
      </c>
      <c r="AA65" s="137">
        <f>IF(ISERROR(SEARCH(AA$1,$Q65)),0,1)</f>
        <v>0</v>
      </c>
      <c r="AB65" s="137">
        <f>IF(ISERROR(SEARCH(AB$1,$Q65)),0,1)</f>
        <v>0</v>
      </c>
      <c r="AC65" s="137">
        <f>IF(ISERROR(SEARCH(AC$1,$Q65)),0,1)</f>
        <v>1</v>
      </c>
      <c r="AD65" s="137">
        <f>IF(ISERROR(SEARCH(AD$1,$Q65)),0,1)</f>
        <v>0</v>
      </c>
      <c r="AE65" s="137">
        <f>IF(ISERROR(SEARCH(AE$1,$Q65)),0,1)</f>
        <v>0</v>
      </c>
      <c r="AF65" s="137">
        <f>IF(ISERROR(SEARCH(AF$1,$Q65)),0,1)</f>
        <v>0</v>
      </c>
      <c r="AG65" s="137">
        <f>IF(ISERROR(SEARCH(AG$1,$Q65)),0,1)</f>
        <v>0</v>
      </c>
      <c r="AH65" t="s">
        <v>1051</v>
      </c>
      <c r="AI65" s="137" t="str">
        <f>_xlfn.XLOOKUP(I65,'api2.3'!B:B,'api2.3'!D:D,"")</f>
        <v>Socioeconomic Indicators</v>
      </c>
      <c r="AJ65" t="s">
        <v>44</v>
      </c>
      <c r="AK65" s="38" t="s">
        <v>44</v>
      </c>
      <c r="AL65" s="200">
        <f>_xlfn.XLOOKUP(AK65,sortorder!$I$15:$I$20,sortorder!$J$15:$J$20)</f>
        <v>1</v>
      </c>
      <c r="AM65" s="638" t="s">
        <v>1743</v>
      </c>
      <c r="AN65" s="638" t="s">
        <v>1743</v>
      </c>
      <c r="AO65" s="638" t="s">
        <v>1744</v>
      </c>
      <c r="AP65" s="642">
        <v>3</v>
      </c>
      <c r="AQ65" t="s">
        <v>1752</v>
      </c>
      <c r="AR65" s="22" t="str">
        <f>IF(AA65=1,"pctile",IF(Y65=1,"ratio",IF(AC65=1,"avg","raw")))</f>
        <v>avg</v>
      </c>
      <c r="AS65" t="s">
        <v>1107</v>
      </c>
      <c r="AT65" s="22" t="b">
        <f>AR65=AS65</f>
        <v>1</v>
      </c>
      <c r="AU65" s="638" t="s">
        <v>1101</v>
      </c>
      <c r="AV65" s="638" t="s">
        <v>1107</v>
      </c>
      <c r="AW65">
        <v>1</v>
      </c>
      <c r="AX65" s="601" t="s">
        <v>2799</v>
      </c>
      <c r="AY65" s="484" t="b">
        <v>0</v>
      </c>
      <c r="AZ65" t="s">
        <v>2711</v>
      </c>
      <c r="BA65">
        <v>2</v>
      </c>
      <c r="BB65">
        <v>0</v>
      </c>
      <c r="BC65" t="b">
        <v>0</v>
      </c>
      <c r="BD65" t="b">
        <v>1</v>
      </c>
      <c r="BE65" t="b">
        <v>0</v>
      </c>
      <c r="BG65" t="s">
        <v>4920</v>
      </c>
      <c r="BH65" t="s">
        <v>1789</v>
      </c>
      <c r="BI65" t="s">
        <v>1789</v>
      </c>
      <c r="BJ65" s="719">
        <v>0</v>
      </c>
      <c r="BK65" s="566" t="s">
        <v>2799</v>
      </c>
      <c r="BL65" s="484" t="s">
        <v>1790</v>
      </c>
      <c r="BM65" s="56" t="s">
        <v>1162</v>
      </c>
      <c r="BO65" s="356">
        <v>183</v>
      </c>
      <c r="BQ65" s="585" t="s">
        <v>1607</v>
      </c>
      <c r="BT65" s="585" t="s">
        <v>404</v>
      </c>
      <c r="BU65" s="585" t="s">
        <v>55</v>
      </c>
    </row>
    <row r="66" spans="1:73">
      <c r="A66">
        <v>65</v>
      </c>
      <c r="B66" s="153" t="str">
        <f>IFERROR(TEXT(AL66,"00"),"99")&amp;IFERROR(TEXT(W66,"00"),"99")&amp;IFERROR(TEXT(S66,"00"),"99")&amp;IFERROR(TEXT(BO66,"000"),"999")</f>
        <v>010828177</v>
      </c>
      <c r="C66" s="153" t="str">
        <f>IFERROR(TEXT(AL66,"00"),"99")&amp;IFERROR(TEXT(V66,"00"),"99")&amp;IFERROR(TEXT(R66,"000"),"999")</f>
        <v>0108166</v>
      </c>
      <c r="D66" s="591">
        <f>IF(NOT(ISBLANK(I66)),1,0)</f>
        <v>1</v>
      </c>
      <c r="E66" s="591">
        <f>IF(NOT(ISBLANK(L66)),1,0)</f>
        <v>0</v>
      </c>
      <c r="F66" s="591">
        <f>IF(NOT(ISBLANK(O66)),1,0)</f>
        <v>0</v>
      </c>
      <c r="G66" s="349" t="str">
        <f>IF(ISBLANK(H66), IF(OR(NOT(ISBLANK(L66)),NOT(ISBLANK(I66)), NOT(ISBLANK(O66))),"no oldname but should be",""),IF(H66=I66,"api",IF(H66=O66,"csv","no match or acs")))</f>
        <v>api</v>
      </c>
      <c r="H66" t="s">
        <v>2245</v>
      </c>
      <c r="I66" t="s">
        <v>2245</v>
      </c>
      <c r="Q66" s="61" t="s">
        <v>2244</v>
      </c>
      <c r="R66" s="142">
        <f>IFERROR(_xlfn.XLOOKUP(T66, sortorder!P:P,sortorder!Q:Q),999)</f>
        <v>166</v>
      </c>
      <c r="S66" s="142">
        <f>IFERROR(_xlfn.XLOOKUP(T66, sortorder!P:P,sortorder!O:O),99)</f>
        <v>28</v>
      </c>
      <c r="T66" s="124" t="s">
        <v>164</v>
      </c>
      <c r="U66" s="56" t="s">
        <v>164</v>
      </c>
      <c r="V66" s="147">
        <f>IFERROR(_xlfn.XLOOKUP(X66, sortorder!E:E,sortorder!D:D),99)</f>
        <v>8</v>
      </c>
      <c r="W66" s="147">
        <f>V66</f>
        <v>8</v>
      </c>
      <c r="X66" s="21" t="s">
        <v>1751</v>
      </c>
      <c r="Y66" s="137">
        <f>IF(ISERROR(SEARCH(Y$1,$Q66)),0,1)</f>
        <v>0</v>
      </c>
      <c r="Z66" s="137">
        <f>IF(ISERROR(SEARCH(Z$1,$Q66)),0,1)</f>
        <v>1</v>
      </c>
      <c r="AA66" s="137">
        <f>IF(ISERROR(SEARCH(AA$1,$Q66)),0,1)</f>
        <v>0</v>
      </c>
      <c r="AB66" s="137">
        <f>IF(ISERROR(SEARCH(AB$1,$Q66)),0,1)</f>
        <v>0</v>
      </c>
      <c r="AC66" s="137">
        <f>IF(ISERROR(SEARCH(AC$1,$Q66)),0,1)</f>
        <v>1</v>
      </c>
      <c r="AD66" s="137">
        <f>IF(ISERROR(SEARCH(AD$1,$Q66)),0,1)</f>
        <v>0</v>
      </c>
      <c r="AE66" s="137">
        <f>IF(ISERROR(SEARCH(AE$1,$Q66)),0,1)</f>
        <v>0</v>
      </c>
      <c r="AF66" s="137">
        <f>IF(ISERROR(SEARCH(AF$1,$Q66)),0,1)</f>
        <v>0</v>
      </c>
      <c r="AG66" s="137">
        <f>IF(ISERROR(SEARCH(AG$1,$Q66)),0,1)</f>
        <v>0</v>
      </c>
      <c r="AH66" t="s">
        <v>1051</v>
      </c>
      <c r="AI66" s="137" t="str">
        <f>_xlfn.XLOOKUP(I66,'api2.3'!B:B,'api2.3'!D:D,"")</f>
        <v>Socioeconomic Indicators</v>
      </c>
      <c r="AJ66" t="s">
        <v>44</v>
      </c>
      <c r="AK66" s="38" t="s">
        <v>44</v>
      </c>
      <c r="AL66" s="200">
        <f>_xlfn.XLOOKUP(AK66,sortorder!$I$15:$I$20,sortorder!$J$15:$J$20)</f>
        <v>1</v>
      </c>
      <c r="AM66" s="638" t="s">
        <v>1743</v>
      </c>
      <c r="AN66" s="638" t="s">
        <v>1743</v>
      </c>
      <c r="AO66" s="638" t="s">
        <v>1744</v>
      </c>
      <c r="AP66" s="642">
        <v>3</v>
      </c>
      <c r="AQ66" t="s">
        <v>1752</v>
      </c>
      <c r="AR66" s="22" t="str">
        <f>IF(AA66=1,"pctile",IF(Y66=1,"ratio",IF(AC66=1,"avg","raw")))</f>
        <v>avg</v>
      </c>
      <c r="AS66" t="s">
        <v>1107</v>
      </c>
      <c r="AT66" s="22" t="b">
        <f>AR66=AS66</f>
        <v>1</v>
      </c>
      <c r="AU66" s="638" t="s">
        <v>1101</v>
      </c>
      <c r="AV66" s="638" t="s">
        <v>1107</v>
      </c>
      <c r="AW66">
        <v>1</v>
      </c>
      <c r="AX66" s="601" t="s">
        <v>2799</v>
      </c>
      <c r="AY66" s="484" t="b">
        <v>0</v>
      </c>
      <c r="AZ66" t="s">
        <v>2711</v>
      </c>
      <c r="BA66">
        <v>2</v>
      </c>
      <c r="BB66">
        <v>0</v>
      </c>
      <c r="BC66" t="b">
        <v>0</v>
      </c>
      <c r="BD66" t="b">
        <v>1</v>
      </c>
      <c r="BE66" t="b">
        <v>0</v>
      </c>
      <c r="BG66" t="s">
        <v>5060</v>
      </c>
      <c r="BH66" t="s">
        <v>2246</v>
      </c>
      <c r="BI66" t="s">
        <v>2246</v>
      </c>
      <c r="BJ66" s="719">
        <v>0</v>
      </c>
      <c r="BK66" s="566" t="s">
        <v>2799</v>
      </c>
      <c r="BL66" s="484" t="s">
        <v>2247</v>
      </c>
      <c r="BM66" s="56" t="s">
        <v>1178</v>
      </c>
      <c r="BO66" s="356">
        <v>177</v>
      </c>
      <c r="BQ66" s="585" t="s">
        <v>2160</v>
      </c>
      <c r="BT66" s="585" t="s">
        <v>404</v>
      </c>
      <c r="BU66" s="585" t="s">
        <v>55</v>
      </c>
    </row>
    <row r="67" spans="1:73">
      <c r="A67">
        <v>66</v>
      </c>
      <c r="B67" s="153" t="str">
        <f>IFERROR(TEXT(AL67,"00"),"99")&amp;IFERROR(TEXT(W67,"00"),"99")&amp;IFERROR(TEXT(S67,"00"),"99")&amp;IFERROR(TEXT(BO67,"000"),"999")</f>
        <v>010920999</v>
      </c>
      <c r="C67" s="153" t="str">
        <f>IFERROR(TEXT(AL67,"00"),"99")&amp;IFERROR(TEXT(V67,"00"),"99")&amp;IFERROR(TEXT(R67,"000"),"999")</f>
        <v>0109167</v>
      </c>
      <c r="D67" s="591">
        <f>IF(NOT(ISBLANK(I67)),1,0)</f>
        <v>0</v>
      </c>
      <c r="E67" s="591">
        <f>IF(NOT(ISBLANK(L67)),1,0)</f>
        <v>0</v>
      </c>
      <c r="F67" s="591">
        <f>IF(NOT(ISBLANK(O67)),1,0)</f>
        <v>1</v>
      </c>
      <c r="G67" s="349" t="str">
        <f>IF(ISBLANK(H67), IF(OR(NOT(ISBLANK(L67)),NOT(ISBLANK(I67)), NOT(ISBLANK(O67))),"no oldname but should be",""),IF(H67=I67,"api",IF(H67=O67,"csv","no match or acs")))</f>
        <v>csv</v>
      </c>
      <c r="H67" t="s">
        <v>567</v>
      </c>
      <c r="L67" s="119"/>
      <c r="M67" s="189"/>
      <c r="N67" s="56" t="s">
        <v>567</v>
      </c>
      <c r="O67" t="s">
        <v>567</v>
      </c>
      <c r="P67" s="56" t="s">
        <v>567</v>
      </c>
      <c r="Q67" s="61" t="s">
        <v>566</v>
      </c>
      <c r="R67" s="142">
        <f>IFERROR(_xlfn.XLOOKUP(T67, sortorder!P:P,sortorder!Q:Q),999)</f>
        <v>167</v>
      </c>
      <c r="S67" s="142">
        <f>IFERROR(_xlfn.XLOOKUP(T67, sortorder!P:P,sortorder!O:O),99)</f>
        <v>20</v>
      </c>
      <c r="T67" s="124" t="s">
        <v>155</v>
      </c>
      <c r="U67" s="56" t="s">
        <v>566</v>
      </c>
      <c r="V67" s="147">
        <f>IFERROR(_xlfn.XLOOKUP(X67, sortorder!E:E,sortorder!D:D),99)</f>
        <v>9</v>
      </c>
      <c r="W67" s="147">
        <f>V67</f>
        <v>9</v>
      </c>
      <c r="X67" s="21" t="s">
        <v>562</v>
      </c>
      <c r="Y67" s="137">
        <f>IF(ISERROR(SEARCH(Y$1,$Q67)),0,1)</f>
        <v>0</v>
      </c>
      <c r="Z67" s="137">
        <f>IF(ISERROR(SEARCH(Z$1,$Q67)),0,1)</f>
        <v>0</v>
      </c>
      <c r="AA67" s="137">
        <f>IF(ISERROR(SEARCH(AA$1,$Q67)),0,1)</f>
        <v>0</v>
      </c>
      <c r="AB67" s="137">
        <f>IF(ISERROR(SEARCH(AB$1,$Q67)),0,1)</f>
        <v>0</v>
      </c>
      <c r="AC67" s="137">
        <f>IF(ISERROR(SEARCH(AC$1,$Q67)),0,1)</f>
        <v>0</v>
      </c>
      <c r="AD67" s="137">
        <f>IF(ISERROR(SEARCH(AD$1,$Q67)),0,1)</f>
        <v>0</v>
      </c>
      <c r="AE67" s="137">
        <f>IF(ISERROR(SEARCH(AE$1,$Q67)),0,1)</f>
        <v>0</v>
      </c>
      <c r="AF67" s="137">
        <f>IF(ISERROR(SEARCH(AF$1,$Q67)),0,1)</f>
        <v>0</v>
      </c>
      <c r="AG67" s="137">
        <f>IF(ISERROR(SEARCH(AG$1,$Q67)),0,1)</f>
        <v>0</v>
      </c>
      <c r="AI67" s="137">
        <f>_xlfn.XLOOKUP(I67,'api2.3'!B:B,'api2.3'!D:D,"")</f>
        <v>0</v>
      </c>
      <c r="AJ67" t="s">
        <v>44</v>
      </c>
      <c r="AK67" s="38" t="s">
        <v>44</v>
      </c>
      <c r="AL67" s="200">
        <f>_xlfn.XLOOKUP(AK67,sortorder!$I$15:$I$20,sortorder!$J$15:$J$20)</f>
        <v>1</v>
      </c>
      <c r="AP67" s="639">
        <v>0</v>
      </c>
      <c r="AQ67" t="s">
        <v>43</v>
      </c>
      <c r="AR67" s="22" t="str">
        <f>IF(AA67=1,"pctile",IF(Y67=1,"ratio",IF(AC67=1,"avg","raw")))</f>
        <v>raw</v>
      </c>
      <c r="AS67" t="s">
        <v>43</v>
      </c>
      <c r="AT67" s="22" t="b">
        <f>AR67=AS67</f>
        <v>1</v>
      </c>
      <c r="AU67" s="638" t="s">
        <v>52</v>
      </c>
      <c r="AV67" s="638" t="s">
        <v>43</v>
      </c>
      <c r="AX67" s="601" t="s">
        <v>2799</v>
      </c>
      <c r="AY67" s="484" t="b">
        <v>0</v>
      </c>
      <c r="AZ67" t="s">
        <v>45</v>
      </c>
      <c r="BA67">
        <v>2</v>
      </c>
      <c r="BB67">
        <v>0</v>
      </c>
      <c r="BC67" t="b">
        <v>0</v>
      </c>
      <c r="BD67" t="b">
        <v>0</v>
      </c>
      <c r="BE67" t="b">
        <v>0</v>
      </c>
      <c r="BG67" t="s">
        <v>568</v>
      </c>
      <c r="BH67" t="s">
        <v>568</v>
      </c>
      <c r="BI67" t="s">
        <v>568</v>
      </c>
      <c r="BJ67" s="719" t="s">
        <v>569</v>
      </c>
      <c r="BK67" s="566" t="s">
        <v>2799</v>
      </c>
      <c r="BL67" s="484" t="s">
        <v>2799</v>
      </c>
      <c r="BO67" s="214">
        <v>999</v>
      </c>
      <c r="BR67" s="585" t="s">
        <v>570</v>
      </c>
      <c r="BS67" s="585" t="s">
        <v>567</v>
      </c>
      <c r="BT67" s="585" t="s">
        <v>404</v>
      </c>
    </row>
    <row r="68" spans="1:73">
      <c r="A68">
        <v>67</v>
      </c>
      <c r="B68" s="153" t="str">
        <f>IFERROR(TEXT(AL68,"00"),"99")&amp;IFERROR(TEXT(W68,"00"),"99")&amp;IFERROR(TEXT(S68,"00"),"99")&amp;IFERROR(TEXT(BO68,"000"),"999")</f>
        <v>010921999</v>
      </c>
      <c r="C68" s="153" t="str">
        <f>IFERROR(TEXT(AL68,"00"),"99")&amp;IFERROR(TEXT(V68,"00"),"99")&amp;IFERROR(TEXT(R68,"000"),"999")</f>
        <v>0109169</v>
      </c>
      <c r="D68" s="591">
        <f>IF(NOT(ISBLANK(I68)),1,0)</f>
        <v>0</v>
      </c>
      <c r="E68" s="591">
        <f>IF(NOT(ISBLANK(L68)),1,0)</f>
        <v>1</v>
      </c>
      <c r="F68" s="591">
        <f>IF(NOT(ISBLANK(O68)),1,0)</f>
        <v>1</v>
      </c>
      <c r="G68" s="349" t="str">
        <f>IF(ISBLANK(H68), IF(OR(NOT(ISBLANK(L68)),NOT(ISBLANK(I68)), NOT(ISBLANK(O68))),"no oldname but should be",""),IF(H68=I68,"api",IF(H68=O68,"csv","no match or acs")))</f>
        <v>csv</v>
      </c>
      <c r="H68" t="s">
        <v>561</v>
      </c>
      <c r="L68" t="s">
        <v>561</v>
      </c>
      <c r="M68" s="56" t="s">
        <v>561</v>
      </c>
      <c r="N68" s="56" t="s">
        <v>561</v>
      </c>
      <c r="O68" t="s">
        <v>561</v>
      </c>
      <c r="P68" s="56" t="s">
        <v>561</v>
      </c>
      <c r="Q68" s="61" t="s">
        <v>560</v>
      </c>
      <c r="R68" s="142">
        <f>IFERROR(_xlfn.XLOOKUP(T68, sortorder!P:P,sortorder!Q:Q),999)</f>
        <v>169</v>
      </c>
      <c r="S68" s="142">
        <f>IFERROR(_xlfn.XLOOKUP(T68, sortorder!P:P,sortorder!O:O),99)</f>
        <v>21</v>
      </c>
      <c r="T68" s="124" t="s">
        <v>150</v>
      </c>
      <c r="U68" s="56" t="s">
        <v>560</v>
      </c>
      <c r="V68" s="147">
        <f>IFERROR(_xlfn.XLOOKUP(X68, sortorder!E:E,sortorder!D:D),99)</f>
        <v>9</v>
      </c>
      <c r="W68" s="147">
        <f>V68</f>
        <v>9</v>
      </c>
      <c r="X68" s="21" t="s">
        <v>562</v>
      </c>
      <c r="Y68" s="137">
        <f>IF(ISERROR(SEARCH(Y$1,$Q68)),0,1)</f>
        <v>0</v>
      </c>
      <c r="Z68" s="137">
        <f>IF(ISERROR(SEARCH(Z$1,$Q68)),0,1)</f>
        <v>0</v>
      </c>
      <c r="AA68" s="137">
        <f>IF(ISERROR(SEARCH(AA$1,$Q68)),0,1)</f>
        <v>0</v>
      </c>
      <c r="AB68" s="137">
        <f>IF(ISERROR(SEARCH(AB$1,$Q68)),0,1)</f>
        <v>0</v>
      </c>
      <c r="AC68" s="137">
        <f>IF(ISERROR(SEARCH(AC$1,$Q68)),0,1)</f>
        <v>0</v>
      </c>
      <c r="AD68" s="137">
        <f>IF(ISERROR(SEARCH(AD$1,$Q68)),0,1)</f>
        <v>0</v>
      </c>
      <c r="AE68" s="137">
        <f>IF(ISERROR(SEARCH(AE$1,$Q68)),0,1)</f>
        <v>0</v>
      </c>
      <c r="AF68" s="137">
        <f>IF(ISERROR(SEARCH(AF$1,$Q68)),0,1)</f>
        <v>0</v>
      </c>
      <c r="AG68" s="137">
        <f>IF(ISERROR(SEARCH(AG$1,$Q68)),0,1)</f>
        <v>0</v>
      </c>
      <c r="AI68" s="137">
        <f>_xlfn.XLOOKUP(I68,'api2.3'!B:B,'api2.3'!D:D,"")</f>
        <v>0</v>
      </c>
      <c r="AJ68" t="s">
        <v>44</v>
      </c>
      <c r="AK68" s="38" t="s">
        <v>44</v>
      </c>
      <c r="AL68" s="200">
        <f>_xlfn.XLOOKUP(AK68,sortorder!$I$15:$I$20,sortorder!$J$15:$J$20)</f>
        <v>1</v>
      </c>
      <c r="AP68" s="639">
        <v>0</v>
      </c>
      <c r="AQ68" t="s">
        <v>43</v>
      </c>
      <c r="AR68" s="22" t="str">
        <f>IF(AA68=1,"pctile",IF(Y68=1,"ratio",IF(AC68=1,"avg","raw")))</f>
        <v>raw</v>
      </c>
      <c r="AS68" t="s">
        <v>43</v>
      </c>
      <c r="AT68" s="22" t="b">
        <f>AR68=AS68</f>
        <v>1</v>
      </c>
      <c r="AU68" s="638" t="s">
        <v>52</v>
      </c>
      <c r="AV68" s="638" t="s">
        <v>43</v>
      </c>
      <c r="AX68" s="601" t="s">
        <v>2799</v>
      </c>
      <c r="AY68" s="484" t="b">
        <v>0</v>
      </c>
      <c r="AZ68" t="s">
        <v>45</v>
      </c>
      <c r="BA68">
        <v>2</v>
      </c>
      <c r="BB68">
        <v>0</v>
      </c>
      <c r="BC68" t="b">
        <v>0</v>
      </c>
      <c r="BD68" t="b">
        <v>0</v>
      </c>
      <c r="BE68" t="b">
        <v>0</v>
      </c>
      <c r="BG68" t="s">
        <v>563</v>
      </c>
      <c r="BH68" t="s">
        <v>564</v>
      </c>
      <c r="BI68" t="s">
        <v>564</v>
      </c>
      <c r="BJ68" s="719" t="s">
        <v>565</v>
      </c>
      <c r="BK68" s="566" t="s">
        <v>6089</v>
      </c>
      <c r="BL68" s="484" t="s">
        <v>2799</v>
      </c>
      <c r="BO68" s="214">
        <v>999</v>
      </c>
      <c r="BR68" s="585" t="s">
        <v>55</v>
      </c>
      <c r="BS68" s="585" t="s">
        <v>561</v>
      </c>
      <c r="BT68" s="585" t="s">
        <v>404</v>
      </c>
    </row>
    <row r="69" spans="1:73">
      <c r="A69">
        <v>68</v>
      </c>
      <c r="B69" s="153" t="str">
        <f>IFERROR(TEXT(AL69,"00"),"99")&amp;IFERROR(TEXT(W69,"00"),"99")&amp;IFERROR(TEXT(S69,"00"),"99")&amp;IFERROR(TEXT(BO69,"000"),"999")</f>
        <v>010922999</v>
      </c>
      <c r="C69" s="153" t="str">
        <f>IFERROR(TEXT(AL69,"00"),"99")&amp;IFERROR(TEXT(V69,"00"),"99")&amp;IFERROR(TEXT(R69,"000"),"999")</f>
        <v>0109168</v>
      </c>
      <c r="D69" s="591">
        <f>IF(NOT(ISBLANK(I69)),1,0)</f>
        <v>0</v>
      </c>
      <c r="E69" s="591">
        <f>IF(NOT(ISBLANK(L69)),1,0)</f>
        <v>0</v>
      </c>
      <c r="F69" s="591">
        <f>IF(NOT(ISBLANK(O69)),1,0)</f>
        <v>1</v>
      </c>
      <c r="G69" s="349" t="str">
        <f>IF(ISBLANK(H69), IF(OR(NOT(ISBLANK(L69)),NOT(ISBLANK(I69)), NOT(ISBLANK(O69))),"no oldname but should be",""),IF(H69=I69,"api",IF(H69=O69,"csv","no match or acs")))</f>
        <v>csv</v>
      </c>
      <c r="H69" s="119" t="s">
        <v>978</v>
      </c>
      <c r="I69" s="119"/>
      <c r="J69" s="189"/>
      <c r="K69" s="119"/>
      <c r="L69" s="119"/>
      <c r="M69" s="189"/>
      <c r="N69" s="189" t="s">
        <v>978</v>
      </c>
      <c r="O69" s="119" t="s">
        <v>978</v>
      </c>
      <c r="P69" s="189" t="s">
        <v>978</v>
      </c>
      <c r="Q69" s="120" t="s">
        <v>388</v>
      </c>
      <c r="R69" s="142">
        <f>IFERROR(_xlfn.XLOOKUP(T69, sortorder!P:P,sortorder!Q:Q),999)</f>
        <v>168</v>
      </c>
      <c r="S69" s="142">
        <f>IFERROR(_xlfn.XLOOKUP(T69, sortorder!P:P,sortorder!O:O),99)</f>
        <v>22</v>
      </c>
      <c r="T69" s="188" t="s">
        <v>389</v>
      </c>
      <c r="U69" s="189" t="s">
        <v>388</v>
      </c>
      <c r="V69" s="147">
        <f>IFERROR(_xlfn.XLOOKUP(X69, sortorder!E:E,sortorder!D:D),99)</f>
        <v>9</v>
      </c>
      <c r="W69" s="147">
        <f>V69</f>
        <v>9</v>
      </c>
      <c r="X69" s="190" t="s">
        <v>562</v>
      </c>
      <c r="Y69" s="137">
        <f>IF(ISERROR(SEARCH(Y$1,$Q69)),0,1)</f>
        <v>0</v>
      </c>
      <c r="Z69" s="137">
        <f>IF(ISERROR(SEARCH(Z$1,$Q69)),0,1)</f>
        <v>0</v>
      </c>
      <c r="AA69" s="137">
        <f>IF(ISERROR(SEARCH(AA$1,$Q69)),0,1)</f>
        <v>0</v>
      </c>
      <c r="AB69" s="137">
        <f>IF(ISERROR(SEARCH(AB$1,$Q69)),0,1)</f>
        <v>0</v>
      </c>
      <c r="AC69" s="137">
        <f>IF(ISERROR(SEARCH(AC$1,$Q69)),0,1)</f>
        <v>0</v>
      </c>
      <c r="AD69" s="137">
        <f>IF(ISERROR(SEARCH(AD$1,$Q69)),0,1)</f>
        <v>0</v>
      </c>
      <c r="AE69" s="137">
        <f>IF(ISERROR(SEARCH(AE$1,$Q69)),0,1)</f>
        <v>0</v>
      </c>
      <c r="AF69" s="137">
        <f>IF(ISERROR(SEARCH(AF$1,$Q69)),0,1)</f>
        <v>0</v>
      </c>
      <c r="AG69" s="137">
        <f>IF(ISERROR(SEARCH(AG$1,$Q69)),0,1)</f>
        <v>0</v>
      </c>
      <c r="AH69" s="119"/>
      <c r="AI69" s="137">
        <f>_xlfn.XLOOKUP(I69,'api2.3'!B:B,'api2.3'!D:D,"")</f>
        <v>0</v>
      </c>
      <c r="AJ69" s="119" t="s">
        <v>44</v>
      </c>
      <c r="AK69" s="202" t="s">
        <v>44</v>
      </c>
      <c r="AL69" s="200">
        <f>_xlfn.XLOOKUP(AK69,sortorder!$I$15:$I$20,sortorder!$J$15:$J$20)</f>
        <v>1</v>
      </c>
      <c r="AM69" s="640"/>
      <c r="AN69" s="640"/>
      <c r="AO69" s="640"/>
      <c r="AP69" s="641">
        <v>0</v>
      </c>
      <c r="AQ69" s="119" t="s">
        <v>43</v>
      </c>
      <c r="AR69" s="22" t="str">
        <f>IF(AA69=1,"pctile",IF(Y69=1,"ratio",IF(AC69=1,"avg","raw")))</f>
        <v>raw</v>
      </c>
      <c r="AS69" s="119" t="s">
        <v>43</v>
      </c>
      <c r="AT69" s="22" t="b">
        <f>AR69=AS69</f>
        <v>1</v>
      </c>
      <c r="AU69" s="640" t="s">
        <v>52</v>
      </c>
      <c r="AV69" s="640" t="s">
        <v>43</v>
      </c>
      <c r="AW69" s="119"/>
      <c r="AX69" s="601" t="s">
        <v>2799</v>
      </c>
      <c r="AY69" s="484" t="b">
        <v>0</v>
      </c>
      <c r="AZ69" s="119" t="s">
        <v>45</v>
      </c>
      <c r="BA69" s="119">
        <v>2</v>
      </c>
      <c r="BB69" s="119">
        <v>0</v>
      </c>
      <c r="BC69" s="119" t="b">
        <v>0</v>
      </c>
      <c r="BD69" s="119" t="b">
        <v>0</v>
      </c>
      <c r="BE69" s="119" t="b">
        <v>0</v>
      </c>
      <c r="BF69" s="119"/>
      <c r="BG69" s="119" t="s">
        <v>979</v>
      </c>
      <c r="BH69" s="119" t="s">
        <v>980</v>
      </c>
      <c r="BI69" s="119" t="s">
        <v>980</v>
      </c>
      <c r="BJ69" s="719" t="s">
        <v>981</v>
      </c>
      <c r="BK69" s="566" t="s">
        <v>2799</v>
      </c>
      <c r="BL69" s="484" t="s">
        <v>2799</v>
      </c>
      <c r="BM69" s="189"/>
      <c r="BN69" s="189"/>
      <c r="BO69" s="353">
        <v>999</v>
      </c>
      <c r="BP69" s="119"/>
      <c r="BQ69" s="587"/>
      <c r="BR69" s="587" t="s">
        <v>113</v>
      </c>
      <c r="BS69" s="587" t="s">
        <v>978</v>
      </c>
      <c r="BT69" s="587" t="s">
        <v>404</v>
      </c>
      <c r="BU69" s="587"/>
    </row>
    <row r="70" spans="1:73">
      <c r="A70">
        <v>69</v>
      </c>
      <c r="B70" s="153" t="str">
        <f>IFERROR(TEXT(AL70,"00"),"99")&amp;IFERROR(TEXT(W70,"00"),"99")&amp;IFERROR(TEXT(S70,"00"),"99")&amp;IFERROR(TEXT(BO70,"000"),"999")</f>
        <v>010924999</v>
      </c>
      <c r="C70" s="153" t="str">
        <f>IFERROR(TEXT(AL70,"00"),"99")&amp;IFERROR(TEXT(V70,"00"),"99")&amp;IFERROR(TEXT(R70,"000"),"999")</f>
        <v>0109170</v>
      </c>
      <c r="D70" s="591">
        <f>IF(NOT(ISBLANK(I70)),1,0)</f>
        <v>0</v>
      </c>
      <c r="E70" s="591">
        <f>IF(NOT(ISBLANK(L70)),1,0)</f>
        <v>0</v>
      </c>
      <c r="F70" s="591">
        <f>IF(NOT(ISBLANK(O70)),1,0)</f>
        <v>1</v>
      </c>
      <c r="G70" s="349" t="str">
        <f>IF(ISBLANK(H70), IF(OR(NOT(ISBLANK(L70)),NOT(ISBLANK(I70)), NOT(ISBLANK(O70))),"no oldname but should be",""),IF(H70=I70,"api",IF(H70=O70,"csv","no match or acs")))</f>
        <v>csv</v>
      </c>
      <c r="H70" t="s">
        <v>574</v>
      </c>
      <c r="N70" s="56" t="s">
        <v>574</v>
      </c>
      <c r="O70" t="s">
        <v>574</v>
      </c>
      <c r="P70" s="56" t="s">
        <v>574</v>
      </c>
      <c r="Q70" s="61" t="s">
        <v>573</v>
      </c>
      <c r="R70" s="142">
        <f>IFERROR(_xlfn.XLOOKUP(T70, sortorder!P:P,sortorder!Q:Q),999)</f>
        <v>170</v>
      </c>
      <c r="S70" s="142">
        <f>IFERROR(_xlfn.XLOOKUP(T70, sortorder!P:P,sortorder!O:O),99)</f>
        <v>24</v>
      </c>
      <c r="T70" s="124" t="s">
        <v>51</v>
      </c>
      <c r="U70" s="56" t="s">
        <v>573</v>
      </c>
      <c r="V70" s="147">
        <f>IFERROR(_xlfn.XLOOKUP(X70, sortorder!E:E,sortorder!D:D),99)</f>
        <v>9</v>
      </c>
      <c r="W70" s="147">
        <f>V70</f>
        <v>9</v>
      </c>
      <c r="X70" s="21" t="s">
        <v>562</v>
      </c>
      <c r="Y70" s="137">
        <f>IF(ISERROR(SEARCH(Y$1,$Q70)),0,1)</f>
        <v>0</v>
      </c>
      <c r="Z70" s="137">
        <f>IF(ISERROR(SEARCH(Z$1,$Q70)),0,1)</f>
        <v>0</v>
      </c>
      <c r="AA70" s="137">
        <f>IF(ISERROR(SEARCH(AA$1,$Q70)),0,1)</f>
        <v>0</v>
      </c>
      <c r="AB70" s="137">
        <f>IF(ISERROR(SEARCH(AB$1,$Q70)),0,1)</f>
        <v>0</v>
      </c>
      <c r="AC70" s="137">
        <f>IF(ISERROR(SEARCH(AC$1,$Q70)),0,1)</f>
        <v>0</v>
      </c>
      <c r="AD70" s="137">
        <f>IF(ISERROR(SEARCH(AD$1,$Q70)),0,1)</f>
        <v>0</v>
      </c>
      <c r="AE70" s="137">
        <f>IF(ISERROR(SEARCH(AE$1,$Q70)),0,1)</f>
        <v>0</v>
      </c>
      <c r="AF70" s="137">
        <f>IF(ISERROR(SEARCH(AF$1,$Q70)),0,1)</f>
        <v>0</v>
      </c>
      <c r="AG70" s="137">
        <f>IF(ISERROR(SEARCH(AG$1,$Q70)),0,1)</f>
        <v>0</v>
      </c>
      <c r="AI70" s="137" t="str">
        <f>_xlfn.XLOOKUP(I70,'api2.3'!B:B,'api2.3'!D:D,"")</f>
        <v/>
      </c>
      <c r="AJ70" t="s">
        <v>44</v>
      </c>
      <c r="AK70" s="38" t="s">
        <v>44</v>
      </c>
      <c r="AL70" s="200">
        <f>_xlfn.XLOOKUP(AK70,sortorder!$I$15:$I$20,sortorder!$J$15:$J$20)</f>
        <v>1</v>
      </c>
      <c r="AP70" s="639">
        <v>0</v>
      </c>
      <c r="AQ70" t="s">
        <v>43</v>
      </c>
      <c r="AR70" s="22" t="str">
        <f>IF(AA70=1,"pctile",IF(Y70=1,"ratio",IF(AC70=1,"avg","raw")))</f>
        <v>raw</v>
      </c>
      <c r="AS70" t="s">
        <v>43</v>
      </c>
      <c r="AT70" s="22" t="b">
        <f>AR70=AS70</f>
        <v>1</v>
      </c>
      <c r="AU70" s="638" t="s">
        <v>52</v>
      </c>
      <c r="AV70" s="638" t="s">
        <v>43</v>
      </c>
      <c r="AX70" s="601" t="s">
        <v>2799</v>
      </c>
      <c r="AY70" s="484" t="b">
        <v>0</v>
      </c>
      <c r="AZ70" t="s">
        <v>45</v>
      </c>
      <c r="BA70">
        <v>2</v>
      </c>
      <c r="BB70">
        <v>0</v>
      </c>
      <c r="BC70" t="b">
        <v>0</v>
      </c>
      <c r="BD70" t="b">
        <v>0</v>
      </c>
      <c r="BE70" t="b">
        <v>0</v>
      </c>
      <c r="BG70" t="s">
        <v>575</v>
      </c>
      <c r="BH70" t="s">
        <v>576</v>
      </c>
      <c r="BI70" t="s">
        <v>576</v>
      </c>
      <c r="BJ70" s="719" t="s">
        <v>577</v>
      </c>
      <c r="BK70" s="566" t="s">
        <v>2799</v>
      </c>
      <c r="BL70" s="484" t="s">
        <v>2799</v>
      </c>
      <c r="BO70" s="214">
        <v>999</v>
      </c>
      <c r="BR70" s="585" t="s">
        <v>578</v>
      </c>
      <c r="BS70" s="585" t="s">
        <v>574</v>
      </c>
      <c r="BT70" s="585" t="s">
        <v>404</v>
      </c>
    </row>
    <row r="71" spans="1:73">
      <c r="A71">
        <v>70</v>
      </c>
      <c r="B71" s="153" t="str">
        <f>IFERROR(TEXT(AL71,"00"),"99")&amp;IFERROR(TEXT(W71,"00"),"99")&amp;IFERROR(TEXT(S71,"00"),"99")&amp;IFERROR(TEXT(BO71,"000"),"999")</f>
        <v>010926999</v>
      </c>
      <c r="C71" s="153" t="str">
        <f>IFERROR(TEXT(AL71,"00"),"99")&amp;IFERROR(TEXT(V71,"00"),"99")&amp;IFERROR(TEXT(R71,"000"),"999")</f>
        <v>0109171</v>
      </c>
      <c r="D71" s="591">
        <f>IF(NOT(ISBLANK(I71)),1,0)</f>
        <v>0</v>
      </c>
      <c r="E71" s="591">
        <f>IF(NOT(ISBLANK(L71)),1,0)</f>
        <v>0</v>
      </c>
      <c r="F71" s="591">
        <f>IF(NOT(ISBLANK(O71)),1,0)</f>
        <v>1</v>
      </c>
      <c r="G71" s="349" t="str">
        <f>IF(ISBLANK(H71), IF(OR(NOT(ISBLANK(L71)),NOT(ISBLANK(I71)), NOT(ISBLANK(O71))),"no oldname but should be",""),IF(H71=I71,"api",IF(H71=O71,"csv","no match or acs")))</f>
        <v>csv</v>
      </c>
      <c r="H71" t="s">
        <v>1040</v>
      </c>
      <c r="L71" s="119"/>
      <c r="M71" s="189"/>
      <c r="N71" s="56" t="s">
        <v>1040</v>
      </c>
      <c r="O71" t="s">
        <v>1040</v>
      </c>
      <c r="P71" s="56" t="s">
        <v>1040</v>
      </c>
      <c r="Q71" s="120" t="s">
        <v>1039</v>
      </c>
      <c r="R71" s="142">
        <f>IFERROR(_xlfn.XLOOKUP(T71, sortorder!P:P,sortorder!Q:Q),999)</f>
        <v>171</v>
      </c>
      <c r="S71" s="142">
        <f>IFERROR(_xlfn.XLOOKUP(T71, sortorder!P:P,sortorder!O:O),99)</f>
        <v>26</v>
      </c>
      <c r="T71" s="124" t="s">
        <v>176</v>
      </c>
      <c r="U71" s="56" t="s">
        <v>1039</v>
      </c>
      <c r="V71" s="147">
        <f>IFERROR(_xlfn.XLOOKUP(X71, sortorder!E:E,sortorder!D:D),99)</f>
        <v>9</v>
      </c>
      <c r="W71" s="147">
        <f>V71</f>
        <v>9</v>
      </c>
      <c r="X71" s="21" t="s">
        <v>562</v>
      </c>
      <c r="Y71" s="137">
        <f>IF(ISERROR(SEARCH(Y$1,$Q71)),0,1)</f>
        <v>0</v>
      </c>
      <c r="Z71" s="137">
        <f>IF(ISERROR(SEARCH(Z$1,$Q71)),0,1)</f>
        <v>0</v>
      </c>
      <c r="AA71" s="137">
        <f>IF(ISERROR(SEARCH(AA$1,$Q71)),0,1)</f>
        <v>0</v>
      </c>
      <c r="AB71" s="137">
        <f>IF(ISERROR(SEARCH(AB$1,$Q71)),0,1)</f>
        <v>0</v>
      </c>
      <c r="AC71" s="137">
        <f>IF(ISERROR(SEARCH(AC$1,$Q71)),0,1)</f>
        <v>0</v>
      </c>
      <c r="AD71" s="137">
        <f>IF(ISERROR(SEARCH(AD$1,$Q71)),0,1)</f>
        <v>0</v>
      </c>
      <c r="AE71" s="137">
        <f>IF(ISERROR(SEARCH(AE$1,$Q71)),0,1)</f>
        <v>0</v>
      </c>
      <c r="AF71" s="137">
        <f>IF(ISERROR(SEARCH(AF$1,$Q71)),0,1)</f>
        <v>0</v>
      </c>
      <c r="AG71" s="137">
        <f>IF(ISERROR(SEARCH(AG$1,$Q71)),0,1)</f>
        <v>0</v>
      </c>
      <c r="AI71" s="137">
        <f>_xlfn.XLOOKUP(I71,'api2.3'!B:B,'api2.3'!D:D,"")</f>
        <v>0</v>
      </c>
      <c r="AJ71" t="s">
        <v>44</v>
      </c>
      <c r="AK71" s="38" t="s">
        <v>44</v>
      </c>
      <c r="AL71" s="200">
        <f>_xlfn.XLOOKUP(AK71,sortorder!$I$15:$I$20,sortorder!$J$15:$J$20)</f>
        <v>1</v>
      </c>
      <c r="AP71" s="639">
        <v>0</v>
      </c>
      <c r="AQ71" t="s">
        <v>43</v>
      </c>
      <c r="AR71" s="22" t="str">
        <f>IF(AA71=1,"pctile",IF(Y71=1,"ratio",IF(AC71=1,"avg","raw")))</f>
        <v>raw</v>
      </c>
      <c r="AS71" t="s">
        <v>43</v>
      </c>
      <c r="AT71" s="22" t="b">
        <f>AR71=AS71</f>
        <v>1</v>
      </c>
      <c r="AU71" s="638" t="s">
        <v>52</v>
      </c>
      <c r="AV71" s="638" t="s">
        <v>43</v>
      </c>
      <c r="AX71" s="601" t="s">
        <v>2799</v>
      </c>
      <c r="AY71" s="484" t="b">
        <v>0</v>
      </c>
      <c r="AZ71" t="s">
        <v>45</v>
      </c>
      <c r="BA71">
        <v>2</v>
      </c>
      <c r="BB71">
        <v>0</v>
      </c>
      <c r="BC71" t="b">
        <v>0</v>
      </c>
      <c r="BD71" t="b">
        <v>0</v>
      </c>
      <c r="BE71" t="b">
        <v>0</v>
      </c>
      <c r="BG71" t="s">
        <v>1041</v>
      </c>
      <c r="BH71" t="s">
        <v>5236</v>
      </c>
      <c r="BI71" t="s">
        <v>5236</v>
      </c>
      <c r="BJ71" s="719" t="s">
        <v>1042</v>
      </c>
      <c r="BK71" s="566" t="s">
        <v>2799</v>
      </c>
      <c r="BL71" s="484">
        <v>0</v>
      </c>
      <c r="BO71" s="214">
        <v>999</v>
      </c>
      <c r="BR71" s="585" t="s">
        <v>1043</v>
      </c>
      <c r="BS71" s="585" t="s">
        <v>1040</v>
      </c>
      <c r="BT71" s="585" t="s">
        <v>404</v>
      </c>
    </row>
    <row r="72" spans="1:73">
      <c r="A72">
        <v>71</v>
      </c>
      <c r="B72" s="153" t="str">
        <f>IFERROR(TEXT(AL72,"00"),"99")&amp;IFERROR(TEXT(W72,"00"),"99")&amp;IFERROR(TEXT(S72,"00"),"99")&amp;IFERROR(TEXT(BO72,"000"),"999")</f>
        <v>010927999</v>
      </c>
      <c r="C72" s="153" t="str">
        <f>IFERROR(TEXT(AL72,"00"),"99")&amp;IFERROR(TEXT(V72,"00"),"99")&amp;IFERROR(TEXT(R72,"000"),"999")</f>
        <v>0109172</v>
      </c>
      <c r="D72" s="591">
        <f>IF(NOT(ISBLANK(I72)),1,0)</f>
        <v>0</v>
      </c>
      <c r="E72" s="591">
        <f>IF(NOT(ISBLANK(L72)),1,0)</f>
        <v>0</v>
      </c>
      <c r="F72" s="591">
        <f>IF(NOT(ISBLANK(O72)),1,0)</f>
        <v>1</v>
      </c>
      <c r="G72" s="349" t="str">
        <f>IF(ISBLANK(H72), IF(OR(NOT(ISBLANK(L72)),NOT(ISBLANK(I72)), NOT(ISBLANK(O72))),"no oldname but should be",""),IF(H72=I72,"api",IF(H72=O72,"csv","no match or acs")))</f>
        <v>csv</v>
      </c>
      <c r="H72" t="s">
        <v>592</v>
      </c>
      <c r="L72" s="119"/>
      <c r="M72" s="189"/>
      <c r="N72" s="56" t="s">
        <v>592</v>
      </c>
      <c r="O72" t="s">
        <v>592</v>
      </c>
      <c r="P72" s="56" t="s">
        <v>592</v>
      </c>
      <c r="Q72" s="120" t="s">
        <v>591</v>
      </c>
      <c r="R72" s="142">
        <f>IFERROR(_xlfn.XLOOKUP(T72, sortorder!P:P,sortorder!Q:Q),999)</f>
        <v>172</v>
      </c>
      <c r="S72" s="142">
        <f>IFERROR(_xlfn.XLOOKUP(T72, sortorder!P:P,sortorder!O:O),99)</f>
        <v>27</v>
      </c>
      <c r="T72" s="124" t="s">
        <v>168</v>
      </c>
      <c r="U72" s="56" t="s">
        <v>591</v>
      </c>
      <c r="V72" s="147">
        <f>IFERROR(_xlfn.XLOOKUP(X72, sortorder!E:E,sortorder!D:D),99)</f>
        <v>9</v>
      </c>
      <c r="W72" s="147">
        <f>V72</f>
        <v>9</v>
      </c>
      <c r="X72" s="21" t="s">
        <v>562</v>
      </c>
      <c r="Y72" s="137">
        <f>IF(ISERROR(SEARCH(Y$1,$Q72)),0,1)</f>
        <v>0</v>
      </c>
      <c r="Z72" s="137">
        <f>IF(ISERROR(SEARCH(Z$1,$Q72)),0,1)</f>
        <v>0</v>
      </c>
      <c r="AA72" s="137">
        <f>IF(ISERROR(SEARCH(AA$1,$Q72)),0,1)</f>
        <v>0</v>
      </c>
      <c r="AB72" s="137">
        <f>IF(ISERROR(SEARCH(AB$1,$Q72)),0,1)</f>
        <v>0</v>
      </c>
      <c r="AC72" s="137">
        <f>IF(ISERROR(SEARCH(AC$1,$Q72)),0,1)</f>
        <v>0</v>
      </c>
      <c r="AD72" s="137">
        <f>IF(ISERROR(SEARCH(AD$1,$Q72)),0,1)</f>
        <v>0</v>
      </c>
      <c r="AE72" s="137">
        <f>IF(ISERROR(SEARCH(AE$1,$Q72)),0,1)</f>
        <v>0</v>
      </c>
      <c r="AF72" s="137">
        <f>IF(ISERROR(SEARCH(AF$1,$Q72)),0,1)</f>
        <v>0</v>
      </c>
      <c r="AG72" s="137">
        <f>IF(ISERROR(SEARCH(AG$1,$Q72)),0,1)</f>
        <v>0</v>
      </c>
      <c r="AI72" s="137" t="str">
        <f>_xlfn.XLOOKUP(I72,'api2.3'!B:B,'api2.3'!D:D,"")</f>
        <v/>
      </c>
      <c r="AJ72" t="s">
        <v>44</v>
      </c>
      <c r="AK72" s="38" t="s">
        <v>44</v>
      </c>
      <c r="AL72" s="200">
        <f>_xlfn.XLOOKUP(AK72,sortorder!$I$15:$I$20,sortorder!$J$15:$J$20)</f>
        <v>1</v>
      </c>
      <c r="AP72" s="639">
        <v>0</v>
      </c>
      <c r="AQ72" t="s">
        <v>43</v>
      </c>
      <c r="AR72" s="22" t="str">
        <f>IF(AA72=1,"pctile",IF(Y72=1,"ratio",IF(AC72=1,"avg","raw")))</f>
        <v>raw</v>
      </c>
      <c r="AS72" t="s">
        <v>43</v>
      </c>
      <c r="AT72" s="22" t="b">
        <f>AR72=AS72</f>
        <v>1</v>
      </c>
      <c r="AU72" s="638" t="s">
        <v>52</v>
      </c>
      <c r="AV72" s="638" t="s">
        <v>43</v>
      </c>
      <c r="AX72" s="601" t="s">
        <v>2799</v>
      </c>
      <c r="AY72" s="484" t="b">
        <v>0</v>
      </c>
      <c r="AZ72" t="s">
        <v>45</v>
      </c>
      <c r="BA72">
        <v>2</v>
      </c>
      <c r="BB72">
        <v>0</v>
      </c>
      <c r="BC72" t="b">
        <v>0</v>
      </c>
      <c r="BD72" t="b">
        <v>0</v>
      </c>
      <c r="BE72" t="b">
        <v>0</v>
      </c>
      <c r="BG72" t="s">
        <v>593</v>
      </c>
      <c r="BH72" t="s">
        <v>5237</v>
      </c>
      <c r="BI72" t="s">
        <v>5237</v>
      </c>
      <c r="BJ72" s="719" t="s">
        <v>594</v>
      </c>
      <c r="BK72" s="566" t="s">
        <v>2799</v>
      </c>
      <c r="BL72" s="484">
        <v>0</v>
      </c>
      <c r="BO72" s="214">
        <v>999</v>
      </c>
      <c r="BR72" s="585" t="s">
        <v>595</v>
      </c>
      <c r="BS72" s="585" t="s">
        <v>592</v>
      </c>
      <c r="BT72" s="585" t="s">
        <v>404</v>
      </c>
    </row>
    <row r="73" spans="1:73">
      <c r="A73">
        <v>72</v>
      </c>
      <c r="B73" s="153" t="str">
        <f>IFERROR(TEXT(AL73,"00"),"99")&amp;IFERROR(TEXT(W73,"00"),"99")&amp;IFERROR(TEXT(S73,"00"),"99")&amp;IFERROR(TEXT(BO73,"000"),"999")</f>
        <v>010928999</v>
      </c>
      <c r="C73" s="153" t="str">
        <f>IFERROR(TEXT(AL73,"00"),"99")&amp;IFERROR(TEXT(V73,"00"),"99")&amp;IFERROR(TEXT(R73,"000"),"999")</f>
        <v>0109166</v>
      </c>
      <c r="D73" s="591">
        <f>IF(NOT(ISBLANK(I73)),1,0)</f>
        <v>0</v>
      </c>
      <c r="E73" s="591">
        <f>IF(NOT(ISBLANK(L73)),1,0)</f>
        <v>0</v>
      </c>
      <c r="F73" s="591">
        <f>IF(NOT(ISBLANK(O73)),1,0)</f>
        <v>1</v>
      </c>
      <c r="G73" s="349" t="str">
        <f>IF(ISBLANK(H73), IF(OR(NOT(ISBLANK(L73)),NOT(ISBLANK(I73)), NOT(ISBLANK(O73))),"no oldname but should be",""),IF(H73=I73,"api",IF(H73=O73,"csv","no match or acs")))</f>
        <v>csv</v>
      </c>
      <c r="H73" t="s">
        <v>581</v>
      </c>
      <c r="N73" s="56" t="s">
        <v>581</v>
      </c>
      <c r="O73" t="s">
        <v>581</v>
      </c>
      <c r="P73" s="56" t="s">
        <v>581</v>
      </c>
      <c r="Q73" s="61" t="s">
        <v>580</v>
      </c>
      <c r="R73" s="142">
        <f>IFERROR(_xlfn.XLOOKUP(T73, sortorder!P:P,sortorder!Q:Q),999)</f>
        <v>166</v>
      </c>
      <c r="S73" s="142">
        <f>IFERROR(_xlfn.XLOOKUP(T73, sortorder!P:P,sortorder!O:O),99)</f>
        <v>28</v>
      </c>
      <c r="T73" s="124" t="s">
        <v>164</v>
      </c>
      <c r="U73" s="56" t="s">
        <v>580</v>
      </c>
      <c r="V73" s="147">
        <f>IFERROR(_xlfn.XLOOKUP(X73, sortorder!E:E,sortorder!D:D),99)</f>
        <v>9</v>
      </c>
      <c r="W73" s="147">
        <f>V73</f>
        <v>9</v>
      </c>
      <c r="X73" s="21" t="s">
        <v>562</v>
      </c>
      <c r="Y73" s="137">
        <f>IF(ISERROR(SEARCH(Y$1,$Q73)),0,1)</f>
        <v>0</v>
      </c>
      <c r="Z73" s="137">
        <f>IF(ISERROR(SEARCH(Z$1,$Q73)),0,1)</f>
        <v>0</v>
      </c>
      <c r="AA73" s="137">
        <f>IF(ISERROR(SEARCH(AA$1,$Q73)),0,1)</f>
        <v>0</v>
      </c>
      <c r="AB73" s="137">
        <f>IF(ISERROR(SEARCH(AB$1,$Q73)),0,1)</f>
        <v>0</v>
      </c>
      <c r="AC73" s="137">
        <f>IF(ISERROR(SEARCH(AC$1,$Q73)),0,1)</f>
        <v>0</v>
      </c>
      <c r="AD73" s="137">
        <f>IF(ISERROR(SEARCH(AD$1,$Q73)),0,1)</f>
        <v>0</v>
      </c>
      <c r="AE73" s="137">
        <f>IF(ISERROR(SEARCH(AE$1,$Q73)),0,1)</f>
        <v>0</v>
      </c>
      <c r="AF73" s="137">
        <f>IF(ISERROR(SEARCH(AF$1,$Q73)),0,1)</f>
        <v>0</v>
      </c>
      <c r="AG73" s="137">
        <f>IF(ISERROR(SEARCH(AG$1,$Q73)),0,1)</f>
        <v>0</v>
      </c>
      <c r="AI73" s="137">
        <f>_xlfn.XLOOKUP(I73,'api2.3'!B:B,'api2.3'!D:D,"")</f>
        <v>0</v>
      </c>
      <c r="AJ73" t="s">
        <v>44</v>
      </c>
      <c r="AK73" s="38" t="s">
        <v>44</v>
      </c>
      <c r="AL73" s="200">
        <f>_xlfn.XLOOKUP(AK73,sortorder!$I$15:$I$20,sortorder!$J$15:$J$20)</f>
        <v>1</v>
      </c>
      <c r="AP73" s="639">
        <v>0</v>
      </c>
      <c r="AQ73" t="s">
        <v>43</v>
      </c>
      <c r="AR73" s="22" t="str">
        <f>IF(AA73=1,"pctile",IF(Y73=1,"ratio",IF(AC73=1,"avg","raw")))</f>
        <v>raw</v>
      </c>
      <c r="AS73" t="s">
        <v>43</v>
      </c>
      <c r="AT73" s="22" t="b">
        <f>AR73=AS73</f>
        <v>1</v>
      </c>
      <c r="AU73" s="638" t="s">
        <v>52</v>
      </c>
      <c r="AV73" s="638" t="s">
        <v>43</v>
      </c>
      <c r="AX73" s="601" t="s">
        <v>2799</v>
      </c>
      <c r="AY73" s="484" t="b">
        <v>0</v>
      </c>
      <c r="AZ73" t="s">
        <v>45</v>
      </c>
      <c r="BA73">
        <v>2</v>
      </c>
      <c r="BB73">
        <v>0</v>
      </c>
      <c r="BC73" t="b">
        <v>0</v>
      </c>
      <c r="BD73" t="b">
        <v>0</v>
      </c>
      <c r="BE73" t="b">
        <v>0</v>
      </c>
      <c r="BG73" t="s">
        <v>582</v>
      </c>
      <c r="BH73" t="s">
        <v>583</v>
      </c>
      <c r="BI73" t="s">
        <v>583</v>
      </c>
      <c r="BJ73" s="719" t="s">
        <v>584</v>
      </c>
      <c r="BK73" s="566" t="s">
        <v>2799</v>
      </c>
      <c r="BL73" s="484" t="s">
        <v>2799</v>
      </c>
      <c r="BO73" s="214">
        <v>999</v>
      </c>
      <c r="BR73" s="585" t="s">
        <v>585</v>
      </c>
      <c r="BS73" s="585" t="s">
        <v>581</v>
      </c>
      <c r="BT73" s="585" t="s">
        <v>404</v>
      </c>
    </row>
    <row r="74" spans="1:73">
      <c r="A74">
        <v>73</v>
      </c>
      <c r="B74" s="153" t="str">
        <f>IFERROR(TEXT(AL74,"00"),"99")&amp;IFERROR(TEXT(W74,"00"),"99")&amp;IFERROR(TEXT(S74,"00"),"99")&amp;IFERROR(TEXT(BO74,"000"),"999")</f>
        <v>011038021</v>
      </c>
      <c r="C74" s="153" t="str">
        <f>IFERROR(TEXT(AL74,"00"),"99")&amp;IFERROR(TEXT(V74,"00"),"99")&amp;IFERROR(TEXT(R74,"000"),"999")</f>
        <v>0110021</v>
      </c>
      <c r="D74" s="591">
        <f>IF(NOT(ISBLANK(I74)),1,0)</f>
        <v>1</v>
      </c>
      <c r="E74" s="591">
        <f>IF(NOT(ISBLANK(L74)),1,0)</f>
        <v>1</v>
      </c>
      <c r="F74" s="591">
        <f>IF(NOT(ISBLANK(O74)),1,0)</f>
        <v>0</v>
      </c>
      <c r="G74" s="349" t="str">
        <f>IF(ISBLANK(H74), IF(OR(NOT(ISBLANK(L74)),NOT(ISBLANK(I74)), NOT(ISBLANK(O74))),"no oldname but should be",""),IF(H74=I74,"api",IF(H74=O74,"csv","no match or acs")))</f>
        <v>api</v>
      </c>
      <c r="H74" s="1" t="s">
        <v>2204</v>
      </c>
      <c r="I74" s="1" t="s">
        <v>2204</v>
      </c>
      <c r="K74" s="1"/>
      <c r="L74" s="1" t="s">
        <v>2982</v>
      </c>
      <c r="M74" s="56" t="s">
        <v>2982</v>
      </c>
      <c r="O74" s="1"/>
      <c r="Q74" s="1" t="s">
        <v>2203</v>
      </c>
      <c r="R74" s="142">
        <f>IFERROR(_xlfn.XLOOKUP(T74, sortorder!P:P,sortorder!Q:Q),999)</f>
        <v>21</v>
      </c>
      <c r="S74" s="142">
        <f>IFERROR(_xlfn.XLOOKUP(T74, sortorder!P:P,sortorder!O:O),99)</f>
        <v>38</v>
      </c>
      <c r="T74" s="124" t="s">
        <v>2203</v>
      </c>
      <c r="U74" s="56" t="s">
        <v>2203</v>
      </c>
      <c r="V74" s="147">
        <f>IFERROR(_xlfn.XLOOKUP(X74, sortorder!E:E,sortorder!D:D),99)</f>
        <v>10</v>
      </c>
      <c r="W74" s="147">
        <f>V74</f>
        <v>10</v>
      </c>
      <c r="X74" s="21" t="s">
        <v>2191</v>
      </c>
      <c r="Y74" s="137">
        <f>IF(ISERROR(SEARCH(Y$1,$Q74)),0,1)</f>
        <v>0</v>
      </c>
      <c r="Z74" s="137">
        <f>IF(ISERROR(SEARCH(Z$1,$Q74)),0,1)</f>
        <v>0</v>
      </c>
      <c r="AA74" s="137">
        <f>IF(ISERROR(SEARCH(AA$1,$Q74)),0,1)</f>
        <v>0</v>
      </c>
      <c r="AB74" s="137">
        <f>IF(ISERROR(SEARCH(AB$1,$Q74)),0,1)</f>
        <v>0</v>
      </c>
      <c r="AC74" s="137">
        <f>IF(ISERROR(SEARCH(AC$1,$Q74)),0,1)</f>
        <v>0</v>
      </c>
      <c r="AD74" s="137">
        <f>IF(ISERROR(SEARCH(AD$1,$Q74)),0,1)</f>
        <v>0</v>
      </c>
      <c r="AE74" s="137">
        <f>IF(ISERROR(SEARCH(AE$1,$Q74)),0,1)</f>
        <v>0</v>
      </c>
      <c r="AF74" s="137">
        <f>IF(ISERROR(SEARCH(AF$1,$Q74)),0,1)</f>
        <v>0</v>
      </c>
      <c r="AG74" s="137">
        <f>IF(ISERROR(SEARCH(AG$1,$Q74)),0,1)</f>
        <v>0</v>
      </c>
      <c r="AH74" t="s">
        <v>1058</v>
      </c>
      <c r="AI74" s="137" t="str">
        <f>_xlfn.XLOOKUP(I74,'api2.3'!B:B,'api2.3'!D:D,"")</f>
        <v>Breakdown by Race</v>
      </c>
      <c r="AJ74" t="s">
        <v>44</v>
      </c>
      <c r="AK74" s="38" t="s">
        <v>44</v>
      </c>
      <c r="AL74" s="200">
        <f>_xlfn.XLOOKUP(AK74,sortorder!$I$15:$I$20,sortorder!$J$15:$J$20)</f>
        <v>1</v>
      </c>
      <c r="AP74" s="639">
        <v>0</v>
      </c>
      <c r="AQ74" t="s">
        <v>43</v>
      </c>
      <c r="AR74" s="22" t="str">
        <f>IF(AA74=1,"pctile",IF(Y74=1,"ratio",IF(AC74=1,"avg","raw")))</f>
        <v>raw</v>
      </c>
      <c r="AS74" t="s">
        <v>43</v>
      </c>
      <c r="AT74" s="22" t="b">
        <f>AR74=AS74</f>
        <v>1</v>
      </c>
      <c r="AU74" s="638" t="s">
        <v>286</v>
      </c>
      <c r="AV74" s="638" t="s">
        <v>43</v>
      </c>
      <c r="AW74">
        <v>1</v>
      </c>
      <c r="AX74" s="601" t="s">
        <v>2143</v>
      </c>
      <c r="AY74" s="484" t="b">
        <v>1</v>
      </c>
      <c r="AZ74" s="22" t="s">
        <v>5630</v>
      </c>
      <c r="BA74">
        <v>2</v>
      </c>
      <c r="BB74">
        <v>0</v>
      </c>
      <c r="BC74" t="b">
        <v>0</v>
      </c>
      <c r="BD74" t="b">
        <v>1</v>
      </c>
      <c r="BE74" t="b">
        <v>0</v>
      </c>
      <c r="BG74" t="s">
        <v>4921</v>
      </c>
      <c r="BH74" s="8" t="s">
        <v>2205</v>
      </c>
      <c r="BI74" s="8" t="s">
        <v>2205</v>
      </c>
      <c r="BJ74" s="719" t="e">
        <v>#N/A</v>
      </c>
      <c r="BK74" s="566" t="s">
        <v>5810</v>
      </c>
      <c r="BL74" s="484" t="s">
        <v>2206</v>
      </c>
      <c r="BM74" s="56" t="s">
        <v>2207</v>
      </c>
      <c r="BO74" s="209">
        <v>21</v>
      </c>
      <c r="BP74" s="8"/>
      <c r="BQ74" s="585" t="s">
        <v>113</v>
      </c>
      <c r="BT74" s="585" t="s">
        <v>404</v>
      </c>
    </row>
    <row r="75" spans="1:73">
      <c r="A75">
        <v>74</v>
      </c>
      <c r="B75" s="153" t="str">
        <f>IFERROR(TEXT(AL75,"00"),"99")&amp;IFERROR(TEXT(W75,"00"),"99")&amp;IFERROR(TEXT(S75,"00"),"99")&amp;IFERROR(TEXT(BO75,"000"),"999")</f>
        <v>011039019</v>
      </c>
      <c r="C75" s="153" t="str">
        <f>IFERROR(TEXT(AL75,"00"),"99")&amp;IFERROR(TEXT(V75,"00"),"99")&amp;IFERROR(TEXT(R75,"000"),"999")</f>
        <v>0110019</v>
      </c>
      <c r="D75" s="591">
        <f>IF(NOT(ISBLANK(I75)),1,0)</f>
        <v>1</v>
      </c>
      <c r="E75" s="591">
        <f>IF(NOT(ISBLANK(L75)),1,0)</f>
        <v>1</v>
      </c>
      <c r="F75" s="591">
        <f>IF(NOT(ISBLANK(O75)),1,0)</f>
        <v>0</v>
      </c>
      <c r="G75" s="349" t="str">
        <f>IF(ISBLANK(H75), IF(OR(NOT(ISBLANK(L75)),NOT(ISBLANK(I75)), NOT(ISBLANK(O75))),"no oldname but should be",""),IF(H75=I75,"api",IF(H75=O75,"csv","no match or acs")))</f>
        <v>no match or acs</v>
      </c>
      <c r="H75" s="8" t="s">
        <v>2993</v>
      </c>
      <c r="I75" s="118" t="s">
        <v>4759</v>
      </c>
      <c r="J75" s="572"/>
      <c r="L75" t="s">
        <v>2993</v>
      </c>
      <c r="M75" s="56" t="s">
        <v>2993</v>
      </c>
      <c r="O75" s="23"/>
      <c r="Q75" s="61" t="s">
        <v>2195</v>
      </c>
      <c r="R75" s="142">
        <f>IFERROR(_xlfn.XLOOKUP(T75, sortorder!P:P,sortorder!Q:Q),999)</f>
        <v>19</v>
      </c>
      <c r="S75" s="142">
        <f>IFERROR(_xlfn.XLOOKUP(T75, sortorder!P:P,sortorder!O:O),99)</f>
        <v>39</v>
      </c>
      <c r="T75" s="124" t="s">
        <v>2195</v>
      </c>
      <c r="U75" s="56" t="s">
        <v>2195</v>
      </c>
      <c r="V75" s="147">
        <f>IFERROR(_xlfn.XLOOKUP(X75, sortorder!E:E,sortorder!D:D),99)</f>
        <v>10</v>
      </c>
      <c r="W75" s="147">
        <f>V75</f>
        <v>10</v>
      </c>
      <c r="X75" s="21" t="s">
        <v>2191</v>
      </c>
      <c r="Y75" s="137">
        <f>IF(ISERROR(SEARCH(Y$1,$Q75)),0,1)</f>
        <v>0</v>
      </c>
      <c r="Z75" s="137">
        <f>IF(ISERROR(SEARCH(Z$1,$Q75)),0,1)</f>
        <v>0</v>
      </c>
      <c r="AA75" s="137">
        <f>IF(ISERROR(SEARCH(AA$1,$Q75)),0,1)</f>
        <v>0</v>
      </c>
      <c r="AB75" s="137">
        <f>IF(ISERROR(SEARCH(AB$1,$Q75)),0,1)</f>
        <v>0</v>
      </c>
      <c r="AC75" s="137">
        <f>IF(ISERROR(SEARCH(AC$1,$Q75)),0,1)</f>
        <v>0</v>
      </c>
      <c r="AD75" s="137">
        <f>IF(ISERROR(SEARCH(AD$1,$Q75)),0,1)</f>
        <v>0</v>
      </c>
      <c r="AE75" s="137">
        <f>IF(ISERROR(SEARCH(AE$1,$Q75)),0,1)</f>
        <v>0</v>
      </c>
      <c r="AF75" s="137">
        <f>IF(ISERROR(SEARCH(AF$1,$Q75)),0,1)</f>
        <v>0</v>
      </c>
      <c r="AG75" s="137">
        <f>IF(ISERROR(SEARCH(AG$1,$Q75)),0,1)</f>
        <v>0</v>
      </c>
      <c r="AH75" t="s">
        <v>1058</v>
      </c>
      <c r="AI75" s="137" t="str">
        <f>_xlfn.XLOOKUP(I75,'api2.3'!B:B,'api2.3'!D:D,"")</f>
        <v>Breakdown by Race</v>
      </c>
      <c r="AJ75" t="s">
        <v>44</v>
      </c>
      <c r="AK75" s="38" t="s">
        <v>44</v>
      </c>
      <c r="AL75" s="200">
        <f>_xlfn.XLOOKUP(AK75,sortorder!$I$15:$I$20,sortorder!$J$15:$J$20)</f>
        <v>1</v>
      </c>
      <c r="AP75" s="639">
        <v>0</v>
      </c>
      <c r="AQ75" t="s">
        <v>43</v>
      </c>
      <c r="AR75" s="22" t="str">
        <f>IF(AA75=1,"pctile",IF(Y75=1,"ratio",IF(AC75=1,"avg","raw")))</f>
        <v>raw</v>
      </c>
      <c r="AS75" t="s">
        <v>43</v>
      </c>
      <c r="AT75" s="22" t="b">
        <f>AR75=AS75</f>
        <v>1</v>
      </c>
      <c r="AU75" s="638" t="s">
        <v>286</v>
      </c>
      <c r="AV75" s="638" t="s">
        <v>43</v>
      </c>
      <c r="AW75">
        <v>1</v>
      </c>
      <c r="AX75" s="601" t="s">
        <v>2143</v>
      </c>
      <c r="AY75" s="484" t="b">
        <v>1</v>
      </c>
      <c r="AZ75" s="22" t="s">
        <v>5630</v>
      </c>
      <c r="BA75">
        <v>2</v>
      </c>
      <c r="BB75">
        <v>0</v>
      </c>
      <c r="BC75" t="b">
        <v>0</v>
      </c>
      <c r="BD75" t="b">
        <v>1</v>
      </c>
      <c r="BE75" t="b">
        <v>0</v>
      </c>
      <c r="BG75" t="s">
        <v>4922</v>
      </c>
      <c r="BH75" s="8" t="s">
        <v>2197</v>
      </c>
      <c r="BI75" s="8" t="s">
        <v>2197</v>
      </c>
      <c r="BJ75" s="719" t="e">
        <v>#N/A</v>
      </c>
      <c r="BK75" s="566" t="s">
        <v>5824</v>
      </c>
      <c r="BL75" s="484" t="s">
        <v>5713</v>
      </c>
      <c r="BM75" s="56" t="s">
        <v>2198</v>
      </c>
      <c r="BO75" s="209">
        <v>19</v>
      </c>
      <c r="BP75" s="8"/>
      <c r="BQ75" s="585" t="s">
        <v>55</v>
      </c>
      <c r="BT75" s="585" t="s">
        <v>404</v>
      </c>
      <c r="BU75" s="585" t="s">
        <v>55</v>
      </c>
    </row>
    <row r="76" spans="1:73">
      <c r="A76">
        <v>75</v>
      </c>
      <c r="B76" s="153" t="str">
        <f>IFERROR(TEXT(AL76,"00"),"99")&amp;IFERROR(TEXT(W76,"00"),"99")&amp;IFERROR(TEXT(S76,"00"),"99")&amp;IFERROR(TEXT(BO76,"000"),"999")</f>
        <v>011040020</v>
      </c>
      <c r="C76" s="153" t="str">
        <f>IFERROR(TEXT(AL76,"00"),"99")&amp;IFERROR(TEXT(V76,"00"),"99")&amp;IFERROR(TEXT(R76,"000"),"999")</f>
        <v>0110020</v>
      </c>
      <c r="D76" s="591">
        <f>IF(NOT(ISBLANK(I76)),1,0)</f>
        <v>1</v>
      </c>
      <c r="E76" s="591">
        <f>IF(NOT(ISBLANK(L76)),1,0)</f>
        <v>1</v>
      </c>
      <c r="F76" s="591">
        <f>IF(NOT(ISBLANK(O76)),1,0)</f>
        <v>0</v>
      </c>
      <c r="G76" s="349" t="str">
        <f>IF(ISBLANK(H76), IF(OR(NOT(ISBLANK(L76)),NOT(ISBLANK(I76)), NOT(ISBLANK(O76))),"no oldname but should be",""),IF(H76=I76,"api",IF(H76=O76,"csv","no match or acs")))</f>
        <v>no match or acs</v>
      </c>
      <c r="H76" s="8" t="s">
        <v>2994</v>
      </c>
      <c r="I76" s="513" t="s">
        <v>4758</v>
      </c>
      <c r="J76" s="572"/>
      <c r="L76" t="s">
        <v>2994</v>
      </c>
      <c r="M76" s="56" t="s">
        <v>2994</v>
      </c>
      <c r="O76" s="23"/>
      <c r="Q76" s="61" t="s">
        <v>2199</v>
      </c>
      <c r="R76" s="142">
        <f>IFERROR(_xlfn.XLOOKUP(T76, sortorder!P:P,sortorder!Q:Q),999)</f>
        <v>20</v>
      </c>
      <c r="S76" s="142">
        <f>IFERROR(_xlfn.XLOOKUP(T76, sortorder!P:P,sortorder!O:O),99)</f>
        <v>40</v>
      </c>
      <c r="T76" s="124" t="s">
        <v>2199</v>
      </c>
      <c r="U76" s="56" t="s">
        <v>2199</v>
      </c>
      <c r="V76" s="147">
        <f>IFERROR(_xlfn.XLOOKUP(X76, sortorder!E:E,sortorder!D:D),99)</f>
        <v>10</v>
      </c>
      <c r="W76" s="147">
        <f>V76</f>
        <v>10</v>
      </c>
      <c r="X76" s="21" t="s">
        <v>2191</v>
      </c>
      <c r="Y76" s="137">
        <f>IF(ISERROR(SEARCH(Y$1,$Q76)),0,1)</f>
        <v>0</v>
      </c>
      <c r="Z76" s="137">
        <f>IF(ISERROR(SEARCH(Z$1,$Q76)),0,1)</f>
        <v>0</v>
      </c>
      <c r="AA76" s="137">
        <f>IF(ISERROR(SEARCH(AA$1,$Q76)),0,1)</f>
        <v>0</v>
      </c>
      <c r="AB76" s="137">
        <f>IF(ISERROR(SEARCH(AB$1,$Q76)),0,1)</f>
        <v>0</v>
      </c>
      <c r="AC76" s="137">
        <f>IF(ISERROR(SEARCH(AC$1,$Q76)),0,1)</f>
        <v>0</v>
      </c>
      <c r="AD76" s="137">
        <f>IF(ISERROR(SEARCH(AD$1,$Q76)),0,1)</f>
        <v>0</v>
      </c>
      <c r="AE76" s="137">
        <f>IF(ISERROR(SEARCH(AE$1,$Q76)),0,1)</f>
        <v>0</v>
      </c>
      <c r="AF76" s="137">
        <f>IF(ISERROR(SEARCH(AF$1,$Q76)),0,1)</f>
        <v>0</v>
      </c>
      <c r="AG76" s="137">
        <f>IF(ISERROR(SEARCH(AG$1,$Q76)),0,1)</f>
        <v>0</v>
      </c>
      <c r="AH76" t="s">
        <v>1058</v>
      </c>
      <c r="AI76" s="137" t="str">
        <f>_xlfn.XLOOKUP(I76,'api2.3'!B:B,'api2.3'!D:D,"")</f>
        <v>Breakdown by Race</v>
      </c>
      <c r="AJ76" t="s">
        <v>44</v>
      </c>
      <c r="AK76" s="38" t="s">
        <v>44</v>
      </c>
      <c r="AL76" s="200">
        <f>_xlfn.XLOOKUP(AK76,sortorder!$I$15:$I$20,sortorder!$J$15:$J$20)</f>
        <v>1</v>
      </c>
      <c r="AP76" s="639">
        <v>0</v>
      </c>
      <c r="AQ76" t="s">
        <v>43</v>
      </c>
      <c r="AR76" s="22" t="str">
        <f>IF(AA76=1,"pctile",IF(Y76=1,"ratio",IF(AC76=1,"avg","raw")))</f>
        <v>raw</v>
      </c>
      <c r="AS76" t="s">
        <v>43</v>
      </c>
      <c r="AT76" s="22" t="b">
        <f>AR76=AS76</f>
        <v>1</v>
      </c>
      <c r="AU76" s="638" t="s">
        <v>286</v>
      </c>
      <c r="AV76" s="638" t="s">
        <v>43</v>
      </c>
      <c r="AW76">
        <v>1</v>
      </c>
      <c r="AX76" s="601" t="s">
        <v>2143</v>
      </c>
      <c r="AY76" s="484" t="b">
        <v>1</v>
      </c>
      <c r="AZ76" s="22" t="s">
        <v>5630</v>
      </c>
      <c r="BA76">
        <v>2</v>
      </c>
      <c r="BB76">
        <v>0</v>
      </c>
      <c r="BC76" t="b">
        <v>0</v>
      </c>
      <c r="BD76" t="b">
        <v>1</v>
      </c>
      <c r="BE76" t="b">
        <v>0</v>
      </c>
      <c r="BG76" t="s">
        <v>4923</v>
      </c>
      <c r="BH76" s="8" t="s">
        <v>2201</v>
      </c>
      <c r="BI76" s="8" t="s">
        <v>2201</v>
      </c>
      <c r="BJ76" s="719">
        <v>0</v>
      </c>
      <c r="BK76" s="566" t="s">
        <v>5826</v>
      </c>
      <c r="BL76" s="484" t="s">
        <v>5712</v>
      </c>
      <c r="BM76" s="56" t="s">
        <v>2202</v>
      </c>
      <c r="BO76" s="209">
        <v>20</v>
      </c>
      <c r="BP76" s="8"/>
      <c r="BQ76" s="585" t="s">
        <v>55</v>
      </c>
      <c r="BT76" s="585" t="s">
        <v>404</v>
      </c>
      <c r="BU76" s="585" t="s">
        <v>55</v>
      </c>
    </row>
    <row r="77" spans="1:73">
      <c r="A77">
        <v>76</v>
      </c>
      <c r="B77" s="153" t="str">
        <f>IFERROR(TEXT(AL77,"00"),"99")&amp;IFERROR(TEXT(W77,"00"),"99")&amp;IFERROR(TEXT(S77,"00"),"99")&amp;IFERROR(TEXT(BO77,"000"),"999")</f>
        <v>011041022</v>
      </c>
      <c r="C77" s="153" t="str">
        <f>IFERROR(TEXT(AL77,"00"),"99")&amp;IFERROR(TEXT(V77,"00"),"99")&amp;IFERROR(TEXT(R77,"000"),"999")</f>
        <v>0110022</v>
      </c>
      <c r="D77" s="591">
        <f>IF(NOT(ISBLANK(I77)),1,0)</f>
        <v>1</v>
      </c>
      <c r="E77" s="591">
        <f>IF(NOT(ISBLANK(L77)),1,0)</f>
        <v>1</v>
      </c>
      <c r="F77" s="591">
        <f>IF(NOT(ISBLANK(O77)),1,0)</f>
        <v>0</v>
      </c>
      <c r="G77" s="349" t="str">
        <f>IF(ISBLANK(H77), IF(OR(NOT(ISBLANK(L77)),NOT(ISBLANK(I77)), NOT(ISBLANK(O77))),"no oldname but should be",""),IF(H77=I77,"api",IF(H77=O77,"csv","no match or acs")))</f>
        <v>no match or acs</v>
      </c>
      <c r="H77" s="8" t="s">
        <v>2995</v>
      </c>
      <c r="I77" s="118" t="s">
        <v>4760</v>
      </c>
      <c r="J77" s="572"/>
      <c r="L77" t="s">
        <v>2995</v>
      </c>
      <c r="M77" s="56" t="s">
        <v>2995</v>
      </c>
      <c r="O77" s="23"/>
      <c r="Q77" s="61" t="s">
        <v>2208</v>
      </c>
      <c r="R77" s="142">
        <f>IFERROR(_xlfn.XLOOKUP(T77, sortorder!P:P,sortorder!Q:Q),999)</f>
        <v>22</v>
      </c>
      <c r="S77" s="142">
        <f>IFERROR(_xlfn.XLOOKUP(T77, sortorder!P:P,sortorder!O:O),99)</f>
        <v>41</v>
      </c>
      <c r="T77" s="124" t="s">
        <v>2208</v>
      </c>
      <c r="U77" s="56" t="s">
        <v>2208</v>
      </c>
      <c r="V77" s="147">
        <f>IFERROR(_xlfn.XLOOKUP(X77, sortorder!E:E,sortorder!D:D),99)</f>
        <v>10</v>
      </c>
      <c r="W77" s="147">
        <f>V77</f>
        <v>10</v>
      </c>
      <c r="X77" s="21" t="s">
        <v>2191</v>
      </c>
      <c r="Y77" s="137">
        <f>IF(ISERROR(SEARCH(Y$1,$Q77)),0,1)</f>
        <v>0</v>
      </c>
      <c r="Z77" s="137">
        <f>IF(ISERROR(SEARCH(Z$1,$Q77)),0,1)</f>
        <v>0</v>
      </c>
      <c r="AA77" s="137">
        <f>IF(ISERROR(SEARCH(AA$1,$Q77)),0,1)</f>
        <v>0</v>
      </c>
      <c r="AB77" s="137">
        <f>IF(ISERROR(SEARCH(AB$1,$Q77)),0,1)</f>
        <v>0</v>
      </c>
      <c r="AC77" s="137">
        <f>IF(ISERROR(SEARCH(AC$1,$Q77)),0,1)</f>
        <v>0</v>
      </c>
      <c r="AD77" s="137">
        <f>IF(ISERROR(SEARCH(AD$1,$Q77)),0,1)</f>
        <v>0</v>
      </c>
      <c r="AE77" s="137">
        <f>IF(ISERROR(SEARCH(AE$1,$Q77)),0,1)</f>
        <v>0</v>
      </c>
      <c r="AF77" s="137">
        <f>IF(ISERROR(SEARCH(AF$1,$Q77)),0,1)</f>
        <v>0</v>
      </c>
      <c r="AG77" s="137">
        <f>IF(ISERROR(SEARCH(AG$1,$Q77)),0,1)</f>
        <v>0</v>
      </c>
      <c r="AH77" t="s">
        <v>1058</v>
      </c>
      <c r="AI77" s="137" t="str">
        <f>_xlfn.XLOOKUP(I77,'api2.3'!B:B,'api2.3'!D:D,"")</f>
        <v>Breakdown by Race</v>
      </c>
      <c r="AJ77" t="s">
        <v>44</v>
      </c>
      <c r="AK77" s="38" t="s">
        <v>44</v>
      </c>
      <c r="AL77" s="200">
        <f>_xlfn.XLOOKUP(AK77,sortorder!$I$15:$I$20,sortorder!$J$15:$J$20)</f>
        <v>1</v>
      </c>
      <c r="AP77" s="639">
        <v>0</v>
      </c>
      <c r="AQ77" t="s">
        <v>43</v>
      </c>
      <c r="AR77" s="22" t="str">
        <f>IF(AA77=1,"pctile",IF(Y77=1,"ratio",IF(AC77=1,"avg","raw")))</f>
        <v>raw</v>
      </c>
      <c r="AS77" t="s">
        <v>43</v>
      </c>
      <c r="AT77" s="22" t="b">
        <f>AR77=AS77</f>
        <v>1</v>
      </c>
      <c r="AU77" s="638" t="s">
        <v>286</v>
      </c>
      <c r="AV77" s="638" t="s">
        <v>43</v>
      </c>
      <c r="AW77">
        <v>1</v>
      </c>
      <c r="AX77" s="601" t="s">
        <v>2143</v>
      </c>
      <c r="AY77" s="484" t="b">
        <v>1</v>
      </c>
      <c r="AZ77" s="22" t="s">
        <v>5630</v>
      </c>
      <c r="BA77">
        <v>2</v>
      </c>
      <c r="BB77">
        <v>0</v>
      </c>
      <c r="BC77" t="b">
        <v>0</v>
      </c>
      <c r="BD77" t="b">
        <v>1</v>
      </c>
      <c r="BE77" t="b">
        <v>0</v>
      </c>
      <c r="BG77" t="s">
        <v>4994</v>
      </c>
      <c r="BH77" s="8" t="s">
        <v>2210</v>
      </c>
      <c r="BI77" s="8" t="s">
        <v>2210</v>
      </c>
      <c r="BJ77" s="719">
        <v>0</v>
      </c>
      <c r="BK77" s="566" t="s">
        <v>5828</v>
      </c>
      <c r="BL77" s="484" t="s">
        <v>5711</v>
      </c>
      <c r="BM77" s="56" t="s">
        <v>2211</v>
      </c>
      <c r="BO77" s="209">
        <v>22</v>
      </c>
      <c r="BP77" s="8"/>
      <c r="BQ77" s="585" t="s">
        <v>55</v>
      </c>
      <c r="BT77" s="585" t="s">
        <v>404</v>
      </c>
      <c r="BU77" s="585" t="s">
        <v>55</v>
      </c>
    </row>
    <row r="78" spans="1:73">
      <c r="A78">
        <v>77</v>
      </c>
      <c r="B78" s="153" t="str">
        <f>IFERROR(TEXT(AL78,"00"),"99")&amp;IFERROR(TEXT(W78,"00"),"99")&amp;IFERROR(TEXT(S78,"00"),"99")&amp;IFERROR(TEXT(BO78,"000"),"999")</f>
        <v>011042023</v>
      </c>
      <c r="C78" s="153" t="str">
        <f>IFERROR(TEXT(AL78,"00"),"99")&amp;IFERROR(TEXT(V78,"00"),"99")&amp;IFERROR(TEXT(R78,"000"),"999")</f>
        <v>0110023</v>
      </c>
      <c r="D78" s="591">
        <f>IF(NOT(ISBLANK(I78)),1,0)</f>
        <v>1</v>
      </c>
      <c r="E78" s="591">
        <f>IF(NOT(ISBLANK(L78)),1,0)</f>
        <v>1</v>
      </c>
      <c r="F78" s="591">
        <f>IF(NOT(ISBLANK(O78)),1,0)</f>
        <v>0</v>
      </c>
      <c r="G78" s="349" t="str">
        <f>IF(ISBLANK(H78), IF(OR(NOT(ISBLANK(L78)),NOT(ISBLANK(I78)), NOT(ISBLANK(O78))),"no oldname but should be",""),IF(H78=I78,"api",IF(H78=O78,"csv","no match or acs")))</f>
        <v>no match or acs</v>
      </c>
      <c r="H78" s="8" t="s">
        <v>2996</v>
      </c>
      <c r="I78" s="118" t="s">
        <v>4761</v>
      </c>
      <c r="J78" s="572"/>
      <c r="L78" t="s">
        <v>2996</v>
      </c>
      <c r="M78" s="56" t="s">
        <v>2996</v>
      </c>
      <c r="O78" s="23"/>
      <c r="Q78" s="61" t="s">
        <v>2212</v>
      </c>
      <c r="R78" s="142">
        <f>IFERROR(_xlfn.XLOOKUP(T78, sortorder!P:P,sortorder!Q:Q),999)</f>
        <v>23</v>
      </c>
      <c r="S78" s="142">
        <f>IFERROR(_xlfn.XLOOKUP(T78, sortorder!P:P,sortorder!O:O),99)</f>
        <v>42</v>
      </c>
      <c r="T78" s="124" t="s">
        <v>2212</v>
      </c>
      <c r="U78" s="56" t="s">
        <v>2212</v>
      </c>
      <c r="V78" s="147">
        <f>IFERROR(_xlfn.XLOOKUP(X78, sortorder!E:E,sortorder!D:D),99)</f>
        <v>10</v>
      </c>
      <c r="W78" s="147">
        <f>V78</f>
        <v>10</v>
      </c>
      <c r="X78" s="21" t="s">
        <v>2191</v>
      </c>
      <c r="Y78" s="137">
        <f>IF(ISERROR(SEARCH(Y$1,$Q78)),0,1)</f>
        <v>0</v>
      </c>
      <c r="Z78" s="137">
        <f>IF(ISERROR(SEARCH(Z$1,$Q78)),0,1)</f>
        <v>0</v>
      </c>
      <c r="AA78" s="137">
        <f>IF(ISERROR(SEARCH(AA$1,$Q78)),0,1)</f>
        <v>0</v>
      </c>
      <c r="AB78" s="137">
        <f>IF(ISERROR(SEARCH(AB$1,$Q78)),0,1)</f>
        <v>0</v>
      </c>
      <c r="AC78" s="137">
        <f>IF(ISERROR(SEARCH(AC$1,$Q78)),0,1)</f>
        <v>0</v>
      </c>
      <c r="AD78" s="137">
        <f>IF(ISERROR(SEARCH(AD$1,$Q78)),0,1)</f>
        <v>0</v>
      </c>
      <c r="AE78" s="137">
        <f>IF(ISERROR(SEARCH(AE$1,$Q78)),0,1)</f>
        <v>0</v>
      </c>
      <c r="AF78" s="137">
        <f>IF(ISERROR(SEARCH(AF$1,$Q78)),0,1)</f>
        <v>0</v>
      </c>
      <c r="AG78" s="137">
        <f>IF(ISERROR(SEARCH(AG$1,$Q78)),0,1)</f>
        <v>0</v>
      </c>
      <c r="AH78" t="s">
        <v>1058</v>
      </c>
      <c r="AI78" s="137" t="str">
        <f>_xlfn.XLOOKUP(I78,'api2.3'!B:B,'api2.3'!D:D,"")</f>
        <v>Breakdown by Race</v>
      </c>
      <c r="AJ78" t="s">
        <v>44</v>
      </c>
      <c r="AK78" s="38" t="s">
        <v>44</v>
      </c>
      <c r="AL78" s="200">
        <f>_xlfn.XLOOKUP(AK78,sortorder!$I$15:$I$20,sortorder!$J$15:$J$20)</f>
        <v>1</v>
      </c>
      <c r="AP78" s="639">
        <v>0</v>
      </c>
      <c r="AQ78" t="s">
        <v>43</v>
      </c>
      <c r="AR78" s="22" t="str">
        <f>IF(AA78=1,"pctile",IF(Y78=1,"ratio",IF(AC78=1,"avg","raw")))</f>
        <v>raw</v>
      </c>
      <c r="AS78" t="s">
        <v>43</v>
      </c>
      <c r="AT78" s="22" t="b">
        <f>AR78=AS78</f>
        <v>1</v>
      </c>
      <c r="AU78" s="638" t="s">
        <v>286</v>
      </c>
      <c r="AV78" s="638" t="s">
        <v>43</v>
      </c>
      <c r="AW78">
        <v>1</v>
      </c>
      <c r="AX78" s="601" t="s">
        <v>2143</v>
      </c>
      <c r="AY78" s="484" t="b">
        <v>1</v>
      </c>
      <c r="AZ78" s="22" t="s">
        <v>5630</v>
      </c>
      <c r="BA78">
        <v>2</v>
      </c>
      <c r="BB78">
        <v>0</v>
      </c>
      <c r="BC78" t="b">
        <v>0</v>
      </c>
      <c r="BD78" t="b">
        <v>1</v>
      </c>
      <c r="BE78" t="b">
        <v>0</v>
      </c>
      <c r="BG78" t="s">
        <v>5095</v>
      </c>
      <c r="BH78" s="8" t="s">
        <v>2214</v>
      </c>
      <c r="BI78" s="8" t="s">
        <v>2214</v>
      </c>
      <c r="BJ78" s="719">
        <v>0</v>
      </c>
      <c r="BK78" s="566" t="s">
        <v>5830</v>
      </c>
      <c r="BL78" s="484" t="s">
        <v>5710</v>
      </c>
      <c r="BM78" s="56" t="s">
        <v>2215</v>
      </c>
      <c r="BO78" s="209">
        <v>23</v>
      </c>
      <c r="BP78" s="8"/>
      <c r="BQ78" s="585" t="s">
        <v>55</v>
      </c>
      <c r="BT78" s="585" t="s">
        <v>404</v>
      </c>
      <c r="BU78" s="585" t="s">
        <v>55</v>
      </c>
    </row>
    <row r="79" spans="1:73">
      <c r="A79">
        <v>78</v>
      </c>
      <c r="B79" s="153" t="str">
        <f>IFERROR(TEXT(AL79,"00"),"99")&amp;IFERROR(TEXT(W79,"00"),"99")&amp;IFERROR(TEXT(S79,"00"),"99")&amp;IFERROR(TEXT(BO79,"000"),"999")</f>
        <v>011043024</v>
      </c>
      <c r="C79" s="153" t="str">
        <f>IFERROR(TEXT(AL79,"00"),"99")&amp;IFERROR(TEXT(V79,"00"),"99")&amp;IFERROR(TEXT(R79,"000"),"999")</f>
        <v>0110024</v>
      </c>
      <c r="D79" s="591">
        <f>IF(NOT(ISBLANK(I79)),1,0)</f>
        <v>1</v>
      </c>
      <c r="E79" s="591">
        <f>IF(NOT(ISBLANK(L79)),1,0)</f>
        <v>1</v>
      </c>
      <c r="F79" s="591">
        <f>IF(NOT(ISBLANK(O79)),1,0)</f>
        <v>0</v>
      </c>
      <c r="G79" s="349" t="str">
        <f>IF(ISBLANK(H79), IF(OR(NOT(ISBLANK(L79)),NOT(ISBLANK(I79)), NOT(ISBLANK(O79))),"no oldname but should be",""),IF(H79=I79,"api",IF(H79=O79,"csv","no match or acs")))</f>
        <v>no match or acs</v>
      </c>
      <c r="H79" s="8" t="s">
        <v>2997</v>
      </c>
      <c r="I79" s="118" t="s">
        <v>4762</v>
      </c>
      <c r="J79" s="572"/>
      <c r="L79" s="119" t="s">
        <v>2997</v>
      </c>
      <c r="M79" s="189" t="s">
        <v>2997</v>
      </c>
      <c r="O79" s="23"/>
      <c r="Q79" s="120" t="s">
        <v>2216</v>
      </c>
      <c r="R79" s="142">
        <f>IFERROR(_xlfn.XLOOKUP(T79, sortorder!P:P,sortorder!Q:Q),999)</f>
        <v>24</v>
      </c>
      <c r="S79" s="142">
        <f>IFERROR(_xlfn.XLOOKUP(T79, sortorder!P:P,sortorder!O:O),99)</f>
        <v>43</v>
      </c>
      <c r="T79" s="124" t="s">
        <v>2216</v>
      </c>
      <c r="U79" s="56" t="s">
        <v>2216</v>
      </c>
      <c r="V79" s="147">
        <f>IFERROR(_xlfn.XLOOKUP(X79, sortorder!E:E,sortorder!D:D),99)</f>
        <v>10</v>
      </c>
      <c r="W79" s="147">
        <f>V79</f>
        <v>10</v>
      </c>
      <c r="X79" s="21" t="s">
        <v>2191</v>
      </c>
      <c r="Y79" s="137">
        <f>IF(ISERROR(SEARCH(Y$1,$Q79)),0,1)</f>
        <v>0</v>
      </c>
      <c r="Z79" s="137">
        <f>IF(ISERROR(SEARCH(Z$1,$Q79)),0,1)</f>
        <v>0</v>
      </c>
      <c r="AA79" s="137">
        <f>IF(ISERROR(SEARCH(AA$1,$Q79)),0,1)</f>
        <v>0</v>
      </c>
      <c r="AB79" s="137">
        <f>IF(ISERROR(SEARCH(AB$1,$Q79)),0,1)</f>
        <v>0</v>
      </c>
      <c r="AC79" s="137">
        <f>IF(ISERROR(SEARCH(AC$1,$Q79)),0,1)</f>
        <v>0</v>
      </c>
      <c r="AD79" s="137">
        <f>IF(ISERROR(SEARCH(AD$1,$Q79)),0,1)</f>
        <v>0</v>
      </c>
      <c r="AE79" s="137">
        <f>IF(ISERROR(SEARCH(AE$1,$Q79)),0,1)</f>
        <v>0</v>
      </c>
      <c r="AF79" s="137">
        <f>IF(ISERROR(SEARCH(AF$1,$Q79)),0,1)</f>
        <v>0</v>
      </c>
      <c r="AG79" s="137">
        <f>IF(ISERROR(SEARCH(AG$1,$Q79)),0,1)</f>
        <v>0</v>
      </c>
      <c r="AH79" t="s">
        <v>1058</v>
      </c>
      <c r="AI79" s="137" t="str">
        <f>_xlfn.XLOOKUP(I79,'api2.3'!B:B,'api2.3'!D:D,"")</f>
        <v>Breakdown by Race</v>
      </c>
      <c r="AJ79" t="s">
        <v>44</v>
      </c>
      <c r="AK79" s="38" t="s">
        <v>44</v>
      </c>
      <c r="AL79" s="200">
        <f>_xlfn.XLOOKUP(AK79,sortorder!$I$15:$I$20,sortorder!$J$15:$J$20)</f>
        <v>1</v>
      </c>
      <c r="AP79" s="639">
        <v>0</v>
      </c>
      <c r="AQ79" t="s">
        <v>43</v>
      </c>
      <c r="AR79" s="22" t="str">
        <f>IF(AA79=1,"pctile",IF(Y79=1,"ratio",IF(AC79=1,"avg","raw")))</f>
        <v>raw</v>
      </c>
      <c r="AS79" t="s">
        <v>43</v>
      </c>
      <c r="AT79" s="22" t="b">
        <f>AR79=AS79</f>
        <v>1</v>
      </c>
      <c r="AU79" s="638" t="s">
        <v>286</v>
      </c>
      <c r="AV79" s="638" t="s">
        <v>43</v>
      </c>
      <c r="AW79">
        <v>1</v>
      </c>
      <c r="AX79" s="601" t="s">
        <v>2143</v>
      </c>
      <c r="AY79" s="484" t="b">
        <v>1</v>
      </c>
      <c r="AZ79" s="22" t="s">
        <v>5630</v>
      </c>
      <c r="BA79">
        <v>2</v>
      </c>
      <c r="BB79">
        <v>0</v>
      </c>
      <c r="BC79" t="b">
        <v>0</v>
      </c>
      <c r="BD79" t="b">
        <v>1</v>
      </c>
      <c r="BE79" t="b">
        <v>0</v>
      </c>
      <c r="BG79" t="s">
        <v>4924</v>
      </c>
      <c r="BH79" s="8" t="s">
        <v>2218</v>
      </c>
      <c r="BI79" s="8" t="s">
        <v>2218</v>
      </c>
      <c r="BJ79" s="719">
        <v>0</v>
      </c>
      <c r="BK79" s="566" t="s">
        <v>5832</v>
      </c>
      <c r="BL79" s="484" t="s">
        <v>5709</v>
      </c>
      <c r="BM79" s="56" t="s">
        <v>2219</v>
      </c>
      <c r="BO79" s="209">
        <v>24</v>
      </c>
      <c r="BP79" s="8"/>
      <c r="BQ79" s="585" t="s">
        <v>113</v>
      </c>
      <c r="BT79" s="585" t="s">
        <v>404</v>
      </c>
      <c r="BU79" s="585" t="s">
        <v>55</v>
      </c>
    </row>
    <row r="80" spans="1:73">
      <c r="A80">
        <v>79</v>
      </c>
      <c r="B80" s="153" t="str">
        <f>IFERROR(TEXT(AL80,"00"),"99")&amp;IFERROR(TEXT(W80,"00"),"99")&amp;IFERROR(TEXT(S80,"00"),"99")&amp;IFERROR(TEXT(BO80,"000"),"999")</f>
        <v>011044025</v>
      </c>
      <c r="C80" s="153" t="str">
        <f>IFERROR(TEXT(AL80,"00"),"99")&amp;IFERROR(TEXT(V80,"00"),"99")&amp;IFERROR(TEXT(R80,"000"),"999")</f>
        <v>0110025</v>
      </c>
      <c r="D80" s="591">
        <f>IF(NOT(ISBLANK(I80)),1,0)</f>
        <v>1</v>
      </c>
      <c r="E80" s="591">
        <f>IF(NOT(ISBLANK(L80)),1,0)</f>
        <v>1</v>
      </c>
      <c r="F80" s="591">
        <f>IF(NOT(ISBLANK(O80)),1,0)</f>
        <v>0</v>
      </c>
      <c r="G80" s="349" t="str">
        <f>IF(ISBLANK(H80), IF(OR(NOT(ISBLANK(L80)),NOT(ISBLANK(I80)), NOT(ISBLANK(O80))),"no oldname but should be",""),IF(H80=I80,"api",IF(H80=O80,"csv","no match or acs")))</f>
        <v>no match or acs</v>
      </c>
      <c r="H80" s="8" t="s">
        <v>2998</v>
      </c>
      <c r="I80" s="118" t="s">
        <v>4763</v>
      </c>
      <c r="J80" s="572"/>
      <c r="L80" s="119" t="s">
        <v>2998</v>
      </c>
      <c r="M80" s="189" t="s">
        <v>2998</v>
      </c>
      <c r="O80" s="23"/>
      <c r="Q80" s="120" t="s">
        <v>2220</v>
      </c>
      <c r="R80" s="142">
        <f>IFERROR(_xlfn.XLOOKUP(T80, sortorder!P:P,sortorder!Q:Q),999)</f>
        <v>25</v>
      </c>
      <c r="S80" s="142">
        <f>IFERROR(_xlfn.XLOOKUP(T80, sortorder!P:P,sortorder!O:O),99)</f>
        <v>44</v>
      </c>
      <c r="T80" s="124" t="s">
        <v>2220</v>
      </c>
      <c r="U80" s="56" t="s">
        <v>2220</v>
      </c>
      <c r="V80" s="147">
        <f>IFERROR(_xlfn.XLOOKUP(X80, sortorder!E:E,sortorder!D:D),99)</f>
        <v>10</v>
      </c>
      <c r="W80" s="147">
        <f>V80</f>
        <v>10</v>
      </c>
      <c r="X80" s="21" t="s">
        <v>2191</v>
      </c>
      <c r="Y80" s="137">
        <f>IF(ISERROR(SEARCH(Y$1,$Q80)),0,1)</f>
        <v>0</v>
      </c>
      <c r="Z80" s="137">
        <f>IF(ISERROR(SEARCH(Z$1,$Q80)),0,1)</f>
        <v>0</v>
      </c>
      <c r="AA80" s="137">
        <f>IF(ISERROR(SEARCH(AA$1,$Q80)),0,1)</f>
        <v>0</v>
      </c>
      <c r="AB80" s="137">
        <f>IF(ISERROR(SEARCH(AB$1,$Q80)),0,1)</f>
        <v>0</v>
      </c>
      <c r="AC80" s="137">
        <f>IF(ISERROR(SEARCH(AC$1,$Q80)),0,1)</f>
        <v>0</v>
      </c>
      <c r="AD80" s="137">
        <f>IF(ISERROR(SEARCH(AD$1,$Q80)),0,1)</f>
        <v>0</v>
      </c>
      <c r="AE80" s="137">
        <f>IF(ISERROR(SEARCH(AE$1,$Q80)),0,1)</f>
        <v>0</v>
      </c>
      <c r="AF80" s="137">
        <f>IF(ISERROR(SEARCH(AF$1,$Q80)),0,1)</f>
        <v>0</v>
      </c>
      <c r="AG80" s="137">
        <f>IF(ISERROR(SEARCH(AG$1,$Q80)),0,1)</f>
        <v>0</v>
      </c>
      <c r="AH80" t="s">
        <v>1058</v>
      </c>
      <c r="AI80" s="137" t="str">
        <f>_xlfn.XLOOKUP(I80,'api2.3'!B:B,'api2.3'!D:D,"")</f>
        <v>Breakdown by Race</v>
      </c>
      <c r="AJ80" t="s">
        <v>44</v>
      </c>
      <c r="AK80" s="38" t="s">
        <v>44</v>
      </c>
      <c r="AL80" s="200">
        <f>_xlfn.XLOOKUP(AK80,sortorder!$I$15:$I$20,sortorder!$J$15:$J$20)</f>
        <v>1</v>
      </c>
      <c r="AP80" s="639">
        <v>0</v>
      </c>
      <c r="AQ80" t="s">
        <v>43</v>
      </c>
      <c r="AR80" s="22" t="str">
        <f>IF(AA80=1,"pctile",IF(Y80=1,"ratio",IF(AC80=1,"avg","raw")))</f>
        <v>raw</v>
      </c>
      <c r="AS80" t="s">
        <v>43</v>
      </c>
      <c r="AT80" s="22" t="b">
        <f>AR80=AS80</f>
        <v>1</v>
      </c>
      <c r="AU80" s="638" t="s">
        <v>286</v>
      </c>
      <c r="AV80" s="638" t="s">
        <v>43</v>
      </c>
      <c r="AW80">
        <v>1</v>
      </c>
      <c r="AX80" s="601" t="s">
        <v>2143</v>
      </c>
      <c r="AY80" s="484" t="b">
        <v>1</v>
      </c>
      <c r="AZ80" s="22" t="s">
        <v>5630</v>
      </c>
      <c r="BA80">
        <v>2</v>
      </c>
      <c r="BB80">
        <v>0</v>
      </c>
      <c r="BC80" t="b">
        <v>0</v>
      </c>
      <c r="BD80" t="b">
        <v>1</v>
      </c>
      <c r="BE80" t="b">
        <v>0</v>
      </c>
      <c r="BG80" t="s">
        <v>5182</v>
      </c>
      <c r="BH80" s="8" t="s">
        <v>2222</v>
      </c>
      <c r="BI80" s="8" t="s">
        <v>2222</v>
      </c>
      <c r="BJ80" s="719">
        <v>0</v>
      </c>
      <c r="BK80" s="566" t="s">
        <v>5834</v>
      </c>
      <c r="BL80" s="484" t="s">
        <v>5708</v>
      </c>
      <c r="BM80" s="56" t="s">
        <v>2223</v>
      </c>
      <c r="BO80" s="209">
        <v>25</v>
      </c>
      <c r="BP80" s="8"/>
      <c r="BQ80" s="585" t="s">
        <v>109</v>
      </c>
      <c r="BT80" s="585" t="s">
        <v>404</v>
      </c>
      <c r="BU80" s="585" t="s">
        <v>55</v>
      </c>
    </row>
    <row r="81" spans="1:73">
      <c r="A81">
        <v>80</v>
      </c>
      <c r="B81" s="153" t="str">
        <f>IFERROR(TEXT(AL81,"00"),"99")&amp;IFERROR(TEXT(W81,"00"),"99")&amp;IFERROR(TEXT(S81,"00"),"99")&amp;IFERROR(TEXT(BO81,"000"),"999")</f>
        <v>011045018</v>
      </c>
      <c r="C81" s="153" t="str">
        <f>IFERROR(TEXT(AL81,"00"),"99")&amp;IFERROR(TEXT(V81,"00"),"99")&amp;IFERROR(TEXT(R81,"000"),"999")</f>
        <v>0110018</v>
      </c>
      <c r="D81" s="591">
        <f>IF(NOT(ISBLANK(I81)),1,0)</f>
        <v>1</v>
      </c>
      <c r="E81" s="591">
        <f>IF(NOT(ISBLANK(L81)),1,0)</f>
        <v>1</v>
      </c>
      <c r="F81" s="591">
        <f>IF(NOT(ISBLANK(O81)),1,0)</f>
        <v>0</v>
      </c>
      <c r="G81" s="349" t="str">
        <f>IF(ISBLANK(H81), IF(OR(NOT(ISBLANK(L81)),NOT(ISBLANK(I81)), NOT(ISBLANK(O81))),"no oldname but should be",""),IF(H81=I81,"api",IF(H81=O81,"csv","no match or acs")))</f>
        <v>no match or acs</v>
      </c>
      <c r="H81" s="8" t="s">
        <v>2999</v>
      </c>
      <c r="I81" s="118" t="s">
        <v>4757</v>
      </c>
      <c r="J81" s="572"/>
      <c r="L81" s="119" t="s">
        <v>2999</v>
      </c>
      <c r="M81" s="189" t="s">
        <v>2999</v>
      </c>
      <c r="O81" s="23"/>
      <c r="Q81" s="120" t="s">
        <v>2189</v>
      </c>
      <c r="R81" s="142">
        <f>IFERROR(_xlfn.XLOOKUP(T81, sortorder!P:P,sortorder!Q:Q),999)</f>
        <v>18</v>
      </c>
      <c r="S81" s="142">
        <f>IFERROR(_xlfn.XLOOKUP(T81, sortorder!P:P,sortorder!O:O),99)</f>
        <v>45</v>
      </c>
      <c r="T81" s="124" t="s">
        <v>2189</v>
      </c>
      <c r="U81" s="56" t="s">
        <v>2189</v>
      </c>
      <c r="V81" s="147">
        <f>IFERROR(_xlfn.XLOOKUP(X81, sortorder!E:E,sortorder!D:D),99)</f>
        <v>10</v>
      </c>
      <c r="W81" s="147">
        <f>V81</f>
        <v>10</v>
      </c>
      <c r="X81" s="21" t="s">
        <v>2191</v>
      </c>
      <c r="Y81" s="137">
        <f>IF(ISERROR(SEARCH(Y$1,$Q81)),0,1)</f>
        <v>0</v>
      </c>
      <c r="Z81" s="137">
        <f>IF(ISERROR(SEARCH(Z$1,$Q81)),0,1)</f>
        <v>0</v>
      </c>
      <c r="AA81" s="137">
        <f>IF(ISERROR(SEARCH(AA$1,$Q81)),0,1)</f>
        <v>0</v>
      </c>
      <c r="AB81" s="137">
        <f>IF(ISERROR(SEARCH(AB$1,$Q81)),0,1)</f>
        <v>0</v>
      </c>
      <c r="AC81" s="137">
        <f>IF(ISERROR(SEARCH(AC$1,$Q81)),0,1)</f>
        <v>0</v>
      </c>
      <c r="AD81" s="137">
        <f>IF(ISERROR(SEARCH(AD$1,$Q81)),0,1)</f>
        <v>0</v>
      </c>
      <c r="AE81" s="137">
        <f>IF(ISERROR(SEARCH(AE$1,$Q81)),0,1)</f>
        <v>0</v>
      </c>
      <c r="AF81" s="137">
        <f>IF(ISERROR(SEARCH(AF$1,$Q81)),0,1)</f>
        <v>0</v>
      </c>
      <c r="AG81" s="137">
        <f>IF(ISERROR(SEARCH(AG$1,$Q81)),0,1)</f>
        <v>0</v>
      </c>
      <c r="AH81" t="s">
        <v>1058</v>
      </c>
      <c r="AI81" s="137" t="str">
        <f>_xlfn.XLOOKUP(I81,'api2.3'!B:B,'api2.3'!D:D,"")</f>
        <v>Breakdown by Race</v>
      </c>
      <c r="AJ81" t="s">
        <v>44</v>
      </c>
      <c r="AK81" s="38" t="s">
        <v>44</v>
      </c>
      <c r="AL81" s="200">
        <f>_xlfn.XLOOKUP(AK81,sortorder!$I$15:$I$20,sortorder!$J$15:$J$20)</f>
        <v>1</v>
      </c>
      <c r="AP81" s="639">
        <v>0</v>
      </c>
      <c r="AQ81" t="s">
        <v>43</v>
      </c>
      <c r="AR81" s="22" t="str">
        <f>IF(AA81=1,"pctile",IF(Y81=1,"ratio",IF(AC81=1,"avg","raw")))</f>
        <v>raw</v>
      </c>
      <c r="AS81" t="s">
        <v>43</v>
      </c>
      <c r="AT81" s="22" t="b">
        <f>AR81=AS81</f>
        <v>1</v>
      </c>
      <c r="AU81" s="638" t="s">
        <v>286</v>
      </c>
      <c r="AV81" s="638" t="s">
        <v>43</v>
      </c>
      <c r="AW81">
        <v>1</v>
      </c>
      <c r="AX81" s="601" t="s">
        <v>2143</v>
      </c>
      <c r="AY81" s="484" t="b">
        <v>1</v>
      </c>
      <c r="AZ81" s="22" t="s">
        <v>5630</v>
      </c>
      <c r="BA81">
        <v>2</v>
      </c>
      <c r="BB81">
        <v>0</v>
      </c>
      <c r="BC81" t="b">
        <v>0</v>
      </c>
      <c r="BD81" t="b">
        <v>1</v>
      </c>
      <c r="BE81" t="b">
        <v>0</v>
      </c>
      <c r="BG81" t="s">
        <v>4925</v>
      </c>
      <c r="BH81" s="8" t="s">
        <v>2193</v>
      </c>
      <c r="BI81" s="8" t="s">
        <v>2193</v>
      </c>
      <c r="BJ81" s="719">
        <v>0</v>
      </c>
      <c r="BK81" s="566" t="s">
        <v>5822</v>
      </c>
      <c r="BL81" s="484" t="s">
        <v>5714</v>
      </c>
      <c r="BM81" s="56" t="s">
        <v>2194</v>
      </c>
      <c r="BO81" s="209">
        <v>18</v>
      </c>
      <c r="BP81" s="8"/>
      <c r="BQ81" s="585" t="s">
        <v>1562</v>
      </c>
      <c r="BT81" s="585" t="s">
        <v>404</v>
      </c>
      <c r="BU81" s="585" t="s">
        <v>55</v>
      </c>
    </row>
    <row r="82" spans="1:73">
      <c r="A82">
        <v>81</v>
      </c>
      <c r="B82" s="153" t="str">
        <f>IFERROR(TEXT(AL82,"00"),"99")&amp;IFERROR(TEXT(W82,"00"),"99")&amp;IFERROR(TEXT(S82,"00"),"99")&amp;IFERROR(TEXT(BO82,"000"),"999")</f>
        <v>011138999</v>
      </c>
      <c r="C82" s="153" t="str">
        <f>IFERROR(TEXT(AL82,"00"),"99")&amp;IFERROR(TEXT(V82,"00"),"99")&amp;IFERROR(TEXT(R82,"000"),"999")</f>
        <v>0111021</v>
      </c>
      <c r="D82" s="591">
        <f>IF(NOT(ISBLANK(I82)),1,0)</f>
        <v>0</v>
      </c>
      <c r="E82" s="591">
        <f>IF(NOT(ISBLANK(L82)),1,0)</f>
        <v>0</v>
      </c>
      <c r="F82" s="591">
        <f>IF(NOT(ISBLANK(O82)),1,0)</f>
        <v>0</v>
      </c>
      <c r="G82" s="349" t="str">
        <f>IF(ISBLANK(H82), IF(OR(NOT(ISBLANK(L82)),NOT(ISBLANK(I82)), NOT(ISBLANK(O82))),"no oldname but should be",""),IF(H82=I82,"api",IF(H82=O82,"csv","no match or acs")))</f>
        <v/>
      </c>
      <c r="J82" s="189"/>
      <c r="Q82" s="61" t="s">
        <v>2355</v>
      </c>
      <c r="R82" s="142">
        <f>IFERROR(_xlfn.XLOOKUP(T82, sortorder!P:P,sortorder!Q:Q),999)</f>
        <v>21</v>
      </c>
      <c r="S82" s="142">
        <f>IFERROR(_xlfn.XLOOKUP(T82, sortorder!P:P,sortorder!O:O),99)</f>
        <v>38</v>
      </c>
      <c r="T82" s="124" t="s">
        <v>2203</v>
      </c>
      <c r="U82" s="56" t="s">
        <v>2203</v>
      </c>
      <c r="V82" s="147">
        <f>IFERROR(_xlfn.XLOOKUP(X82, sortorder!E:E,sortorder!D:D),99)</f>
        <v>11</v>
      </c>
      <c r="W82" s="147">
        <f>V82</f>
        <v>11</v>
      </c>
      <c r="X82" s="21" t="s">
        <v>2356</v>
      </c>
      <c r="Y82" s="137">
        <f>IF(ISERROR(SEARCH(Y$1,$Q82)),0,1)</f>
        <v>1</v>
      </c>
      <c r="Z82" s="137">
        <f>IF(ISERROR(SEARCH(Z$1,$Q82)),0,1)</f>
        <v>0</v>
      </c>
      <c r="AA82" s="137">
        <f>IF(ISERROR(SEARCH(AA$1,$Q82)),0,1)</f>
        <v>0</v>
      </c>
      <c r="AB82" s="137">
        <f>IF(ISERROR(SEARCH(AB$1,$Q82)),0,1)</f>
        <v>0</v>
      </c>
      <c r="AC82" s="137">
        <f>IF(ISERROR(SEARCH(AC$1,$Q82)),0,1)</f>
        <v>1</v>
      </c>
      <c r="AD82" s="137">
        <f>IF(ISERROR(SEARCH(AD$1,$Q82)),0,1)</f>
        <v>0</v>
      </c>
      <c r="AE82" s="137">
        <f>IF(ISERROR(SEARCH(AE$1,$Q82)),0,1)</f>
        <v>0</v>
      </c>
      <c r="AF82" s="137">
        <f>IF(ISERROR(SEARCH(AF$1,$Q82)),0,1)</f>
        <v>0</v>
      </c>
      <c r="AG82" s="137">
        <f>IF(ISERROR(SEARCH(AG$1,$Q82)),0,1)</f>
        <v>0</v>
      </c>
      <c r="AI82" s="137" t="str">
        <f>_xlfn.XLOOKUP(I82,'api2.3'!B:B,'api2.3'!D:D,"")</f>
        <v/>
      </c>
      <c r="AJ82" t="s">
        <v>44</v>
      </c>
      <c r="AK82" s="38" t="s">
        <v>44</v>
      </c>
      <c r="AL82" s="200">
        <f>_xlfn.XLOOKUP(AK82,sortorder!$I$15:$I$20,sortorder!$J$15:$J$20)</f>
        <v>1</v>
      </c>
      <c r="AM82" s="638" t="s">
        <v>416</v>
      </c>
      <c r="AN82" s="638" t="s">
        <v>416</v>
      </c>
      <c r="AO82" s="638" t="s">
        <v>417</v>
      </c>
      <c r="AP82" s="642">
        <v>1</v>
      </c>
      <c r="AQ82" t="s">
        <v>2335</v>
      </c>
      <c r="AR82" s="22" t="str">
        <f>IF(AA82=1,"pctile",IF(Y82=1,"ratio",IF(AC82=1,"avg","raw")))</f>
        <v>ratio</v>
      </c>
      <c r="AS82" t="s">
        <v>1707</v>
      </c>
      <c r="AT82" s="22" t="b">
        <f>AR82=AS82</f>
        <v>1</v>
      </c>
      <c r="AU82" s="638" t="s">
        <v>1707</v>
      </c>
      <c r="AV82" s="638" t="s">
        <v>1707</v>
      </c>
      <c r="AX82" s="601" t="s">
        <v>2799</v>
      </c>
      <c r="AY82" s="484" t="b">
        <v>0</v>
      </c>
      <c r="AZ82" t="s">
        <v>2948</v>
      </c>
      <c r="BA82">
        <v>2</v>
      </c>
      <c r="BB82">
        <v>1</v>
      </c>
      <c r="BC82" t="b">
        <v>0</v>
      </c>
      <c r="BD82" t="b">
        <v>0</v>
      </c>
      <c r="BE82" t="b">
        <v>0</v>
      </c>
      <c r="BG82" t="s">
        <v>4926</v>
      </c>
      <c r="BH82" s="40" t="s">
        <v>2357</v>
      </c>
      <c r="BI82" s="40" t="s">
        <v>2357</v>
      </c>
      <c r="BJ82" s="719">
        <v>0</v>
      </c>
      <c r="BK82" s="566" t="s">
        <v>2799</v>
      </c>
      <c r="BL82" s="484" t="s">
        <v>2799</v>
      </c>
      <c r="BO82" s="214">
        <v>999</v>
      </c>
      <c r="BT82" s="585" t="s">
        <v>404</v>
      </c>
      <c r="BU82" s="585" t="s">
        <v>55</v>
      </c>
    </row>
    <row r="83" spans="1:73" ht="14.4" customHeight="1">
      <c r="A83">
        <v>82</v>
      </c>
      <c r="B83" s="153" t="str">
        <f>IFERROR(TEXT(AL83,"00"),"99")&amp;IFERROR(TEXT(W83,"00"),"99")&amp;IFERROR(TEXT(S83,"00"),"99")&amp;IFERROR(TEXT(BO83,"000"),"999")</f>
        <v>011139999</v>
      </c>
      <c r="C83" s="153" t="str">
        <f>IFERROR(TEXT(AL83,"00"),"99")&amp;IFERROR(TEXT(V83,"00"),"99")&amp;IFERROR(TEXT(R83,"000"),"999")</f>
        <v>0111019</v>
      </c>
      <c r="D83" s="591">
        <f>IF(NOT(ISBLANK(I83)),1,0)</f>
        <v>0</v>
      </c>
      <c r="E83" s="591">
        <f>IF(NOT(ISBLANK(L83)),1,0)</f>
        <v>0</v>
      </c>
      <c r="F83" s="591">
        <f>IF(NOT(ISBLANK(O83)),1,0)</f>
        <v>0</v>
      </c>
      <c r="G83" s="349" t="str">
        <f>IF(ISBLANK(H83), IF(OR(NOT(ISBLANK(L83)),NOT(ISBLANK(I83)), NOT(ISBLANK(O83))),"no oldname but should be",""),IF(H83=I83,"api",IF(H83=O83,"csv","no match or acs")))</f>
        <v/>
      </c>
      <c r="Q83" s="61" t="s">
        <v>2358</v>
      </c>
      <c r="R83" s="142">
        <f>IFERROR(_xlfn.XLOOKUP(T83, sortorder!P:P,sortorder!Q:Q),999)</f>
        <v>19</v>
      </c>
      <c r="S83" s="142">
        <f>IFERROR(_xlfn.XLOOKUP(T83, sortorder!P:P,sortorder!O:O),99)</f>
        <v>39</v>
      </c>
      <c r="T83" s="124" t="s">
        <v>2195</v>
      </c>
      <c r="U83" s="56" t="s">
        <v>2195</v>
      </c>
      <c r="V83" s="147">
        <f>IFERROR(_xlfn.XLOOKUP(X83, sortorder!E:E,sortorder!D:D),99)</f>
        <v>11</v>
      </c>
      <c r="W83" s="147">
        <f>V83</f>
        <v>11</v>
      </c>
      <c r="X83" s="21" t="s">
        <v>2356</v>
      </c>
      <c r="Y83" s="137">
        <f>IF(ISERROR(SEARCH(Y$1,$Q83)),0,1)</f>
        <v>1</v>
      </c>
      <c r="Z83" s="137">
        <f>IF(ISERROR(SEARCH(Z$1,$Q83)),0,1)</f>
        <v>0</v>
      </c>
      <c r="AA83" s="137">
        <f>IF(ISERROR(SEARCH(AA$1,$Q83)),0,1)</f>
        <v>0</v>
      </c>
      <c r="AB83" s="137">
        <f>IF(ISERROR(SEARCH(AB$1,$Q83)),0,1)</f>
        <v>0</v>
      </c>
      <c r="AC83" s="137">
        <f>IF(ISERROR(SEARCH(AC$1,$Q83)),0,1)</f>
        <v>1</v>
      </c>
      <c r="AD83" s="137">
        <f>IF(ISERROR(SEARCH(AD$1,$Q83)),0,1)</f>
        <v>0</v>
      </c>
      <c r="AE83" s="137">
        <f>IF(ISERROR(SEARCH(AE$1,$Q83)),0,1)</f>
        <v>0</v>
      </c>
      <c r="AF83" s="137">
        <f>IF(ISERROR(SEARCH(AF$1,$Q83)),0,1)</f>
        <v>0</v>
      </c>
      <c r="AG83" s="137">
        <f>IF(ISERROR(SEARCH(AG$1,$Q83)),0,1)</f>
        <v>0</v>
      </c>
      <c r="AI83" s="137">
        <f>_xlfn.XLOOKUP(I83,'api2.3'!B:B,'api2.3'!D:D,"")</f>
        <v>0</v>
      </c>
      <c r="AJ83" t="s">
        <v>44</v>
      </c>
      <c r="AK83" s="38" t="s">
        <v>44</v>
      </c>
      <c r="AL83" s="200">
        <f>_xlfn.XLOOKUP(AK83,sortorder!$I$15:$I$20,sortorder!$J$15:$J$20)</f>
        <v>1</v>
      </c>
      <c r="AM83" s="638" t="s">
        <v>416</v>
      </c>
      <c r="AN83" s="638" t="s">
        <v>416</v>
      </c>
      <c r="AO83" s="638" t="s">
        <v>417</v>
      </c>
      <c r="AP83" s="642">
        <v>1</v>
      </c>
      <c r="AQ83" t="s">
        <v>2335</v>
      </c>
      <c r="AR83" s="22" t="str">
        <f>IF(AA83=1,"pctile",IF(Y83=1,"ratio",IF(AC83=1,"avg","raw")))</f>
        <v>ratio</v>
      </c>
      <c r="AS83" t="s">
        <v>1707</v>
      </c>
      <c r="AT83" s="22" t="b">
        <f>AR83=AS83</f>
        <v>1</v>
      </c>
      <c r="AU83" s="638" t="s">
        <v>1707</v>
      </c>
      <c r="AV83" s="638" t="s">
        <v>1707</v>
      </c>
      <c r="AX83" s="601" t="s">
        <v>2799</v>
      </c>
      <c r="AY83" s="484" t="b">
        <v>0</v>
      </c>
      <c r="AZ83" t="s">
        <v>2948</v>
      </c>
      <c r="BA83">
        <v>2</v>
      </c>
      <c r="BB83">
        <v>1</v>
      </c>
      <c r="BC83" t="b">
        <v>0</v>
      </c>
      <c r="BD83" t="b">
        <v>0</v>
      </c>
      <c r="BE83" t="b">
        <v>0</v>
      </c>
      <c r="BG83" t="s">
        <v>4927</v>
      </c>
      <c r="BH83" s="40" t="s">
        <v>2810</v>
      </c>
      <c r="BI83" s="40" t="s">
        <v>2810</v>
      </c>
      <c r="BJ83" s="719">
        <v>0</v>
      </c>
      <c r="BK83" s="566" t="s">
        <v>2799</v>
      </c>
      <c r="BL83" s="484" t="s">
        <v>2799</v>
      </c>
      <c r="BO83" s="214">
        <v>999</v>
      </c>
      <c r="BT83" s="585" t="s">
        <v>404</v>
      </c>
      <c r="BU83" s="585" t="s">
        <v>55</v>
      </c>
    </row>
    <row r="84" spans="1:73">
      <c r="A84">
        <v>83</v>
      </c>
      <c r="B84" s="153" t="str">
        <f>IFERROR(TEXT(AL84,"00"),"99")&amp;IFERROR(TEXT(W84,"00"),"99")&amp;IFERROR(TEXT(S84,"00"),"99")&amp;IFERROR(TEXT(BO84,"000"),"999")</f>
        <v>011140999</v>
      </c>
      <c r="C84" s="153" t="str">
        <f>IFERROR(TEXT(AL84,"00"),"99")&amp;IFERROR(TEXT(V84,"00"),"99")&amp;IFERROR(TEXT(R84,"000"),"999")</f>
        <v>0111020</v>
      </c>
      <c r="D84" s="591">
        <f>IF(NOT(ISBLANK(I84)),1,0)</f>
        <v>0</v>
      </c>
      <c r="E84" s="591">
        <f>IF(NOT(ISBLANK(L84)),1,0)</f>
        <v>0</v>
      </c>
      <c r="F84" s="591">
        <f>IF(NOT(ISBLANK(O84)),1,0)</f>
        <v>0</v>
      </c>
      <c r="G84" s="349" t="str">
        <f>IF(ISBLANK(H84), IF(OR(NOT(ISBLANK(L84)),NOT(ISBLANK(I84)), NOT(ISBLANK(O84))),"no oldname but should be",""),IF(H84=I84,"api",IF(H84=O84,"csv","no match or acs")))</f>
        <v/>
      </c>
      <c r="Q84" s="61" t="s">
        <v>2359</v>
      </c>
      <c r="R84" s="142">
        <f>IFERROR(_xlfn.XLOOKUP(T84, sortorder!P:P,sortorder!Q:Q),999)</f>
        <v>20</v>
      </c>
      <c r="S84" s="142">
        <f>IFERROR(_xlfn.XLOOKUP(T84, sortorder!P:P,sortorder!O:O),99)</f>
        <v>40</v>
      </c>
      <c r="T84" s="124" t="s">
        <v>2199</v>
      </c>
      <c r="U84" s="56" t="s">
        <v>2199</v>
      </c>
      <c r="V84" s="147">
        <f>IFERROR(_xlfn.XLOOKUP(X84, sortorder!E:E,sortorder!D:D),99)</f>
        <v>11</v>
      </c>
      <c r="W84" s="147">
        <f>V84</f>
        <v>11</v>
      </c>
      <c r="X84" s="21" t="s">
        <v>2356</v>
      </c>
      <c r="Y84" s="137">
        <f>IF(ISERROR(SEARCH(Y$1,$Q84)),0,1)</f>
        <v>1</v>
      </c>
      <c r="Z84" s="137">
        <f>IF(ISERROR(SEARCH(Z$1,$Q84)),0,1)</f>
        <v>0</v>
      </c>
      <c r="AA84" s="137">
        <f>IF(ISERROR(SEARCH(AA$1,$Q84)),0,1)</f>
        <v>0</v>
      </c>
      <c r="AB84" s="137">
        <f>IF(ISERROR(SEARCH(AB$1,$Q84)),0,1)</f>
        <v>0</v>
      </c>
      <c r="AC84" s="137">
        <f>IF(ISERROR(SEARCH(AC$1,$Q84)),0,1)</f>
        <v>1</v>
      </c>
      <c r="AD84" s="137">
        <f>IF(ISERROR(SEARCH(AD$1,$Q84)),0,1)</f>
        <v>0</v>
      </c>
      <c r="AE84" s="137">
        <f>IF(ISERROR(SEARCH(AE$1,$Q84)),0,1)</f>
        <v>0</v>
      </c>
      <c r="AF84" s="137">
        <f>IF(ISERROR(SEARCH(AF$1,$Q84)),0,1)</f>
        <v>0</v>
      </c>
      <c r="AG84" s="137">
        <f>IF(ISERROR(SEARCH(AG$1,$Q84)),0,1)</f>
        <v>0</v>
      </c>
      <c r="AI84" s="137">
        <f>_xlfn.XLOOKUP(I84,'api2.3'!B:B,'api2.3'!D:D,"")</f>
        <v>0</v>
      </c>
      <c r="AJ84" t="s">
        <v>44</v>
      </c>
      <c r="AK84" s="38" t="s">
        <v>44</v>
      </c>
      <c r="AL84" s="200">
        <f>_xlfn.XLOOKUP(AK84,sortorder!$I$15:$I$20,sortorder!$J$15:$J$20)</f>
        <v>1</v>
      </c>
      <c r="AM84" s="638" t="s">
        <v>416</v>
      </c>
      <c r="AN84" s="638" t="s">
        <v>416</v>
      </c>
      <c r="AO84" s="638" t="s">
        <v>417</v>
      </c>
      <c r="AP84" s="642">
        <v>1</v>
      </c>
      <c r="AQ84" t="s">
        <v>2335</v>
      </c>
      <c r="AR84" s="22" t="str">
        <f>IF(AA84=1,"pctile",IF(Y84=1,"ratio",IF(AC84=1,"avg","raw")))</f>
        <v>ratio</v>
      </c>
      <c r="AS84" t="s">
        <v>1707</v>
      </c>
      <c r="AT84" s="22" t="b">
        <f>AR84=AS84</f>
        <v>1</v>
      </c>
      <c r="AU84" s="638" t="s">
        <v>1707</v>
      </c>
      <c r="AV84" s="638" t="s">
        <v>1707</v>
      </c>
      <c r="AX84" s="601" t="s">
        <v>2799</v>
      </c>
      <c r="AY84" s="484" t="b">
        <v>0</v>
      </c>
      <c r="AZ84" t="s">
        <v>2948</v>
      </c>
      <c r="BA84">
        <v>2</v>
      </c>
      <c r="BB84">
        <v>1</v>
      </c>
      <c r="BC84" t="b">
        <v>0</v>
      </c>
      <c r="BD84" t="b">
        <v>0</v>
      </c>
      <c r="BE84" t="b">
        <v>0</v>
      </c>
      <c r="BG84" t="s">
        <v>4928</v>
      </c>
      <c r="BH84" s="40" t="s">
        <v>2811</v>
      </c>
      <c r="BI84" s="40" t="s">
        <v>2811</v>
      </c>
      <c r="BJ84" s="719">
        <v>0</v>
      </c>
      <c r="BK84" s="566" t="s">
        <v>2799</v>
      </c>
      <c r="BL84" s="484" t="s">
        <v>2799</v>
      </c>
      <c r="BO84" s="214">
        <v>999</v>
      </c>
      <c r="BT84" s="585" t="s">
        <v>404</v>
      </c>
      <c r="BU84" s="585" t="s">
        <v>55</v>
      </c>
    </row>
    <row r="85" spans="1:73">
      <c r="A85">
        <v>84</v>
      </c>
      <c r="B85" s="153" t="str">
        <f>IFERROR(TEXT(AL85,"00"),"99")&amp;IFERROR(TEXT(W85,"00"),"99")&amp;IFERROR(TEXT(S85,"00"),"99")&amp;IFERROR(TEXT(BO85,"000"),"999")</f>
        <v>011141999</v>
      </c>
      <c r="C85" s="153" t="str">
        <f>IFERROR(TEXT(AL85,"00"),"99")&amp;IFERROR(TEXT(V85,"00"),"99")&amp;IFERROR(TEXT(R85,"000"),"999")</f>
        <v>0111022</v>
      </c>
      <c r="D85" s="591">
        <f>IF(NOT(ISBLANK(I85)),1,0)</f>
        <v>0</v>
      </c>
      <c r="E85" s="591">
        <f>IF(NOT(ISBLANK(L85)),1,0)</f>
        <v>0</v>
      </c>
      <c r="F85" s="591">
        <f>IF(NOT(ISBLANK(O85)),1,0)</f>
        <v>0</v>
      </c>
      <c r="G85" s="349" t="str">
        <f>IF(ISBLANK(H85), IF(OR(NOT(ISBLANK(L85)),NOT(ISBLANK(I85)), NOT(ISBLANK(O85))),"no oldname but should be",""),IF(H85=I85,"api",IF(H85=O85,"csv","no match or acs")))</f>
        <v/>
      </c>
      <c r="I85" s="119"/>
      <c r="Q85" s="61" t="s">
        <v>2360</v>
      </c>
      <c r="R85" s="142">
        <f>IFERROR(_xlfn.XLOOKUP(T85, sortorder!P:P,sortorder!Q:Q),999)</f>
        <v>22</v>
      </c>
      <c r="S85" s="142">
        <f>IFERROR(_xlfn.XLOOKUP(T85, sortorder!P:P,sortorder!O:O),99)</f>
        <v>41</v>
      </c>
      <c r="T85" s="124" t="s">
        <v>2208</v>
      </c>
      <c r="U85" s="56" t="s">
        <v>2208</v>
      </c>
      <c r="V85" s="147">
        <f>IFERROR(_xlfn.XLOOKUP(X85, sortorder!E:E,sortorder!D:D),99)</f>
        <v>11</v>
      </c>
      <c r="W85" s="147">
        <f>V85</f>
        <v>11</v>
      </c>
      <c r="X85" s="21" t="s">
        <v>2356</v>
      </c>
      <c r="Y85" s="137">
        <f>IF(ISERROR(SEARCH(Y$1,$Q85)),0,1)</f>
        <v>1</v>
      </c>
      <c r="Z85" s="137">
        <f>IF(ISERROR(SEARCH(Z$1,$Q85)),0,1)</f>
        <v>0</v>
      </c>
      <c r="AA85" s="137">
        <f>IF(ISERROR(SEARCH(AA$1,$Q85)),0,1)</f>
        <v>0</v>
      </c>
      <c r="AB85" s="137">
        <f>IF(ISERROR(SEARCH(AB$1,$Q85)),0,1)</f>
        <v>0</v>
      </c>
      <c r="AC85" s="137">
        <f>IF(ISERROR(SEARCH(AC$1,$Q85)),0,1)</f>
        <v>1</v>
      </c>
      <c r="AD85" s="137">
        <f>IF(ISERROR(SEARCH(AD$1,$Q85)),0,1)</f>
        <v>0</v>
      </c>
      <c r="AE85" s="137">
        <f>IF(ISERROR(SEARCH(AE$1,$Q85)),0,1)</f>
        <v>0</v>
      </c>
      <c r="AF85" s="137">
        <f>IF(ISERROR(SEARCH(AF$1,$Q85)),0,1)</f>
        <v>0</v>
      </c>
      <c r="AG85" s="137">
        <f>IF(ISERROR(SEARCH(AG$1,$Q85)),0,1)</f>
        <v>0</v>
      </c>
      <c r="AI85" s="137">
        <f>_xlfn.XLOOKUP(I85,'api2.3'!B:B,'api2.3'!D:D,"")</f>
        <v>0</v>
      </c>
      <c r="AJ85" t="s">
        <v>44</v>
      </c>
      <c r="AK85" s="38" t="s">
        <v>44</v>
      </c>
      <c r="AL85" s="200">
        <f>_xlfn.XLOOKUP(AK85,sortorder!$I$15:$I$20,sortorder!$J$15:$J$20)</f>
        <v>1</v>
      </c>
      <c r="AM85" s="638" t="s">
        <v>416</v>
      </c>
      <c r="AN85" s="638" t="s">
        <v>416</v>
      </c>
      <c r="AO85" s="638" t="s">
        <v>417</v>
      </c>
      <c r="AP85" s="642">
        <v>1</v>
      </c>
      <c r="AQ85" t="s">
        <v>2335</v>
      </c>
      <c r="AR85" s="22" t="str">
        <f>IF(AA85=1,"pctile",IF(Y85=1,"ratio",IF(AC85=1,"avg","raw")))</f>
        <v>ratio</v>
      </c>
      <c r="AS85" t="s">
        <v>1707</v>
      </c>
      <c r="AT85" s="22" t="b">
        <f>AR85=AS85</f>
        <v>1</v>
      </c>
      <c r="AU85" s="638" t="s">
        <v>1707</v>
      </c>
      <c r="AV85" s="638" t="s">
        <v>1707</v>
      </c>
      <c r="AX85" s="601" t="s">
        <v>2799</v>
      </c>
      <c r="AY85" s="484" t="b">
        <v>0</v>
      </c>
      <c r="AZ85" t="s">
        <v>2948</v>
      </c>
      <c r="BA85">
        <v>2</v>
      </c>
      <c r="BB85">
        <v>1</v>
      </c>
      <c r="BC85" t="b">
        <v>0</v>
      </c>
      <c r="BD85" t="b">
        <v>0</v>
      </c>
      <c r="BE85" t="b">
        <v>0</v>
      </c>
      <c r="BG85" t="s">
        <v>4992</v>
      </c>
      <c r="BH85" s="40" t="s">
        <v>2812</v>
      </c>
      <c r="BI85" s="40" t="s">
        <v>2812</v>
      </c>
      <c r="BJ85" s="719">
        <v>0</v>
      </c>
      <c r="BK85" s="566" t="s">
        <v>2799</v>
      </c>
      <c r="BL85" s="484">
        <v>0</v>
      </c>
      <c r="BO85" s="214">
        <v>999</v>
      </c>
      <c r="BT85" s="585" t="s">
        <v>404</v>
      </c>
      <c r="BU85" s="585" t="s">
        <v>55</v>
      </c>
    </row>
    <row r="86" spans="1:73">
      <c r="A86">
        <v>85</v>
      </c>
      <c r="B86" s="153" t="str">
        <f>IFERROR(TEXT(AL86,"00"),"99")&amp;IFERROR(TEXT(W86,"00"),"99")&amp;IFERROR(TEXT(S86,"00"),"99")&amp;IFERROR(TEXT(BO86,"000"),"999")</f>
        <v>011142999</v>
      </c>
      <c r="C86" s="153" t="str">
        <f>IFERROR(TEXT(AL86,"00"),"99")&amp;IFERROR(TEXT(V86,"00"),"99")&amp;IFERROR(TEXT(R86,"000"),"999")</f>
        <v>0111023</v>
      </c>
      <c r="D86" s="591">
        <f>IF(NOT(ISBLANK(I86)),1,0)</f>
        <v>0</v>
      </c>
      <c r="E86" s="591">
        <f>IF(NOT(ISBLANK(L86)),1,0)</f>
        <v>0</v>
      </c>
      <c r="F86" s="591">
        <f>IF(NOT(ISBLANK(O86)),1,0)</f>
        <v>0</v>
      </c>
      <c r="G86" s="349" t="str">
        <f>IF(ISBLANK(H86), IF(OR(NOT(ISBLANK(L86)),NOT(ISBLANK(I86)), NOT(ISBLANK(O86))),"no oldname but should be",""),IF(H86=I86,"api",IF(H86=O86,"csv","no match or acs")))</f>
        <v/>
      </c>
      <c r="Q86" s="61" t="s">
        <v>2361</v>
      </c>
      <c r="R86" s="142">
        <f>IFERROR(_xlfn.XLOOKUP(T86, sortorder!P:P,sortorder!Q:Q),999)</f>
        <v>23</v>
      </c>
      <c r="S86" s="142">
        <f>IFERROR(_xlfn.XLOOKUP(T86, sortorder!P:P,sortorder!O:O),99)</f>
        <v>42</v>
      </c>
      <c r="T86" s="124" t="s">
        <v>2212</v>
      </c>
      <c r="U86" s="56" t="s">
        <v>2212</v>
      </c>
      <c r="V86" s="147">
        <f>IFERROR(_xlfn.XLOOKUP(X86, sortorder!E:E,sortorder!D:D),99)</f>
        <v>11</v>
      </c>
      <c r="W86" s="147">
        <f>V86</f>
        <v>11</v>
      </c>
      <c r="X86" s="21" t="s">
        <v>2356</v>
      </c>
      <c r="Y86" s="137">
        <f>IF(ISERROR(SEARCH(Y$1,$Q86)),0,1)</f>
        <v>1</v>
      </c>
      <c r="Z86" s="137">
        <f>IF(ISERROR(SEARCH(Z$1,$Q86)),0,1)</f>
        <v>0</v>
      </c>
      <c r="AA86" s="137">
        <f>IF(ISERROR(SEARCH(AA$1,$Q86)),0,1)</f>
        <v>0</v>
      </c>
      <c r="AB86" s="137">
        <f>IF(ISERROR(SEARCH(AB$1,$Q86)),0,1)</f>
        <v>0</v>
      </c>
      <c r="AC86" s="137">
        <f>IF(ISERROR(SEARCH(AC$1,$Q86)),0,1)</f>
        <v>1</v>
      </c>
      <c r="AD86" s="137">
        <f>IF(ISERROR(SEARCH(AD$1,$Q86)),0,1)</f>
        <v>0</v>
      </c>
      <c r="AE86" s="137">
        <f>IF(ISERROR(SEARCH(AE$1,$Q86)),0,1)</f>
        <v>0</v>
      </c>
      <c r="AF86" s="137">
        <f>IF(ISERROR(SEARCH(AF$1,$Q86)),0,1)</f>
        <v>0</v>
      </c>
      <c r="AG86" s="137">
        <f>IF(ISERROR(SEARCH(AG$1,$Q86)),0,1)</f>
        <v>0</v>
      </c>
      <c r="AI86" s="137" t="str">
        <f>_xlfn.XLOOKUP(I86,'api2.3'!B:B,'api2.3'!D:D,"")</f>
        <v/>
      </c>
      <c r="AJ86" t="s">
        <v>44</v>
      </c>
      <c r="AK86" s="38" t="s">
        <v>44</v>
      </c>
      <c r="AL86" s="200">
        <f>_xlfn.XLOOKUP(AK86,sortorder!$I$15:$I$20,sortorder!$J$15:$J$20)</f>
        <v>1</v>
      </c>
      <c r="AM86" s="638" t="s">
        <v>416</v>
      </c>
      <c r="AN86" s="638" t="s">
        <v>416</v>
      </c>
      <c r="AO86" s="638" t="s">
        <v>417</v>
      </c>
      <c r="AP86" s="642">
        <v>1</v>
      </c>
      <c r="AQ86" t="s">
        <v>2335</v>
      </c>
      <c r="AR86" s="22" t="str">
        <f>IF(AA86=1,"pctile",IF(Y86=1,"ratio",IF(AC86=1,"avg","raw")))</f>
        <v>ratio</v>
      </c>
      <c r="AS86" t="s">
        <v>1707</v>
      </c>
      <c r="AT86" s="22" t="b">
        <f>AR86=AS86</f>
        <v>1</v>
      </c>
      <c r="AU86" s="638" t="s">
        <v>1707</v>
      </c>
      <c r="AV86" s="638" t="s">
        <v>1707</v>
      </c>
      <c r="AX86" s="601" t="s">
        <v>2799</v>
      </c>
      <c r="AY86" s="484" t="b">
        <v>0</v>
      </c>
      <c r="AZ86" t="s">
        <v>2948</v>
      </c>
      <c r="BA86">
        <v>2</v>
      </c>
      <c r="BB86">
        <v>1</v>
      </c>
      <c r="BC86" t="b">
        <v>0</v>
      </c>
      <c r="BD86" t="b">
        <v>0</v>
      </c>
      <c r="BE86" t="b">
        <v>0</v>
      </c>
      <c r="BG86" t="s">
        <v>5096</v>
      </c>
      <c r="BH86" s="40" t="s">
        <v>2813</v>
      </c>
      <c r="BI86" s="40" t="s">
        <v>2813</v>
      </c>
      <c r="BJ86" s="719">
        <v>0</v>
      </c>
      <c r="BK86" s="566" t="s">
        <v>2799</v>
      </c>
      <c r="BL86" s="484" t="s">
        <v>2799</v>
      </c>
      <c r="BO86" s="214">
        <v>999</v>
      </c>
      <c r="BT86" s="585" t="s">
        <v>404</v>
      </c>
      <c r="BU86" s="585" t="s">
        <v>55</v>
      </c>
    </row>
    <row r="87" spans="1:73">
      <c r="A87">
        <v>86</v>
      </c>
      <c r="B87" s="153" t="str">
        <f>IFERROR(TEXT(AL87,"00"),"99")&amp;IFERROR(TEXT(W87,"00"),"99")&amp;IFERROR(TEXT(S87,"00"),"99")&amp;IFERROR(TEXT(BO87,"000"),"999")</f>
        <v>011143999</v>
      </c>
      <c r="C87" s="153" t="str">
        <f>IFERROR(TEXT(AL87,"00"),"99")&amp;IFERROR(TEXT(V87,"00"),"99")&amp;IFERROR(TEXT(R87,"000"),"999")</f>
        <v>0111024</v>
      </c>
      <c r="D87" s="591">
        <f>IF(NOT(ISBLANK(I87)),1,0)</f>
        <v>0</v>
      </c>
      <c r="E87" s="591">
        <f>IF(NOT(ISBLANK(L87)),1,0)</f>
        <v>0</v>
      </c>
      <c r="F87" s="591">
        <f>IF(NOT(ISBLANK(O87)),1,0)</f>
        <v>0</v>
      </c>
      <c r="G87" s="349" t="str">
        <f>IF(ISBLANK(H87), IF(OR(NOT(ISBLANK(L87)),NOT(ISBLANK(I87)), NOT(ISBLANK(O87))),"no oldname but should be",""),IF(H87=I87,"api",IF(H87=O87,"csv","no match or acs")))</f>
        <v/>
      </c>
      <c r="Q87" s="61" t="s">
        <v>2362</v>
      </c>
      <c r="R87" s="142">
        <f>IFERROR(_xlfn.XLOOKUP(T87, sortorder!P:P,sortorder!Q:Q),999)</f>
        <v>24</v>
      </c>
      <c r="S87" s="142">
        <f>IFERROR(_xlfn.XLOOKUP(T87, sortorder!P:P,sortorder!O:O),99)</f>
        <v>43</v>
      </c>
      <c r="T87" s="124" t="s">
        <v>2216</v>
      </c>
      <c r="U87" s="56" t="s">
        <v>2216</v>
      </c>
      <c r="V87" s="147">
        <f>IFERROR(_xlfn.XLOOKUP(X87, sortorder!E:E,sortorder!D:D),99)</f>
        <v>11</v>
      </c>
      <c r="W87" s="147">
        <f>V87</f>
        <v>11</v>
      </c>
      <c r="X87" s="21" t="s">
        <v>2356</v>
      </c>
      <c r="Y87" s="137">
        <f>IF(ISERROR(SEARCH(Y$1,$Q87)),0,1)</f>
        <v>1</v>
      </c>
      <c r="Z87" s="137">
        <f>IF(ISERROR(SEARCH(Z$1,$Q87)),0,1)</f>
        <v>0</v>
      </c>
      <c r="AA87" s="137">
        <f>IF(ISERROR(SEARCH(AA$1,$Q87)),0,1)</f>
        <v>0</v>
      </c>
      <c r="AB87" s="137">
        <f>IF(ISERROR(SEARCH(AB$1,$Q87)),0,1)</f>
        <v>0</v>
      </c>
      <c r="AC87" s="137">
        <f>IF(ISERROR(SEARCH(AC$1,$Q87)),0,1)</f>
        <v>1</v>
      </c>
      <c r="AD87" s="137">
        <f>IF(ISERROR(SEARCH(AD$1,$Q87)),0,1)</f>
        <v>0</v>
      </c>
      <c r="AE87" s="137">
        <f>IF(ISERROR(SEARCH(AE$1,$Q87)),0,1)</f>
        <v>0</v>
      </c>
      <c r="AF87" s="137">
        <f>IF(ISERROR(SEARCH(AF$1,$Q87)),0,1)</f>
        <v>0</v>
      </c>
      <c r="AG87" s="137">
        <f>IF(ISERROR(SEARCH(AG$1,$Q87)),0,1)</f>
        <v>0</v>
      </c>
      <c r="AI87" s="137">
        <f>_xlfn.XLOOKUP(I87,'api2.3'!B:B,'api2.3'!D:D,"")</f>
        <v>0</v>
      </c>
      <c r="AJ87" t="s">
        <v>44</v>
      </c>
      <c r="AK87" s="38" t="s">
        <v>44</v>
      </c>
      <c r="AL87" s="200">
        <f>_xlfn.XLOOKUP(AK87,sortorder!$I$15:$I$20,sortorder!$J$15:$J$20)</f>
        <v>1</v>
      </c>
      <c r="AM87" s="638" t="s">
        <v>416</v>
      </c>
      <c r="AN87" s="638" t="s">
        <v>416</v>
      </c>
      <c r="AO87" s="638" t="s">
        <v>417</v>
      </c>
      <c r="AP87" s="642">
        <v>1</v>
      </c>
      <c r="AQ87" t="s">
        <v>2335</v>
      </c>
      <c r="AR87" s="22" t="str">
        <f>IF(AA87=1,"pctile",IF(Y87=1,"ratio",IF(AC87=1,"avg","raw")))</f>
        <v>ratio</v>
      </c>
      <c r="AS87" t="s">
        <v>1707</v>
      </c>
      <c r="AT87" s="22" t="b">
        <f>AR87=AS87</f>
        <v>1</v>
      </c>
      <c r="AU87" s="638" t="s">
        <v>1707</v>
      </c>
      <c r="AV87" s="638" t="s">
        <v>1707</v>
      </c>
      <c r="AX87" s="601" t="s">
        <v>2799</v>
      </c>
      <c r="AY87" s="484" t="b">
        <v>0</v>
      </c>
      <c r="AZ87" t="s">
        <v>2948</v>
      </c>
      <c r="BA87">
        <v>2</v>
      </c>
      <c r="BB87">
        <v>1</v>
      </c>
      <c r="BC87" t="b">
        <v>0</v>
      </c>
      <c r="BD87" t="b">
        <v>0</v>
      </c>
      <c r="BE87" t="b">
        <v>0</v>
      </c>
      <c r="BG87" t="s">
        <v>5179</v>
      </c>
      <c r="BH87" s="40" t="s">
        <v>2814</v>
      </c>
      <c r="BI87" s="40" t="s">
        <v>2814</v>
      </c>
      <c r="BJ87" s="719">
        <v>0</v>
      </c>
      <c r="BK87" s="566" t="s">
        <v>2799</v>
      </c>
      <c r="BL87" s="484">
        <v>0</v>
      </c>
      <c r="BO87" s="214">
        <v>999</v>
      </c>
      <c r="BT87" s="585" t="s">
        <v>404</v>
      </c>
      <c r="BU87" s="585" t="s">
        <v>55</v>
      </c>
    </row>
    <row r="88" spans="1:73">
      <c r="A88">
        <v>87</v>
      </c>
      <c r="B88" s="153" t="str">
        <f>IFERROR(TEXT(AL88,"00"),"99")&amp;IFERROR(TEXT(W88,"00"),"99")&amp;IFERROR(TEXT(S88,"00"),"99")&amp;IFERROR(TEXT(BO88,"000"),"999")</f>
        <v>011144999</v>
      </c>
      <c r="C88" s="153" t="str">
        <f>IFERROR(TEXT(AL88,"00"),"99")&amp;IFERROR(TEXT(V88,"00"),"99")&amp;IFERROR(TEXT(R88,"000"),"999")</f>
        <v>0111025</v>
      </c>
      <c r="D88" s="591">
        <f>IF(NOT(ISBLANK(I88)),1,0)</f>
        <v>0</v>
      </c>
      <c r="E88" s="591">
        <f>IF(NOT(ISBLANK(L88)),1,0)</f>
        <v>0</v>
      </c>
      <c r="F88" s="591">
        <f>IF(NOT(ISBLANK(O88)),1,0)</f>
        <v>0</v>
      </c>
      <c r="G88" s="349" t="str">
        <f>IF(ISBLANK(H88), IF(OR(NOT(ISBLANK(L88)),NOT(ISBLANK(I88)), NOT(ISBLANK(O88))),"no oldname but should be",""),IF(H88=I88,"api",IF(H88=O88,"csv","no match or acs")))</f>
        <v/>
      </c>
      <c r="Q88" s="61" t="s">
        <v>2363</v>
      </c>
      <c r="R88" s="142">
        <f>IFERROR(_xlfn.XLOOKUP(T88, sortorder!P:P,sortorder!Q:Q),999)</f>
        <v>25</v>
      </c>
      <c r="S88" s="142">
        <f>IFERROR(_xlfn.XLOOKUP(T88, sortorder!P:P,sortorder!O:O),99)</f>
        <v>44</v>
      </c>
      <c r="T88" s="124" t="s">
        <v>2220</v>
      </c>
      <c r="U88" s="56" t="s">
        <v>2220</v>
      </c>
      <c r="V88" s="147">
        <f>IFERROR(_xlfn.XLOOKUP(X88, sortorder!E:E,sortorder!D:D),99)</f>
        <v>11</v>
      </c>
      <c r="W88" s="147">
        <f>V88</f>
        <v>11</v>
      </c>
      <c r="X88" s="21" t="s">
        <v>2356</v>
      </c>
      <c r="Y88" s="137">
        <f>IF(ISERROR(SEARCH(Y$1,$Q88)),0,1)</f>
        <v>1</v>
      </c>
      <c r="Z88" s="137">
        <f>IF(ISERROR(SEARCH(Z$1,$Q88)),0,1)</f>
        <v>0</v>
      </c>
      <c r="AA88" s="137">
        <f>IF(ISERROR(SEARCH(AA$1,$Q88)),0,1)</f>
        <v>0</v>
      </c>
      <c r="AB88" s="137">
        <f>IF(ISERROR(SEARCH(AB$1,$Q88)),0,1)</f>
        <v>0</v>
      </c>
      <c r="AC88" s="137">
        <f>IF(ISERROR(SEARCH(AC$1,$Q88)),0,1)</f>
        <v>1</v>
      </c>
      <c r="AD88" s="137">
        <f>IF(ISERROR(SEARCH(AD$1,$Q88)),0,1)</f>
        <v>0</v>
      </c>
      <c r="AE88" s="137">
        <f>IF(ISERROR(SEARCH(AE$1,$Q88)),0,1)</f>
        <v>0</v>
      </c>
      <c r="AF88" s="137">
        <f>IF(ISERROR(SEARCH(AF$1,$Q88)),0,1)</f>
        <v>0</v>
      </c>
      <c r="AG88" s="137">
        <f>IF(ISERROR(SEARCH(AG$1,$Q88)),0,1)</f>
        <v>0</v>
      </c>
      <c r="AI88" s="137" t="str">
        <f>_xlfn.XLOOKUP(I88,'api2.3'!B:B,'api2.3'!D:D,"")</f>
        <v/>
      </c>
      <c r="AJ88" t="s">
        <v>44</v>
      </c>
      <c r="AK88" s="38" t="s">
        <v>44</v>
      </c>
      <c r="AL88" s="200">
        <f>_xlfn.XLOOKUP(AK88,sortorder!$I$15:$I$20,sortorder!$J$15:$J$20)</f>
        <v>1</v>
      </c>
      <c r="AM88" s="638" t="s">
        <v>416</v>
      </c>
      <c r="AN88" s="638" t="s">
        <v>416</v>
      </c>
      <c r="AO88" s="638" t="s">
        <v>417</v>
      </c>
      <c r="AP88" s="642">
        <v>1</v>
      </c>
      <c r="AQ88" t="s">
        <v>2335</v>
      </c>
      <c r="AR88" s="22" t="str">
        <f>IF(AA88=1,"pctile",IF(Y88=1,"ratio",IF(AC88=1,"avg","raw")))</f>
        <v>ratio</v>
      </c>
      <c r="AS88" t="s">
        <v>1707</v>
      </c>
      <c r="AT88" s="22" t="b">
        <f>AR88=AS88</f>
        <v>1</v>
      </c>
      <c r="AU88" s="638" t="s">
        <v>1707</v>
      </c>
      <c r="AV88" s="638" t="s">
        <v>1707</v>
      </c>
      <c r="AX88" s="601" t="s">
        <v>2799</v>
      </c>
      <c r="AY88" s="484" t="b">
        <v>0</v>
      </c>
      <c r="AZ88" t="s">
        <v>2948</v>
      </c>
      <c r="BA88">
        <v>2</v>
      </c>
      <c r="BB88">
        <v>1</v>
      </c>
      <c r="BC88" t="b">
        <v>0</v>
      </c>
      <c r="BD88" t="b">
        <v>0</v>
      </c>
      <c r="BE88" t="b">
        <v>0</v>
      </c>
      <c r="BG88" t="s">
        <v>5064</v>
      </c>
      <c r="BH88" s="40" t="s">
        <v>2822</v>
      </c>
      <c r="BI88" s="40" t="s">
        <v>2822</v>
      </c>
      <c r="BJ88" s="719">
        <v>0</v>
      </c>
      <c r="BK88" s="566" t="s">
        <v>2799</v>
      </c>
      <c r="BL88" s="484">
        <v>0</v>
      </c>
      <c r="BO88" s="214">
        <v>999</v>
      </c>
      <c r="BT88" s="585" t="s">
        <v>404</v>
      </c>
      <c r="BU88" s="585" t="s">
        <v>55</v>
      </c>
    </row>
    <row r="89" spans="1:73">
      <c r="A89">
        <v>88</v>
      </c>
      <c r="B89" s="153" t="str">
        <f>IFERROR(TEXT(AL89,"00"),"99")&amp;IFERROR(TEXT(W89,"00"),"99")&amp;IFERROR(TEXT(S89,"00"),"99")&amp;IFERROR(TEXT(BO89,"000"),"999")</f>
        <v>011145999</v>
      </c>
      <c r="C89" s="153" t="str">
        <f>IFERROR(TEXT(AL89,"00"),"99")&amp;IFERROR(TEXT(V89,"00"),"99")&amp;IFERROR(TEXT(R89,"000"),"999")</f>
        <v>0111018</v>
      </c>
      <c r="D89" s="591">
        <f>IF(NOT(ISBLANK(I89)),1,0)</f>
        <v>0</v>
      </c>
      <c r="E89" s="591">
        <f>IF(NOT(ISBLANK(L89)),1,0)</f>
        <v>0</v>
      </c>
      <c r="F89" s="591">
        <f>IF(NOT(ISBLANK(O89)),1,0)</f>
        <v>0</v>
      </c>
      <c r="G89" s="349" t="str">
        <f>IF(ISBLANK(H89), IF(OR(NOT(ISBLANK(L89)),NOT(ISBLANK(I89)), NOT(ISBLANK(O89))),"no oldname but should be",""),IF(H89=I89,"api",IF(H89=O89,"csv","no match or acs")))</f>
        <v/>
      </c>
      <c r="Q89" s="61" t="s">
        <v>2364</v>
      </c>
      <c r="R89" s="142">
        <f>IFERROR(_xlfn.XLOOKUP(T89, sortorder!P:P,sortorder!Q:Q),999)</f>
        <v>18</v>
      </c>
      <c r="S89" s="142">
        <f>IFERROR(_xlfn.XLOOKUP(T89, sortorder!P:P,sortorder!O:O),99)</f>
        <v>45</v>
      </c>
      <c r="T89" s="124" t="s">
        <v>2189</v>
      </c>
      <c r="U89" s="56" t="s">
        <v>2189</v>
      </c>
      <c r="V89" s="147">
        <f>IFERROR(_xlfn.XLOOKUP(X89, sortorder!E:E,sortorder!D:D),99)</f>
        <v>11</v>
      </c>
      <c r="W89" s="147">
        <f>V89</f>
        <v>11</v>
      </c>
      <c r="X89" s="21" t="s">
        <v>2356</v>
      </c>
      <c r="Y89" s="137">
        <f>IF(ISERROR(SEARCH(Y$1,$Q89)),0,1)</f>
        <v>1</v>
      </c>
      <c r="Z89" s="137">
        <f>IF(ISERROR(SEARCH(Z$1,$Q89)),0,1)</f>
        <v>0</v>
      </c>
      <c r="AA89" s="137">
        <f>IF(ISERROR(SEARCH(AA$1,$Q89)),0,1)</f>
        <v>0</v>
      </c>
      <c r="AB89" s="137">
        <f>IF(ISERROR(SEARCH(AB$1,$Q89)),0,1)</f>
        <v>0</v>
      </c>
      <c r="AC89" s="137">
        <f>IF(ISERROR(SEARCH(AC$1,$Q89)),0,1)</f>
        <v>1</v>
      </c>
      <c r="AD89" s="137">
        <f>IF(ISERROR(SEARCH(AD$1,$Q89)),0,1)</f>
        <v>0</v>
      </c>
      <c r="AE89" s="137">
        <f>IF(ISERROR(SEARCH(AE$1,$Q89)),0,1)</f>
        <v>0</v>
      </c>
      <c r="AF89" s="137">
        <f>IF(ISERROR(SEARCH(AF$1,$Q89)),0,1)</f>
        <v>0</v>
      </c>
      <c r="AG89" s="137">
        <f>IF(ISERROR(SEARCH(AG$1,$Q89)),0,1)</f>
        <v>0</v>
      </c>
      <c r="AI89" s="137">
        <f>_xlfn.XLOOKUP(I89,'api2.3'!B:B,'api2.3'!D:D,"")</f>
        <v>0</v>
      </c>
      <c r="AJ89" t="s">
        <v>44</v>
      </c>
      <c r="AK89" s="38" t="s">
        <v>44</v>
      </c>
      <c r="AL89" s="200">
        <f>_xlfn.XLOOKUP(AK89,sortorder!$I$15:$I$20,sortorder!$J$15:$J$20)</f>
        <v>1</v>
      </c>
      <c r="AM89" s="638" t="s">
        <v>416</v>
      </c>
      <c r="AN89" s="638" t="s">
        <v>416</v>
      </c>
      <c r="AO89" s="638" t="s">
        <v>417</v>
      </c>
      <c r="AP89" s="642">
        <v>1</v>
      </c>
      <c r="AQ89" t="s">
        <v>2335</v>
      </c>
      <c r="AR89" s="22" t="str">
        <f>IF(AA89=1,"pctile",IF(Y89=1,"ratio",IF(AC89=1,"avg","raw")))</f>
        <v>ratio</v>
      </c>
      <c r="AS89" t="s">
        <v>1707</v>
      </c>
      <c r="AT89" s="22" t="b">
        <f>AR89=AS89</f>
        <v>1</v>
      </c>
      <c r="AU89" s="638" t="s">
        <v>1707</v>
      </c>
      <c r="AV89" s="638" t="s">
        <v>1707</v>
      </c>
      <c r="AX89" s="601" t="s">
        <v>2799</v>
      </c>
      <c r="AY89" s="484" t="b">
        <v>0</v>
      </c>
      <c r="AZ89" t="s">
        <v>2948</v>
      </c>
      <c r="BA89">
        <v>2</v>
      </c>
      <c r="BB89">
        <v>1</v>
      </c>
      <c r="BC89" t="b">
        <v>0</v>
      </c>
      <c r="BD89" t="b">
        <v>0</v>
      </c>
      <c r="BE89" t="b">
        <v>0</v>
      </c>
      <c r="BG89" t="s">
        <v>5061</v>
      </c>
      <c r="BH89" s="40" t="s">
        <v>2815</v>
      </c>
      <c r="BI89" s="40" t="s">
        <v>2815</v>
      </c>
      <c r="BJ89" s="719">
        <v>0</v>
      </c>
      <c r="BK89" s="566" t="s">
        <v>2799</v>
      </c>
      <c r="BL89" s="484" t="s">
        <v>2799</v>
      </c>
      <c r="BO89" s="214">
        <v>999</v>
      </c>
      <c r="BT89" s="585" t="s">
        <v>404</v>
      </c>
      <c r="BU89" s="585" t="s">
        <v>55</v>
      </c>
    </row>
    <row r="90" spans="1:73">
      <c r="A90">
        <v>89</v>
      </c>
      <c r="B90" s="153" t="str">
        <f>IFERROR(TEXT(AL90,"00"),"99")&amp;IFERROR(TEXT(W90,"00"),"99")&amp;IFERROR(TEXT(S90,"00"),"99")&amp;IFERROR(TEXT(BO90,"000"),"999")</f>
        <v>011238999</v>
      </c>
      <c r="C90" s="153" t="str">
        <f>IFERROR(TEXT(AL90,"00"),"99")&amp;IFERROR(TEXT(V90,"00"),"99")&amp;IFERROR(TEXT(R90,"000"),"999")</f>
        <v>0112021</v>
      </c>
      <c r="D90" s="591">
        <f>IF(NOT(ISBLANK(I90)),1,0)</f>
        <v>0</v>
      </c>
      <c r="E90" s="591">
        <f>IF(NOT(ISBLANK(L90)),1,0)</f>
        <v>0</v>
      </c>
      <c r="F90" s="591">
        <f>IF(NOT(ISBLANK(O90)),1,0)</f>
        <v>0</v>
      </c>
      <c r="G90" s="349" t="str">
        <f>IF(ISBLANK(H90), IF(OR(NOT(ISBLANK(L90)),NOT(ISBLANK(I90)), NOT(ISBLANK(O90))),"no oldname but should be",""),IF(H90=I90,"api",IF(H90=O90,"csv","no match or acs")))</f>
        <v/>
      </c>
      <c r="Q90" s="61" t="s">
        <v>2412</v>
      </c>
      <c r="R90" s="142">
        <f>IFERROR(_xlfn.XLOOKUP(T90, sortorder!P:P,sortorder!Q:Q),999)</f>
        <v>21</v>
      </c>
      <c r="S90" s="142">
        <f>IFERROR(_xlfn.XLOOKUP(T90, sortorder!P:P,sortorder!O:O),99)</f>
        <v>38</v>
      </c>
      <c r="T90" s="124" t="s">
        <v>2203</v>
      </c>
      <c r="U90" s="56" t="s">
        <v>2203</v>
      </c>
      <c r="V90" s="147">
        <f>IFERROR(_xlfn.XLOOKUP(X90, sortorder!E:E,sortorder!D:D),99)</f>
        <v>12</v>
      </c>
      <c r="W90" s="147">
        <f>V90</f>
        <v>12</v>
      </c>
      <c r="X90" s="21" t="s">
        <v>2413</v>
      </c>
      <c r="Y90" s="137">
        <f>IF(ISERROR(SEARCH(Y$1,$Q90)),0,1)</f>
        <v>1</v>
      </c>
      <c r="Z90" s="137">
        <f>IF(ISERROR(SEARCH(Z$1,$Q90)),0,1)</f>
        <v>1</v>
      </c>
      <c r="AA90" s="137">
        <f>IF(ISERROR(SEARCH(AA$1,$Q90)),0,1)</f>
        <v>0</v>
      </c>
      <c r="AB90" s="137">
        <f>IF(ISERROR(SEARCH(AB$1,$Q90)),0,1)</f>
        <v>0</v>
      </c>
      <c r="AC90" s="137">
        <f>IF(ISERROR(SEARCH(AC$1,$Q90)),0,1)</f>
        <v>1</v>
      </c>
      <c r="AD90" s="137">
        <f>IF(ISERROR(SEARCH(AD$1,$Q90)),0,1)</f>
        <v>0</v>
      </c>
      <c r="AE90" s="137">
        <f>IF(ISERROR(SEARCH(AE$1,$Q90)),0,1)</f>
        <v>0</v>
      </c>
      <c r="AF90" s="137">
        <f>IF(ISERROR(SEARCH(AF$1,$Q90)),0,1)</f>
        <v>0</v>
      </c>
      <c r="AG90" s="137">
        <f>IF(ISERROR(SEARCH(AG$1,$Q90)),0,1)</f>
        <v>0</v>
      </c>
      <c r="AI90" s="137" t="str">
        <f>_xlfn.XLOOKUP(I90,'api2.3'!B:B,'api2.3'!D:D,"")</f>
        <v/>
      </c>
      <c r="AJ90" t="s">
        <v>44</v>
      </c>
      <c r="AK90" s="38" t="s">
        <v>44</v>
      </c>
      <c r="AL90" s="200">
        <f>_xlfn.XLOOKUP(AK90,sortorder!$I$15:$I$20,sortorder!$J$15:$J$20)</f>
        <v>1</v>
      </c>
      <c r="AM90" s="638" t="s">
        <v>1743</v>
      </c>
      <c r="AN90" s="638" t="s">
        <v>1743</v>
      </c>
      <c r="AO90" s="638" t="s">
        <v>1744</v>
      </c>
      <c r="AP90" s="642">
        <v>3</v>
      </c>
      <c r="AQ90" t="s">
        <v>2393</v>
      </c>
      <c r="AR90" s="22" t="str">
        <f>IF(AA90=1,"pctile",IF(Y90=1,"ratio",IF(AC90=1,"avg","raw")))</f>
        <v>ratio</v>
      </c>
      <c r="AS90" t="s">
        <v>1707</v>
      </c>
      <c r="AT90" s="22" t="b">
        <f>AR90=AS90</f>
        <v>1</v>
      </c>
      <c r="AU90" s="638" t="s">
        <v>1707</v>
      </c>
      <c r="AV90" s="638" t="s">
        <v>1707</v>
      </c>
      <c r="AX90" s="601" t="s">
        <v>2799</v>
      </c>
      <c r="AY90" s="484" t="b">
        <v>0</v>
      </c>
      <c r="AZ90" t="s">
        <v>2948</v>
      </c>
      <c r="BA90">
        <v>2</v>
      </c>
      <c r="BB90">
        <v>1</v>
      </c>
      <c r="BC90" t="b">
        <v>0</v>
      </c>
      <c r="BD90" t="b">
        <v>0</v>
      </c>
      <c r="BE90" t="b">
        <v>0</v>
      </c>
      <c r="BG90" s="8" t="s">
        <v>4929</v>
      </c>
      <c r="BH90" s="8" t="s">
        <v>2414</v>
      </c>
      <c r="BI90" s="8" t="s">
        <v>2414</v>
      </c>
      <c r="BJ90" s="719" t="e">
        <v>#N/A</v>
      </c>
      <c r="BK90" s="566" t="s">
        <v>2799</v>
      </c>
      <c r="BL90" s="484">
        <v>0</v>
      </c>
      <c r="BO90" s="214">
        <v>999</v>
      </c>
      <c r="BT90" s="585" t="s">
        <v>404</v>
      </c>
      <c r="BU90" s="585" t="s">
        <v>55</v>
      </c>
    </row>
    <row r="91" spans="1:73">
      <c r="A91">
        <v>90</v>
      </c>
      <c r="B91" s="153" t="str">
        <f>IFERROR(TEXT(AL91,"00"),"99")&amp;IFERROR(TEXT(W91,"00"),"99")&amp;IFERROR(TEXT(S91,"00"),"99")&amp;IFERROR(TEXT(BO91,"000"),"999")</f>
        <v>011239999</v>
      </c>
      <c r="C91" s="153" t="str">
        <f>IFERROR(TEXT(AL91,"00"),"99")&amp;IFERROR(TEXT(V91,"00"),"99")&amp;IFERROR(TEXT(R91,"000"),"999")</f>
        <v>0112019</v>
      </c>
      <c r="D91" s="591">
        <f>IF(NOT(ISBLANK(I91)),1,0)</f>
        <v>0</v>
      </c>
      <c r="E91" s="591">
        <f>IF(NOT(ISBLANK(L91)),1,0)</f>
        <v>0</v>
      </c>
      <c r="F91" s="591">
        <f>IF(NOT(ISBLANK(O91)),1,0)</f>
        <v>0</v>
      </c>
      <c r="G91" s="349" t="str">
        <f>IF(ISBLANK(H91), IF(OR(NOT(ISBLANK(L91)),NOT(ISBLANK(I91)), NOT(ISBLANK(O91))),"no oldname but should be",""),IF(H91=I91,"api",IF(H91=O91,"csv","no match or acs")))</f>
        <v/>
      </c>
      <c r="Q91" s="61" t="s">
        <v>2415</v>
      </c>
      <c r="R91" s="142">
        <f>IFERROR(_xlfn.XLOOKUP(T91, sortorder!P:P,sortorder!Q:Q),999)</f>
        <v>19</v>
      </c>
      <c r="S91" s="142">
        <f>IFERROR(_xlfn.XLOOKUP(T91, sortorder!P:P,sortorder!O:O),99)</f>
        <v>39</v>
      </c>
      <c r="T91" s="124" t="s">
        <v>2195</v>
      </c>
      <c r="U91" s="56" t="s">
        <v>2195</v>
      </c>
      <c r="V91" s="147">
        <f>IFERROR(_xlfn.XLOOKUP(X91, sortorder!E:E,sortorder!D:D),99)</f>
        <v>12</v>
      </c>
      <c r="W91" s="147">
        <f>V91</f>
        <v>12</v>
      </c>
      <c r="X91" s="21" t="s">
        <v>2413</v>
      </c>
      <c r="Y91" s="137">
        <f>IF(ISERROR(SEARCH(Y$1,$Q91)),0,1)</f>
        <v>1</v>
      </c>
      <c r="Z91" s="137">
        <f>IF(ISERROR(SEARCH(Z$1,$Q91)),0,1)</f>
        <v>1</v>
      </c>
      <c r="AA91" s="137">
        <f>IF(ISERROR(SEARCH(AA$1,$Q91)),0,1)</f>
        <v>0</v>
      </c>
      <c r="AB91" s="137">
        <f>IF(ISERROR(SEARCH(AB$1,$Q91)),0,1)</f>
        <v>0</v>
      </c>
      <c r="AC91" s="137">
        <f>IF(ISERROR(SEARCH(AC$1,$Q91)),0,1)</f>
        <v>1</v>
      </c>
      <c r="AD91" s="137">
        <f>IF(ISERROR(SEARCH(AD$1,$Q91)),0,1)</f>
        <v>0</v>
      </c>
      <c r="AE91" s="137">
        <f>IF(ISERROR(SEARCH(AE$1,$Q91)),0,1)</f>
        <v>0</v>
      </c>
      <c r="AF91" s="137">
        <f>IF(ISERROR(SEARCH(AF$1,$Q91)),0,1)</f>
        <v>0</v>
      </c>
      <c r="AG91" s="137">
        <f>IF(ISERROR(SEARCH(AG$1,$Q91)),0,1)</f>
        <v>0</v>
      </c>
      <c r="AI91" s="137">
        <f>_xlfn.XLOOKUP(I91,'api2.3'!B:B,'api2.3'!D:D,"")</f>
        <v>0</v>
      </c>
      <c r="AJ91" t="s">
        <v>44</v>
      </c>
      <c r="AK91" s="38" t="s">
        <v>44</v>
      </c>
      <c r="AL91" s="200">
        <f>_xlfn.XLOOKUP(AK91,sortorder!$I$15:$I$20,sortorder!$J$15:$J$20)</f>
        <v>1</v>
      </c>
      <c r="AM91" s="638" t="s">
        <v>1743</v>
      </c>
      <c r="AN91" s="638" t="s">
        <v>1743</v>
      </c>
      <c r="AO91" s="638" t="s">
        <v>1744</v>
      </c>
      <c r="AP91" s="642">
        <v>3</v>
      </c>
      <c r="AQ91" t="s">
        <v>2393</v>
      </c>
      <c r="AR91" s="22" t="str">
        <f>IF(AA91=1,"pctile",IF(Y91=1,"ratio",IF(AC91=1,"avg","raw")))</f>
        <v>ratio</v>
      </c>
      <c r="AS91" t="s">
        <v>1707</v>
      </c>
      <c r="AT91" s="22" t="b">
        <f>AR91=AS91</f>
        <v>1</v>
      </c>
      <c r="AU91" s="638" t="s">
        <v>1707</v>
      </c>
      <c r="AV91" s="638" t="s">
        <v>1707</v>
      </c>
      <c r="AX91" s="601" t="s">
        <v>2799</v>
      </c>
      <c r="AY91" s="484" t="b">
        <v>0</v>
      </c>
      <c r="AZ91" t="s">
        <v>2948</v>
      </c>
      <c r="BA91">
        <v>2</v>
      </c>
      <c r="BB91">
        <v>1</v>
      </c>
      <c r="BC91" t="b">
        <v>0</v>
      </c>
      <c r="BD91" t="b">
        <v>0</v>
      </c>
      <c r="BE91" t="b">
        <v>0</v>
      </c>
      <c r="BG91" s="8" t="s">
        <v>4930</v>
      </c>
      <c r="BH91" s="8" t="s">
        <v>2816</v>
      </c>
      <c r="BI91" s="8" t="s">
        <v>2816</v>
      </c>
      <c r="BJ91" s="719" t="e">
        <v>#N/A</v>
      </c>
      <c r="BK91" s="566" t="s">
        <v>2799</v>
      </c>
      <c r="BL91" s="484">
        <v>0</v>
      </c>
      <c r="BO91" s="214">
        <v>999</v>
      </c>
      <c r="BT91" s="585" t="s">
        <v>404</v>
      </c>
      <c r="BU91" s="585" t="s">
        <v>55</v>
      </c>
    </row>
    <row r="92" spans="1:73">
      <c r="A92">
        <v>91</v>
      </c>
      <c r="B92" s="153" t="str">
        <f>IFERROR(TEXT(AL92,"00"),"99")&amp;IFERROR(TEXT(W92,"00"),"99")&amp;IFERROR(TEXT(S92,"00"),"99")&amp;IFERROR(TEXT(BO92,"000"),"999")</f>
        <v>011240999</v>
      </c>
      <c r="C92" s="153" t="str">
        <f>IFERROR(TEXT(AL92,"00"),"99")&amp;IFERROR(TEXT(V92,"00"),"99")&amp;IFERROR(TEXT(R92,"000"),"999")</f>
        <v>0112020</v>
      </c>
      <c r="D92" s="591">
        <f>IF(NOT(ISBLANK(I92)),1,0)</f>
        <v>0</v>
      </c>
      <c r="E92" s="591">
        <f>IF(NOT(ISBLANK(L92)),1,0)</f>
        <v>0</v>
      </c>
      <c r="F92" s="591">
        <f>IF(NOT(ISBLANK(O92)),1,0)</f>
        <v>0</v>
      </c>
      <c r="G92" s="349" t="str">
        <f>IF(ISBLANK(H92), IF(OR(NOT(ISBLANK(L92)),NOT(ISBLANK(I92)), NOT(ISBLANK(O92))),"no oldname but should be",""),IF(H92=I92,"api",IF(H92=O92,"csv","no match or acs")))</f>
        <v/>
      </c>
      <c r="J92" s="189"/>
      <c r="Q92" s="61" t="s">
        <v>2416</v>
      </c>
      <c r="R92" s="142">
        <f>IFERROR(_xlfn.XLOOKUP(T92, sortorder!P:P,sortorder!Q:Q),999)</f>
        <v>20</v>
      </c>
      <c r="S92" s="142">
        <f>IFERROR(_xlfn.XLOOKUP(T92, sortorder!P:P,sortorder!O:O),99)</f>
        <v>40</v>
      </c>
      <c r="T92" s="124" t="s">
        <v>2199</v>
      </c>
      <c r="U92" s="56" t="s">
        <v>2199</v>
      </c>
      <c r="V92" s="147">
        <f>IFERROR(_xlfn.XLOOKUP(X92, sortorder!E:E,sortorder!D:D),99)</f>
        <v>12</v>
      </c>
      <c r="W92" s="147">
        <f>V92</f>
        <v>12</v>
      </c>
      <c r="X92" s="21" t="s">
        <v>2413</v>
      </c>
      <c r="Y92" s="137">
        <f>IF(ISERROR(SEARCH(Y$1,$Q92)),0,1)</f>
        <v>1</v>
      </c>
      <c r="Z92" s="137">
        <f>IF(ISERROR(SEARCH(Z$1,$Q92)),0,1)</f>
        <v>1</v>
      </c>
      <c r="AA92" s="137">
        <f>IF(ISERROR(SEARCH(AA$1,$Q92)),0,1)</f>
        <v>0</v>
      </c>
      <c r="AB92" s="137">
        <f>IF(ISERROR(SEARCH(AB$1,$Q92)),0,1)</f>
        <v>0</v>
      </c>
      <c r="AC92" s="137">
        <f>IF(ISERROR(SEARCH(AC$1,$Q92)),0,1)</f>
        <v>1</v>
      </c>
      <c r="AD92" s="137">
        <f>IF(ISERROR(SEARCH(AD$1,$Q92)),0,1)</f>
        <v>0</v>
      </c>
      <c r="AE92" s="137">
        <f>IF(ISERROR(SEARCH(AE$1,$Q92)),0,1)</f>
        <v>0</v>
      </c>
      <c r="AF92" s="137">
        <f>IF(ISERROR(SEARCH(AF$1,$Q92)),0,1)</f>
        <v>0</v>
      </c>
      <c r="AG92" s="137">
        <f>IF(ISERROR(SEARCH(AG$1,$Q92)),0,1)</f>
        <v>0</v>
      </c>
      <c r="AI92" s="137">
        <f>_xlfn.XLOOKUP(I92,'api2.3'!B:B,'api2.3'!D:D,"")</f>
        <v>0</v>
      </c>
      <c r="AJ92" t="s">
        <v>44</v>
      </c>
      <c r="AK92" s="38" t="s">
        <v>44</v>
      </c>
      <c r="AL92" s="200">
        <f>_xlfn.XLOOKUP(AK92,sortorder!$I$15:$I$20,sortorder!$J$15:$J$20)</f>
        <v>1</v>
      </c>
      <c r="AM92" s="638" t="s">
        <v>1743</v>
      </c>
      <c r="AN92" s="638" t="s">
        <v>1743</v>
      </c>
      <c r="AO92" s="638" t="s">
        <v>1744</v>
      </c>
      <c r="AP92" s="642">
        <v>3</v>
      </c>
      <c r="AQ92" t="s">
        <v>2393</v>
      </c>
      <c r="AR92" s="22" t="str">
        <f>IF(AA92=1,"pctile",IF(Y92=1,"ratio",IF(AC92=1,"avg","raw")))</f>
        <v>ratio</v>
      </c>
      <c r="AS92" t="s">
        <v>1707</v>
      </c>
      <c r="AT92" s="22" t="b">
        <f>AR92=AS92</f>
        <v>1</v>
      </c>
      <c r="AU92" s="638" t="s">
        <v>1707</v>
      </c>
      <c r="AV92" s="638" t="s">
        <v>1707</v>
      </c>
      <c r="AX92" s="601" t="s">
        <v>2799</v>
      </c>
      <c r="AY92" s="484" t="b">
        <v>0</v>
      </c>
      <c r="AZ92" t="s">
        <v>2948</v>
      </c>
      <c r="BA92">
        <v>2</v>
      </c>
      <c r="BB92">
        <v>1</v>
      </c>
      <c r="BC92" t="b">
        <v>0</v>
      </c>
      <c r="BD92" t="b">
        <v>0</v>
      </c>
      <c r="BE92" t="b">
        <v>0</v>
      </c>
      <c r="BG92" s="8" t="s">
        <v>4931</v>
      </c>
      <c r="BH92" s="8" t="s">
        <v>2817</v>
      </c>
      <c r="BI92" s="8" t="s">
        <v>2817</v>
      </c>
      <c r="BJ92" s="719">
        <v>0</v>
      </c>
      <c r="BK92" s="566" t="s">
        <v>2799</v>
      </c>
      <c r="BL92" s="484">
        <v>0</v>
      </c>
      <c r="BO92" s="214">
        <v>999</v>
      </c>
      <c r="BT92" s="585" t="s">
        <v>404</v>
      </c>
      <c r="BU92" s="585" t="s">
        <v>55</v>
      </c>
    </row>
    <row r="93" spans="1:73">
      <c r="A93">
        <v>92</v>
      </c>
      <c r="B93" s="153" t="str">
        <f>IFERROR(TEXT(AL93,"00"),"99")&amp;IFERROR(TEXT(W93,"00"),"99")&amp;IFERROR(TEXT(S93,"00"),"99")&amp;IFERROR(TEXT(BO93,"000"),"999")</f>
        <v>011241999</v>
      </c>
      <c r="C93" s="153" t="str">
        <f>IFERROR(TEXT(AL93,"00"),"99")&amp;IFERROR(TEXT(V93,"00"),"99")&amp;IFERROR(TEXT(R93,"000"),"999")</f>
        <v>0112022</v>
      </c>
      <c r="D93" s="591">
        <f>IF(NOT(ISBLANK(I93)),1,0)</f>
        <v>0</v>
      </c>
      <c r="E93" s="591">
        <f>IF(NOT(ISBLANK(L93)),1,0)</f>
        <v>0</v>
      </c>
      <c r="F93" s="591">
        <f>IF(NOT(ISBLANK(O93)),1,0)</f>
        <v>0</v>
      </c>
      <c r="G93" s="349" t="str">
        <f>IF(ISBLANK(H93), IF(OR(NOT(ISBLANK(L93)),NOT(ISBLANK(I93)), NOT(ISBLANK(O93))),"no oldname but should be",""),IF(H93=I93,"api",IF(H93=O93,"csv","no match or acs")))</f>
        <v/>
      </c>
      <c r="I93" s="119"/>
      <c r="Q93" s="61" t="s">
        <v>2417</v>
      </c>
      <c r="R93" s="142">
        <f>IFERROR(_xlfn.XLOOKUP(T93, sortorder!P:P,sortorder!Q:Q),999)</f>
        <v>22</v>
      </c>
      <c r="S93" s="142">
        <f>IFERROR(_xlfn.XLOOKUP(T93, sortorder!P:P,sortorder!O:O),99)</f>
        <v>41</v>
      </c>
      <c r="T93" s="124" t="s">
        <v>2208</v>
      </c>
      <c r="U93" s="56" t="s">
        <v>2208</v>
      </c>
      <c r="V93" s="147">
        <f>IFERROR(_xlfn.XLOOKUP(X93, sortorder!E:E,sortorder!D:D),99)</f>
        <v>12</v>
      </c>
      <c r="W93" s="147">
        <f>V93</f>
        <v>12</v>
      </c>
      <c r="X93" s="21" t="s">
        <v>2413</v>
      </c>
      <c r="Y93" s="137">
        <f>IF(ISERROR(SEARCH(Y$1,$Q93)),0,1)</f>
        <v>1</v>
      </c>
      <c r="Z93" s="137">
        <f>IF(ISERROR(SEARCH(Z$1,$Q93)),0,1)</f>
        <v>1</v>
      </c>
      <c r="AA93" s="137">
        <f>IF(ISERROR(SEARCH(AA$1,$Q93)),0,1)</f>
        <v>0</v>
      </c>
      <c r="AB93" s="137">
        <f>IF(ISERROR(SEARCH(AB$1,$Q93)),0,1)</f>
        <v>0</v>
      </c>
      <c r="AC93" s="137">
        <f>IF(ISERROR(SEARCH(AC$1,$Q93)),0,1)</f>
        <v>1</v>
      </c>
      <c r="AD93" s="137">
        <f>IF(ISERROR(SEARCH(AD$1,$Q93)),0,1)</f>
        <v>0</v>
      </c>
      <c r="AE93" s="137">
        <f>IF(ISERROR(SEARCH(AE$1,$Q93)),0,1)</f>
        <v>0</v>
      </c>
      <c r="AF93" s="137">
        <f>IF(ISERROR(SEARCH(AF$1,$Q93)),0,1)</f>
        <v>0</v>
      </c>
      <c r="AG93" s="137">
        <f>IF(ISERROR(SEARCH(AG$1,$Q93)),0,1)</f>
        <v>0</v>
      </c>
      <c r="AI93" s="137">
        <f>_xlfn.XLOOKUP(I93,'api2.3'!B:B,'api2.3'!D:D,"")</f>
        <v>0</v>
      </c>
      <c r="AJ93" t="s">
        <v>44</v>
      </c>
      <c r="AK93" s="38" t="s">
        <v>44</v>
      </c>
      <c r="AL93" s="200">
        <f>_xlfn.XLOOKUP(AK93,sortorder!$I$15:$I$20,sortorder!$J$15:$J$20)</f>
        <v>1</v>
      </c>
      <c r="AM93" s="638" t="s">
        <v>1743</v>
      </c>
      <c r="AN93" s="638" t="s">
        <v>1743</v>
      </c>
      <c r="AO93" s="638" t="s">
        <v>1744</v>
      </c>
      <c r="AP93" s="642">
        <v>3</v>
      </c>
      <c r="AQ93" t="s">
        <v>2393</v>
      </c>
      <c r="AR93" s="22" t="str">
        <f>IF(AA93=1,"pctile",IF(Y93=1,"ratio",IF(AC93=1,"avg","raw")))</f>
        <v>ratio</v>
      </c>
      <c r="AS93" t="s">
        <v>1707</v>
      </c>
      <c r="AT93" s="22" t="b">
        <f>AR93=AS93</f>
        <v>1</v>
      </c>
      <c r="AU93" s="638" t="s">
        <v>1707</v>
      </c>
      <c r="AV93" s="638" t="s">
        <v>1707</v>
      </c>
      <c r="AX93" s="601" t="s">
        <v>2799</v>
      </c>
      <c r="AY93" s="484" t="b">
        <v>0</v>
      </c>
      <c r="AZ93" t="s">
        <v>2948</v>
      </c>
      <c r="BA93">
        <v>2</v>
      </c>
      <c r="BB93">
        <v>1</v>
      </c>
      <c r="BC93" t="b">
        <v>0</v>
      </c>
      <c r="BD93" t="b">
        <v>0</v>
      </c>
      <c r="BE93" t="b">
        <v>0</v>
      </c>
      <c r="BG93" s="8" t="s">
        <v>4993</v>
      </c>
      <c r="BH93" s="8" t="s">
        <v>2818</v>
      </c>
      <c r="BI93" s="8" t="s">
        <v>2818</v>
      </c>
      <c r="BJ93" s="719">
        <v>0</v>
      </c>
      <c r="BK93" s="566" t="s">
        <v>2799</v>
      </c>
      <c r="BL93" s="484" t="s">
        <v>2799</v>
      </c>
      <c r="BO93" s="214">
        <v>999</v>
      </c>
      <c r="BT93" s="585" t="s">
        <v>404</v>
      </c>
      <c r="BU93" s="585" t="s">
        <v>55</v>
      </c>
    </row>
    <row r="94" spans="1:73">
      <c r="A94">
        <v>93</v>
      </c>
      <c r="B94" s="153" t="str">
        <f>IFERROR(TEXT(AL94,"00"),"99")&amp;IFERROR(TEXT(W94,"00"),"99")&amp;IFERROR(TEXT(S94,"00"),"99")&amp;IFERROR(TEXT(BO94,"000"),"999")</f>
        <v>011242999</v>
      </c>
      <c r="C94" s="153" t="str">
        <f>IFERROR(TEXT(AL94,"00"),"99")&amp;IFERROR(TEXT(V94,"00"),"99")&amp;IFERROR(TEXT(R94,"000"),"999")</f>
        <v>0112023</v>
      </c>
      <c r="D94" s="591">
        <f>IF(NOT(ISBLANK(I94)),1,0)</f>
        <v>0</v>
      </c>
      <c r="E94" s="591">
        <f>IF(NOT(ISBLANK(L94)),1,0)</f>
        <v>0</v>
      </c>
      <c r="F94" s="591">
        <f>IF(NOT(ISBLANK(O94)),1,0)</f>
        <v>0</v>
      </c>
      <c r="G94" s="349" t="str">
        <f>IF(ISBLANK(H94), IF(OR(NOT(ISBLANK(L94)),NOT(ISBLANK(I94)), NOT(ISBLANK(O94))),"no oldname but should be",""),IF(H94=I94,"api",IF(H94=O94,"csv","no match or acs")))</f>
        <v/>
      </c>
      <c r="Q94" s="61" t="s">
        <v>2418</v>
      </c>
      <c r="R94" s="142">
        <f>IFERROR(_xlfn.XLOOKUP(T94, sortorder!P:P,sortorder!Q:Q),999)</f>
        <v>23</v>
      </c>
      <c r="S94" s="142">
        <f>IFERROR(_xlfn.XLOOKUP(T94, sortorder!P:P,sortorder!O:O),99)</f>
        <v>42</v>
      </c>
      <c r="T94" s="124" t="s">
        <v>2212</v>
      </c>
      <c r="U94" s="56" t="s">
        <v>2212</v>
      </c>
      <c r="V94" s="147">
        <f>IFERROR(_xlfn.XLOOKUP(X94, sortorder!E:E,sortorder!D:D),99)</f>
        <v>12</v>
      </c>
      <c r="W94" s="147">
        <f>V94</f>
        <v>12</v>
      </c>
      <c r="X94" s="21" t="s">
        <v>2413</v>
      </c>
      <c r="Y94" s="137">
        <f>IF(ISERROR(SEARCH(Y$1,$Q94)),0,1)</f>
        <v>1</v>
      </c>
      <c r="Z94" s="137">
        <f>IF(ISERROR(SEARCH(Z$1,$Q94)),0,1)</f>
        <v>1</v>
      </c>
      <c r="AA94" s="137">
        <f>IF(ISERROR(SEARCH(AA$1,$Q94)),0,1)</f>
        <v>0</v>
      </c>
      <c r="AB94" s="137">
        <f>IF(ISERROR(SEARCH(AB$1,$Q94)),0,1)</f>
        <v>0</v>
      </c>
      <c r="AC94" s="137">
        <f>IF(ISERROR(SEARCH(AC$1,$Q94)),0,1)</f>
        <v>1</v>
      </c>
      <c r="AD94" s="137">
        <f>IF(ISERROR(SEARCH(AD$1,$Q94)),0,1)</f>
        <v>0</v>
      </c>
      <c r="AE94" s="137">
        <f>IF(ISERROR(SEARCH(AE$1,$Q94)),0,1)</f>
        <v>0</v>
      </c>
      <c r="AF94" s="137">
        <f>IF(ISERROR(SEARCH(AF$1,$Q94)),0,1)</f>
        <v>0</v>
      </c>
      <c r="AG94" s="137">
        <f>IF(ISERROR(SEARCH(AG$1,$Q94)),0,1)</f>
        <v>0</v>
      </c>
      <c r="AI94" s="137">
        <f>_xlfn.XLOOKUP(I94,'api2.3'!B:B,'api2.3'!D:D,"")</f>
        <v>0</v>
      </c>
      <c r="AJ94" t="s">
        <v>44</v>
      </c>
      <c r="AK94" s="38" t="s">
        <v>44</v>
      </c>
      <c r="AL94" s="200">
        <f>_xlfn.XLOOKUP(AK94,sortorder!$I$15:$I$20,sortorder!$J$15:$J$20)</f>
        <v>1</v>
      </c>
      <c r="AM94" s="638" t="s">
        <v>1743</v>
      </c>
      <c r="AN94" s="638" t="s">
        <v>1743</v>
      </c>
      <c r="AO94" s="638" t="s">
        <v>1744</v>
      </c>
      <c r="AP94" s="642">
        <v>3</v>
      </c>
      <c r="AQ94" t="s">
        <v>2393</v>
      </c>
      <c r="AR94" s="22" t="str">
        <f>IF(AA94=1,"pctile",IF(Y94=1,"ratio",IF(AC94=1,"avg","raw")))</f>
        <v>ratio</v>
      </c>
      <c r="AS94" t="s">
        <v>1707</v>
      </c>
      <c r="AT94" s="22" t="b">
        <f>AR94=AS94</f>
        <v>1</v>
      </c>
      <c r="AU94" s="638" t="s">
        <v>1707</v>
      </c>
      <c r="AV94" s="638" t="s">
        <v>1707</v>
      </c>
      <c r="AX94" s="601" t="s">
        <v>2799</v>
      </c>
      <c r="AY94" s="484" t="b">
        <v>0</v>
      </c>
      <c r="AZ94" t="s">
        <v>2948</v>
      </c>
      <c r="BA94">
        <v>2</v>
      </c>
      <c r="BB94">
        <v>1</v>
      </c>
      <c r="BC94" t="b">
        <v>0</v>
      </c>
      <c r="BD94" t="b">
        <v>0</v>
      </c>
      <c r="BE94" t="b">
        <v>0</v>
      </c>
      <c r="BG94" s="8" t="s">
        <v>5097</v>
      </c>
      <c r="BH94" s="8" t="s">
        <v>2819</v>
      </c>
      <c r="BI94" s="8" t="s">
        <v>2819</v>
      </c>
      <c r="BJ94" s="719">
        <v>0</v>
      </c>
      <c r="BK94" s="566" t="s">
        <v>2799</v>
      </c>
      <c r="BL94" s="484" t="s">
        <v>2799</v>
      </c>
      <c r="BO94" s="214">
        <v>999</v>
      </c>
      <c r="BT94" s="585" t="s">
        <v>404</v>
      </c>
      <c r="BU94" s="585" t="s">
        <v>55</v>
      </c>
    </row>
    <row r="95" spans="1:73">
      <c r="A95">
        <v>94</v>
      </c>
      <c r="B95" s="153" t="str">
        <f>IFERROR(TEXT(AL95,"00"),"99")&amp;IFERROR(TEXT(W95,"00"),"99")&amp;IFERROR(TEXT(S95,"00"),"99")&amp;IFERROR(TEXT(BO95,"000"),"999")</f>
        <v>011243999</v>
      </c>
      <c r="C95" s="153" t="str">
        <f>IFERROR(TEXT(AL95,"00"),"99")&amp;IFERROR(TEXT(V95,"00"),"99")&amp;IFERROR(TEXT(R95,"000"),"999")</f>
        <v>0112024</v>
      </c>
      <c r="D95" s="591">
        <f>IF(NOT(ISBLANK(I95)),1,0)</f>
        <v>0</v>
      </c>
      <c r="E95" s="591">
        <f>IF(NOT(ISBLANK(L95)),1,0)</f>
        <v>0</v>
      </c>
      <c r="F95" s="591">
        <f>IF(NOT(ISBLANK(O95)),1,0)</f>
        <v>0</v>
      </c>
      <c r="G95" s="349" t="str">
        <f>IF(ISBLANK(H95), IF(OR(NOT(ISBLANK(L95)),NOT(ISBLANK(I95)), NOT(ISBLANK(O95))),"no oldname but should be",""),IF(H95=I95,"api",IF(H95=O95,"csv","no match or acs")))</f>
        <v/>
      </c>
      <c r="Q95" s="61" t="s">
        <v>2419</v>
      </c>
      <c r="R95" s="142">
        <f>IFERROR(_xlfn.XLOOKUP(T95, sortorder!P:P,sortorder!Q:Q),999)</f>
        <v>24</v>
      </c>
      <c r="S95" s="142">
        <f>IFERROR(_xlfn.XLOOKUP(T95, sortorder!P:P,sortorder!O:O),99)</f>
        <v>43</v>
      </c>
      <c r="T95" s="124" t="s">
        <v>2216</v>
      </c>
      <c r="U95" s="56" t="s">
        <v>2216</v>
      </c>
      <c r="V95" s="147">
        <f>IFERROR(_xlfn.XLOOKUP(X95, sortorder!E:E,sortorder!D:D),99)</f>
        <v>12</v>
      </c>
      <c r="W95" s="147">
        <f>V95</f>
        <v>12</v>
      </c>
      <c r="X95" s="21" t="s">
        <v>2413</v>
      </c>
      <c r="Y95" s="137">
        <f>IF(ISERROR(SEARCH(Y$1,$Q95)),0,1)</f>
        <v>1</v>
      </c>
      <c r="Z95" s="137">
        <f>IF(ISERROR(SEARCH(Z$1,$Q95)),0,1)</f>
        <v>1</v>
      </c>
      <c r="AA95" s="137">
        <f>IF(ISERROR(SEARCH(AA$1,$Q95)),0,1)</f>
        <v>0</v>
      </c>
      <c r="AB95" s="137">
        <f>IF(ISERROR(SEARCH(AB$1,$Q95)),0,1)</f>
        <v>0</v>
      </c>
      <c r="AC95" s="137">
        <f>IF(ISERROR(SEARCH(AC$1,$Q95)),0,1)</f>
        <v>1</v>
      </c>
      <c r="AD95" s="137">
        <f>IF(ISERROR(SEARCH(AD$1,$Q95)),0,1)</f>
        <v>0</v>
      </c>
      <c r="AE95" s="137">
        <f>IF(ISERROR(SEARCH(AE$1,$Q95)),0,1)</f>
        <v>0</v>
      </c>
      <c r="AF95" s="137">
        <f>IF(ISERROR(SEARCH(AF$1,$Q95)),0,1)</f>
        <v>0</v>
      </c>
      <c r="AG95" s="137">
        <f>IF(ISERROR(SEARCH(AG$1,$Q95)),0,1)</f>
        <v>0</v>
      </c>
      <c r="AI95" s="137">
        <f>_xlfn.XLOOKUP(I95,'api2.3'!B:B,'api2.3'!D:D,"")</f>
        <v>0</v>
      </c>
      <c r="AJ95" t="s">
        <v>44</v>
      </c>
      <c r="AK95" s="38" t="s">
        <v>44</v>
      </c>
      <c r="AL95" s="200">
        <f>_xlfn.XLOOKUP(AK95,sortorder!$I$15:$I$20,sortorder!$J$15:$J$20)</f>
        <v>1</v>
      </c>
      <c r="AM95" s="638" t="s">
        <v>1743</v>
      </c>
      <c r="AN95" s="638" t="s">
        <v>1743</v>
      </c>
      <c r="AO95" s="638" t="s">
        <v>1744</v>
      </c>
      <c r="AP95" s="642">
        <v>3</v>
      </c>
      <c r="AQ95" t="s">
        <v>2393</v>
      </c>
      <c r="AR95" s="22" t="str">
        <f>IF(AA95=1,"pctile",IF(Y95=1,"ratio",IF(AC95=1,"avg","raw")))</f>
        <v>ratio</v>
      </c>
      <c r="AS95" t="s">
        <v>1707</v>
      </c>
      <c r="AT95" s="22" t="b">
        <f>AR95=AS95</f>
        <v>1</v>
      </c>
      <c r="AU95" s="638" t="s">
        <v>1707</v>
      </c>
      <c r="AV95" s="638" t="s">
        <v>1707</v>
      </c>
      <c r="AX95" s="601" t="s">
        <v>2799</v>
      </c>
      <c r="AY95" s="484" t="b">
        <v>0</v>
      </c>
      <c r="AZ95" t="s">
        <v>2948</v>
      </c>
      <c r="BA95">
        <v>2</v>
      </c>
      <c r="BB95">
        <v>1</v>
      </c>
      <c r="BC95" t="b">
        <v>0</v>
      </c>
      <c r="BD95" t="b">
        <v>0</v>
      </c>
      <c r="BE95" t="b">
        <v>0</v>
      </c>
      <c r="BG95" s="8" t="s">
        <v>5180</v>
      </c>
      <c r="BH95" s="8" t="s">
        <v>2820</v>
      </c>
      <c r="BI95" s="8" t="s">
        <v>2820</v>
      </c>
      <c r="BJ95" s="719">
        <v>0</v>
      </c>
      <c r="BK95" s="566" t="s">
        <v>2799</v>
      </c>
      <c r="BL95" s="484">
        <v>0</v>
      </c>
      <c r="BO95" s="214">
        <v>999</v>
      </c>
      <c r="BT95" s="585" t="s">
        <v>404</v>
      </c>
      <c r="BU95" s="585" t="s">
        <v>55</v>
      </c>
    </row>
    <row r="96" spans="1:73">
      <c r="A96">
        <v>95</v>
      </c>
      <c r="B96" s="153" t="str">
        <f>IFERROR(TEXT(AL96,"00"),"99")&amp;IFERROR(TEXT(W96,"00"),"99")&amp;IFERROR(TEXT(S96,"00"),"99")&amp;IFERROR(TEXT(BO96,"000"),"999")</f>
        <v>011244999</v>
      </c>
      <c r="C96" s="153" t="str">
        <f>IFERROR(TEXT(AL96,"00"),"99")&amp;IFERROR(TEXT(V96,"00"),"99")&amp;IFERROR(TEXT(R96,"000"),"999")</f>
        <v>0112025</v>
      </c>
      <c r="D96" s="591">
        <f>IF(NOT(ISBLANK(I96)),1,0)</f>
        <v>0</v>
      </c>
      <c r="E96" s="591">
        <f>IF(NOT(ISBLANK(L96)),1,0)</f>
        <v>0</v>
      </c>
      <c r="F96" s="591">
        <f>IF(NOT(ISBLANK(O96)),1,0)</f>
        <v>0</v>
      </c>
      <c r="G96" s="349" t="str">
        <f>IF(ISBLANK(H96), IF(OR(NOT(ISBLANK(L96)),NOT(ISBLANK(I96)), NOT(ISBLANK(O96))),"no oldname but should be",""),IF(H96=I96,"api",IF(H96=O96,"csv","no match or acs")))</f>
        <v/>
      </c>
      <c r="Q96" s="61" t="s">
        <v>2420</v>
      </c>
      <c r="R96" s="142">
        <f>IFERROR(_xlfn.XLOOKUP(T96, sortorder!P:P,sortorder!Q:Q),999)</f>
        <v>25</v>
      </c>
      <c r="S96" s="142">
        <f>IFERROR(_xlfn.XLOOKUP(T96, sortorder!P:P,sortorder!O:O),99)</f>
        <v>44</v>
      </c>
      <c r="T96" s="124" t="s">
        <v>2220</v>
      </c>
      <c r="U96" s="56" t="s">
        <v>2220</v>
      </c>
      <c r="V96" s="147">
        <f>IFERROR(_xlfn.XLOOKUP(X96, sortorder!E:E,sortorder!D:D),99)</f>
        <v>12</v>
      </c>
      <c r="W96" s="147">
        <f>V96</f>
        <v>12</v>
      </c>
      <c r="X96" s="21" t="s">
        <v>2413</v>
      </c>
      <c r="Y96" s="137">
        <f>IF(ISERROR(SEARCH(Y$1,$Q96)),0,1)</f>
        <v>1</v>
      </c>
      <c r="Z96" s="137">
        <f>IF(ISERROR(SEARCH(Z$1,$Q96)),0,1)</f>
        <v>1</v>
      </c>
      <c r="AA96" s="137">
        <f>IF(ISERROR(SEARCH(AA$1,$Q96)),0,1)</f>
        <v>0</v>
      </c>
      <c r="AB96" s="137">
        <f>IF(ISERROR(SEARCH(AB$1,$Q96)),0,1)</f>
        <v>0</v>
      </c>
      <c r="AC96" s="137">
        <f>IF(ISERROR(SEARCH(AC$1,$Q96)),0,1)</f>
        <v>1</v>
      </c>
      <c r="AD96" s="137">
        <f>IF(ISERROR(SEARCH(AD$1,$Q96)),0,1)</f>
        <v>0</v>
      </c>
      <c r="AE96" s="137">
        <f>IF(ISERROR(SEARCH(AE$1,$Q96)),0,1)</f>
        <v>0</v>
      </c>
      <c r="AF96" s="137">
        <f>IF(ISERROR(SEARCH(AF$1,$Q96)),0,1)</f>
        <v>0</v>
      </c>
      <c r="AG96" s="137">
        <f>IF(ISERROR(SEARCH(AG$1,$Q96)),0,1)</f>
        <v>0</v>
      </c>
      <c r="AI96" s="137" t="str">
        <f>_xlfn.XLOOKUP(I96,'api2.3'!B:B,'api2.3'!D:D,"")</f>
        <v/>
      </c>
      <c r="AJ96" t="s">
        <v>44</v>
      </c>
      <c r="AK96" s="38" t="s">
        <v>44</v>
      </c>
      <c r="AL96" s="200">
        <f>_xlfn.XLOOKUP(AK96,sortorder!$I$15:$I$20,sortorder!$J$15:$J$20)</f>
        <v>1</v>
      </c>
      <c r="AM96" s="638" t="s">
        <v>1743</v>
      </c>
      <c r="AN96" s="638" t="s">
        <v>1743</v>
      </c>
      <c r="AO96" s="638" t="s">
        <v>1744</v>
      </c>
      <c r="AP96" s="642">
        <v>3</v>
      </c>
      <c r="AQ96" t="s">
        <v>2393</v>
      </c>
      <c r="AR96" s="22" t="str">
        <f>IF(AA96=1,"pctile",IF(Y96=1,"ratio",IF(AC96=1,"avg","raw")))</f>
        <v>ratio</v>
      </c>
      <c r="AS96" t="s">
        <v>1707</v>
      </c>
      <c r="AT96" s="22" t="b">
        <f>AR96=AS96</f>
        <v>1</v>
      </c>
      <c r="AU96" s="638" t="s">
        <v>1707</v>
      </c>
      <c r="AV96" s="638" t="s">
        <v>1707</v>
      </c>
      <c r="AX96" s="601" t="s">
        <v>2799</v>
      </c>
      <c r="AY96" s="484" t="b">
        <v>0</v>
      </c>
      <c r="AZ96" t="s">
        <v>2948</v>
      </c>
      <c r="BA96">
        <v>2</v>
      </c>
      <c r="BB96">
        <v>1</v>
      </c>
      <c r="BC96" t="b">
        <v>0</v>
      </c>
      <c r="BD96" t="b">
        <v>0</v>
      </c>
      <c r="BE96" t="b">
        <v>0</v>
      </c>
      <c r="BG96" s="8" t="s">
        <v>5065</v>
      </c>
      <c r="BH96" s="8" t="s">
        <v>2821</v>
      </c>
      <c r="BI96" s="8" t="s">
        <v>2821</v>
      </c>
      <c r="BJ96" s="719">
        <v>0</v>
      </c>
      <c r="BK96" s="566" t="s">
        <v>2799</v>
      </c>
      <c r="BL96" s="484">
        <v>0</v>
      </c>
      <c r="BO96" s="214">
        <v>999</v>
      </c>
      <c r="BT96" s="585" t="s">
        <v>404</v>
      </c>
      <c r="BU96" s="585" t="s">
        <v>55</v>
      </c>
    </row>
    <row r="97" spans="1:73">
      <c r="A97">
        <v>96</v>
      </c>
      <c r="B97" s="153" t="str">
        <f>IFERROR(TEXT(AL97,"00"),"99")&amp;IFERROR(TEXT(W97,"00"),"99")&amp;IFERROR(TEXT(S97,"00"),"99")&amp;IFERROR(TEXT(BO97,"000"),"999")</f>
        <v>011245999</v>
      </c>
      <c r="C97" s="153" t="str">
        <f>IFERROR(TEXT(AL97,"00"),"99")&amp;IFERROR(TEXT(V97,"00"),"99")&amp;IFERROR(TEXT(R97,"000"),"999")</f>
        <v>0112018</v>
      </c>
      <c r="D97" s="591">
        <f>IF(NOT(ISBLANK(I97)),1,0)</f>
        <v>0</v>
      </c>
      <c r="E97" s="591">
        <f>IF(NOT(ISBLANK(L97)),1,0)</f>
        <v>0</v>
      </c>
      <c r="F97" s="591">
        <f>IF(NOT(ISBLANK(O97)),1,0)</f>
        <v>0</v>
      </c>
      <c r="G97" s="349" t="str">
        <f>IF(ISBLANK(H97), IF(OR(NOT(ISBLANK(L97)),NOT(ISBLANK(I97)), NOT(ISBLANK(O97))),"no oldname but should be",""),IF(H97=I97,"api",IF(H97=O97,"csv","no match or acs")))</f>
        <v/>
      </c>
      <c r="Q97" s="61" t="s">
        <v>2421</v>
      </c>
      <c r="R97" s="142">
        <f>IFERROR(_xlfn.XLOOKUP(T97, sortorder!P:P,sortorder!Q:Q),999)</f>
        <v>18</v>
      </c>
      <c r="S97" s="142">
        <f>IFERROR(_xlfn.XLOOKUP(T97, sortorder!P:P,sortorder!O:O),99)</f>
        <v>45</v>
      </c>
      <c r="T97" s="124" t="s">
        <v>2189</v>
      </c>
      <c r="U97" s="56" t="s">
        <v>2189</v>
      </c>
      <c r="V97" s="147">
        <f>IFERROR(_xlfn.XLOOKUP(X97, sortorder!E:E,sortorder!D:D),99)</f>
        <v>12</v>
      </c>
      <c r="W97" s="147">
        <f>V97</f>
        <v>12</v>
      </c>
      <c r="X97" s="21" t="s">
        <v>2413</v>
      </c>
      <c r="Y97" s="137">
        <f>IF(ISERROR(SEARCH(Y$1,$Q97)),0,1)</f>
        <v>1</v>
      </c>
      <c r="Z97" s="137">
        <f>IF(ISERROR(SEARCH(Z$1,$Q97)),0,1)</f>
        <v>1</v>
      </c>
      <c r="AA97" s="137">
        <f>IF(ISERROR(SEARCH(AA$1,$Q97)),0,1)</f>
        <v>0</v>
      </c>
      <c r="AB97" s="137">
        <f>IF(ISERROR(SEARCH(AB$1,$Q97)),0,1)</f>
        <v>0</v>
      </c>
      <c r="AC97" s="137">
        <f>IF(ISERROR(SEARCH(AC$1,$Q97)),0,1)</f>
        <v>1</v>
      </c>
      <c r="AD97" s="137">
        <f>IF(ISERROR(SEARCH(AD$1,$Q97)),0,1)</f>
        <v>0</v>
      </c>
      <c r="AE97" s="137">
        <f>IF(ISERROR(SEARCH(AE$1,$Q97)),0,1)</f>
        <v>0</v>
      </c>
      <c r="AF97" s="137">
        <f>IF(ISERROR(SEARCH(AF$1,$Q97)),0,1)</f>
        <v>0</v>
      </c>
      <c r="AG97" s="137">
        <f>IF(ISERROR(SEARCH(AG$1,$Q97)),0,1)</f>
        <v>0</v>
      </c>
      <c r="AI97" s="137">
        <f>_xlfn.XLOOKUP(I97,'api2.3'!B:B,'api2.3'!D:D,"")</f>
        <v>0</v>
      </c>
      <c r="AJ97" t="s">
        <v>44</v>
      </c>
      <c r="AK97" s="38" t="s">
        <v>44</v>
      </c>
      <c r="AL97" s="200">
        <f>_xlfn.XLOOKUP(AK97,sortorder!$I$15:$I$20,sortorder!$J$15:$J$20)</f>
        <v>1</v>
      </c>
      <c r="AM97" s="638" t="s">
        <v>1743</v>
      </c>
      <c r="AN97" s="638" t="s">
        <v>1743</v>
      </c>
      <c r="AO97" s="638" t="s">
        <v>1744</v>
      </c>
      <c r="AP97" s="642">
        <v>3</v>
      </c>
      <c r="AQ97" t="s">
        <v>2393</v>
      </c>
      <c r="AR97" s="22" t="str">
        <f>IF(AA97=1,"pctile",IF(Y97=1,"ratio",IF(AC97=1,"avg","raw")))</f>
        <v>ratio</v>
      </c>
      <c r="AS97" t="s">
        <v>1707</v>
      </c>
      <c r="AT97" s="22" t="b">
        <f>AR97=AS97</f>
        <v>1</v>
      </c>
      <c r="AU97" s="638" t="s">
        <v>1707</v>
      </c>
      <c r="AV97" s="638" t="s">
        <v>1707</v>
      </c>
      <c r="AX97" s="601" t="s">
        <v>2799</v>
      </c>
      <c r="AY97" s="484" t="b">
        <v>0</v>
      </c>
      <c r="AZ97" t="s">
        <v>2948</v>
      </c>
      <c r="BA97">
        <v>2</v>
      </c>
      <c r="BB97">
        <v>1</v>
      </c>
      <c r="BC97" t="b">
        <v>0</v>
      </c>
      <c r="BD97" t="b">
        <v>0</v>
      </c>
      <c r="BE97" t="b">
        <v>0</v>
      </c>
      <c r="BG97" s="8" t="s">
        <v>5066</v>
      </c>
      <c r="BH97" s="8" t="s">
        <v>2422</v>
      </c>
      <c r="BI97" s="8" t="s">
        <v>2422</v>
      </c>
      <c r="BJ97" s="719">
        <v>0</v>
      </c>
      <c r="BK97" s="566" t="s">
        <v>2799</v>
      </c>
      <c r="BL97" s="484" t="s">
        <v>2799</v>
      </c>
      <c r="BO97" s="214">
        <v>999</v>
      </c>
      <c r="BT97" s="585" t="s">
        <v>404</v>
      </c>
      <c r="BU97" s="585" t="s">
        <v>55</v>
      </c>
    </row>
    <row r="98" spans="1:73">
      <c r="A98">
        <v>97</v>
      </c>
      <c r="B98" s="153" t="str">
        <f>IFERROR(TEXT(AL98,"00"),"99")&amp;IFERROR(TEXT(W98,"00"),"99")&amp;IFERROR(TEXT(S98,"00"),"99")&amp;IFERROR(TEXT(BO98,"000"),"999")</f>
        <v>011338999</v>
      </c>
      <c r="C98" s="153" t="str">
        <f>IFERROR(TEXT(AL98,"00"),"99")&amp;IFERROR(TEXT(V98,"00"),"99")&amp;IFERROR(TEXT(R98,"000"),"999")</f>
        <v>0113021</v>
      </c>
      <c r="D98" s="591">
        <f>IF(NOT(ISBLANK(I98)),1,0)</f>
        <v>0</v>
      </c>
      <c r="E98" s="591">
        <f>IF(NOT(ISBLANK(L98)),1,0)</f>
        <v>0</v>
      </c>
      <c r="F98" s="591">
        <f>IF(NOT(ISBLANK(O98)),1,0)</f>
        <v>0</v>
      </c>
      <c r="G98" s="349" t="str">
        <f>IF(ISBLANK(H98), IF(OR(NOT(ISBLANK(L98)),NOT(ISBLANK(I98)), NOT(ISBLANK(O98))),"no oldname but should be",""),IF(H98=I98,"api",IF(H98=O98,"csv","no match or acs")))</f>
        <v/>
      </c>
      <c r="Q98" s="61" t="s">
        <v>2299</v>
      </c>
      <c r="R98" s="142">
        <f>IFERROR(_xlfn.XLOOKUP(T98, sortorder!P:P,sortorder!Q:Q),999)</f>
        <v>21</v>
      </c>
      <c r="S98" s="142">
        <f>IFERROR(_xlfn.XLOOKUP(T98, sortorder!P:P,sortorder!O:O),99)</f>
        <v>38</v>
      </c>
      <c r="T98" s="124" t="s">
        <v>2203</v>
      </c>
      <c r="U98" s="56" t="s">
        <v>2203</v>
      </c>
      <c r="V98" s="147">
        <f>IFERROR(_xlfn.XLOOKUP(X98, sortorder!E:E,sortorder!D:D),99)</f>
        <v>13</v>
      </c>
      <c r="W98" s="147">
        <f>V98</f>
        <v>13</v>
      </c>
      <c r="X98" s="358" t="s">
        <v>2300</v>
      </c>
      <c r="Y98" s="137">
        <f>IF(ISERROR(SEARCH(Y$1,$Q98)),0,1)</f>
        <v>0</v>
      </c>
      <c r="Z98" s="137">
        <f>IF(ISERROR(SEARCH(Z$1,$Q98)),0,1)</f>
        <v>0</v>
      </c>
      <c r="AA98" s="137">
        <f>IF(ISERROR(SEARCH(AA$1,$Q98)),0,1)</f>
        <v>1</v>
      </c>
      <c r="AB98" s="137">
        <f>IF(ISERROR(SEARCH(AB$1,$Q98)),0,1)</f>
        <v>0</v>
      </c>
      <c r="AC98" s="137">
        <f>IF(ISERROR(SEARCH(AC$1,$Q98)),0,1)</f>
        <v>0</v>
      </c>
      <c r="AD98" s="137">
        <f>IF(ISERROR(SEARCH(AD$1,$Q98)),0,1)</f>
        <v>0</v>
      </c>
      <c r="AE98" s="137">
        <f>IF(ISERROR(SEARCH(AE$1,$Q98)),0,1)</f>
        <v>0</v>
      </c>
      <c r="AF98" s="137">
        <f>IF(ISERROR(SEARCH(AF$1,$Q98)),0,1)</f>
        <v>0</v>
      </c>
      <c r="AG98" s="137">
        <f>IF(ISERROR(SEARCH(AG$1,$Q98)),0,1)</f>
        <v>0</v>
      </c>
      <c r="AI98" s="137">
        <f>_xlfn.XLOOKUP(I98,'api2.3'!B:B,'api2.3'!D:D,"")</f>
        <v>0</v>
      </c>
      <c r="AJ98" t="s">
        <v>44</v>
      </c>
      <c r="AK98" s="38" t="s">
        <v>44</v>
      </c>
      <c r="AL98" s="200">
        <f>_xlfn.XLOOKUP(AK98,sortorder!$I$15:$I$20,sortorder!$J$15:$J$20)</f>
        <v>1</v>
      </c>
      <c r="AM98" s="638" t="s">
        <v>416</v>
      </c>
      <c r="AN98" s="638" t="s">
        <v>416</v>
      </c>
      <c r="AO98" s="638" t="s">
        <v>417</v>
      </c>
      <c r="AP98" s="642">
        <v>1</v>
      </c>
      <c r="AQ98" t="s">
        <v>1076</v>
      </c>
      <c r="AR98" s="22" t="str">
        <f>IF(AA98=1,"pctile",IF(Y98=1,"ratio",IF(AC98=1,"avg","raw")))</f>
        <v>pctile</v>
      </c>
      <c r="AS98" t="s">
        <v>1086</v>
      </c>
      <c r="AT98" s="22" t="b">
        <f>AR98=AS98</f>
        <v>1</v>
      </c>
      <c r="AU98" s="638" t="s">
        <v>1077</v>
      </c>
      <c r="AV98" s="638" t="s">
        <v>1086</v>
      </c>
      <c r="AX98" s="601" t="s">
        <v>2799</v>
      </c>
      <c r="AY98" s="484" t="b">
        <v>0</v>
      </c>
      <c r="AZ98" t="s">
        <v>1078</v>
      </c>
      <c r="BA98">
        <v>2</v>
      </c>
      <c r="BB98">
        <v>0</v>
      </c>
      <c r="BC98" t="b">
        <v>0</v>
      </c>
      <c r="BD98" t="b">
        <v>0</v>
      </c>
      <c r="BE98" t="b">
        <v>0</v>
      </c>
      <c r="BG98" t="s">
        <v>4932</v>
      </c>
      <c r="BH98" s="8" t="s">
        <v>2301</v>
      </c>
      <c r="BI98" s="8" t="s">
        <v>2301</v>
      </c>
      <c r="BJ98" s="719">
        <v>0</v>
      </c>
      <c r="BK98" s="566" t="s">
        <v>2799</v>
      </c>
      <c r="BL98" s="484" t="s">
        <v>2799</v>
      </c>
      <c r="BO98" s="214">
        <v>999</v>
      </c>
      <c r="BT98" s="585" t="s">
        <v>404</v>
      </c>
    </row>
    <row r="99" spans="1:73">
      <c r="A99">
        <v>98</v>
      </c>
      <c r="B99" s="153" t="str">
        <f>IFERROR(TEXT(AL99,"00"),"99")&amp;IFERROR(TEXT(W99,"00"),"99")&amp;IFERROR(TEXT(S99,"00"),"99")&amp;IFERROR(TEXT(BO99,"000"),"999")</f>
        <v>011339999</v>
      </c>
      <c r="C99" s="153" t="str">
        <f>IFERROR(TEXT(AL99,"00"),"99")&amp;IFERROR(TEXT(V99,"00"),"99")&amp;IFERROR(TEXT(R99,"000"),"999")</f>
        <v>0113019</v>
      </c>
      <c r="D99" s="591">
        <f>IF(NOT(ISBLANK(I99)),1,0)</f>
        <v>0</v>
      </c>
      <c r="E99" s="591">
        <f>IF(NOT(ISBLANK(L99)),1,0)</f>
        <v>0</v>
      </c>
      <c r="F99" s="591">
        <f>IF(NOT(ISBLANK(O99)),1,0)</f>
        <v>0</v>
      </c>
      <c r="G99" s="349" t="str">
        <f>IF(ISBLANK(H99), IF(OR(NOT(ISBLANK(L99)),NOT(ISBLANK(I99)), NOT(ISBLANK(O99))),"no oldname but should be",""),IF(H99=I99,"api",IF(H99=O99,"csv","no match or acs")))</f>
        <v/>
      </c>
      <c r="Q99" s="61" t="s">
        <v>2302</v>
      </c>
      <c r="R99" s="142">
        <f>IFERROR(_xlfn.XLOOKUP(T99, sortorder!P:P,sortorder!Q:Q),999)</f>
        <v>19</v>
      </c>
      <c r="S99" s="142">
        <f>IFERROR(_xlfn.XLOOKUP(T99, sortorder!P:P,sortorder!O:O),99)</f>
        <v>39</v>
      </c>
      <c r="T99" s="124" t="s">
        <v>2195</v>
      </c>
      <c r="U99" s="56" t="s">
        <v>2195</v>
      </c>
      <c r="V99" s="147">
        <f>IFERROR(_xlfn.XLOOKUP(X99, sortorder!E:E,sortorder!D:D),99)</f>
        <v>13</v>
      </c>
      <c r="W99" s="147">
        <f>V99</f>
        <v>13</v>
      </c>
      <c r="X99" s="358" t="s">
        <v>2300</v>
      </c>
      <c r="Y99" s="137">
        <f>IF(ISERROR(SEARCH(Y$1,$Q99)),0,1)</f>
        <v>0</v>
      </c>
      <c r="Z99" s="137">
        <f>IF(ISERROR(SEARCH(Z$1,$Q99)),0,1)</f>
        <v>0</v>
      </c>
      <c r="AA99" s="137">
        <f>IF(ISERROR(SEARCH(AA$1,$Q99)),0,1)</f>
        <v>1</v>
      </c>
      <c r="AB99" s="137">
        <f>IF(ISERROR(SEARCH(AB$1,$Q99)),0,1)</f>
        <v>0</v>
      </c>
      <c r="AC99" s="137">
        <f>IF(ISERROR(SEARCH(AC$1,$Q99)),0,1)</f>
        <v>0</v>
      </c>
      <c r="AD99" s="137">
        <f>IF(ISERROR(SEARCH(AD$1,$Q99)),0,1)</f>
        <v>0</v>
      </c>
      <c r="AE99" s="137">
        <f>IF(ISERROR(SEARCH(AE$1,$Q99)),0,1)</f>
        <v>0</v>
      </c>
      <c r="AF99" s="137">
        <f>IF(ISERROR(SEARCH(AF$1,$Q99)),0,1)</f>
        <v>0</v>
      </c>
      <c r="AG99" s="137">
        <f>IF(ISERROR(SEARCH(AG$1,$Q99)),0,1)</f>
        <v>0</v>
      </c>
      <c r="AI99" s="137">
        <f>_xlfn.XLOOKUP(I99,'api2.3'!B:B,'api2.3'!D:D,"")</f>
        <v>0</v>
      </c>
      <c r="AJ99" t="s">
        <v>44</v>
      </c>
      <c r="AK99" s="38" t="s">
        <v>44</v>
      </c>
      <c r="AL99" s="200">
        <f>_xlfn.XLOOKUP(AK99,sortorder!$I$15:$I$20,sortorder!$J$15:$J$20)</f>
        <v>1</v>
      </c>
      <c r="AM99" s="638" t="s">
        <v>416</v>
      </c>
      <c r="AN99" s="638" t="s">
        <v>416</v>
      </c>
      <c r="AO99" s="638" t="s">
        <v>417</v>
      </c>
      <c r="AP99" s="642">
        <v>1</v>
      </c>
      <c r="AQ99" t="s">
        <v>1076</v>
      </c>
      <c r="AR99" s="22" t="str">
        <f>IF(AA99=1,"pctile",IF(Y99=1,"ratio",IF(AC99=1,"avg","raw")))</f>
        <v>pctile</v>
      </c>
      <c r="AS99" t="s">
        <v>1086</v>
      </c>
      <c r="AT99" s="22" t="b">
        <f>AR99=AS99</f>
        <v>1</v>
      </c>
      <c r="AU99" s="638" t="s">
        <v>1077</v>
      </c>
      <c r="AV99" s="638" t="s">
        <v>1086</v>
      </c>
      <c r="AX99" s="601" t="s">
        <v>2799</v>
      </c>
      <c r="AY99" s="484" t="b">
        <v>0</v>
      </c>
      <c r="AZ99" t="s">
        <v>1078</v>
      </c>
      <c r="BA99">
        <v>2</v>
      </c>
      <c r="BB99">
        <v>0</v>
      </c>
      <c r="BC99" t="b">
        <v>0</v>
      </c>
      <c r="BD99" t="b">
        <v>0</v>
      </c>
      <c r="BE99" t="b">
        <v>0</v>
      </c>
      <c r="BG99" t="s">
        <v>4933</v>
      </c>
      <c r="BH99" s="8" t="s">
        <v>2303</v>
      </c>
      <c r="BI99" s="8" t="s">
        <v>2303</v>
      </c>
      <c r="BJ99" s="719">
        <v>0</v>
      </c>
      <c r="BK99" s="566" t="s">
        <v>2799</v>
      </c>
      <c r="BL99" s="484" t="s">
        <v>2799</v>
      </c>
      <c r="BO99" s="214">
        <v>999</v>
      </c>
      <c r="BT99" s="585" t="s">
        <v>404</v>
      </c>
    </row>
    <row r="100" spans="1:73">
      <c r="A100">
        <v>99</v>
      </c>
      <c r="B100" s="153" t="str">
        <f>IFERROR(TEXT(AL100,"00"),"99")&amp;IFERROR(TEXT(W100,"00"),"99")&amp;IFERROR(TEXT(S100,"00"),"99")&amp;IFERROR(TEXT(BO100,"000"),"999")</f>
        <v>011340999</v>
      </c>
      <c r="C100" s="153" t="str">
        <f>IFERROR(TEXT(AL100,"00"),"99")&amp;IFERROR(TEXT(V100,"00"),"99")&amp;IFERROR(TEXT(R100,"000"),"999")</f>
        <v>0113020</v>
      </c>
      <c r="D100" s="591">
        <f>IF(NOT(ISBLANK(I100)),1,0)</f>
        <v>0</v>
      </c>
      <c r="E100" s="591">
        <f>IF(NOT(ISBLANK(L100)),1,0)</f>
        <v>0</v>
      </c>
      <c r="F100" s="591">
        <f>IF(NOT(ISBLANK(O100)),1,0)</f>
        <v>0</v>
      </c>
      <c r="G100" s="349" t="str">
        <f>IF(ISBLANK(H100), IF(OR(NOT(ISBLANK(L100)),NOT(ISBLANK(I100)), NOT(ISBLANK(O100))),"no oldname but should be",""),IF(H100=I100,"api",IF(H100=O100,"csv","no match or acs")))</f>
        <v/>
      </c>
      <c r="Q100" s="61" t="s">
        <v>2304</v>
      </c>
      <c r="R100" s="142">
        <f>IFERROR(_xlfn.XLOOKUP(T100, sortorder!P:P,sortorder!Q:Q),999)</f>
        <v>20</v>
      </c>
      <c r="S100" s="142">
        <f>IFERROR(_xlfn.XLOOKUP(T100, sortorder!P:P,sortorder!O:O),99)</f>
        <v>40</v>
      </c>
      <c r="T100" s="124" t="s">
        <v>2199</v>
      </c>
      <c r="U100" s="56" t="s">
        <v>2199</v>
      </c>
      <c r="V100" s="147">
        <f>IFERROR(_xlfn.XLOOKUP(X100, sortorder!E:E,sortorder!D:D),99)</f>
        <v>13</v>
      </c>
      <c r="W100" s="147">
        <f>V100</f>
        <v>13</v>
      </c>
      <c r="X100" s="358" t="s">
        <v>2300</v>
      </c>
      <c r="Y100" s="137">
        <f>IF(ISERROR(SEARCH(Y$1,$Q100)),0,1)</f>
        <v>0</v>
      </c>
      <c r="Z100" s="137">
        <f>IF(ISERROR(SEARCH(Z$1,$Q100)),0,1)</f>
        <v>0</v>
      </c>
      <c r="AA100" s="137">
        <f>IF(ISERROR(SEARCH(AA$1,$Q100)),0,1)</f>
        <v>1</v>
      </c>
      <c r="AB100" s="137">
        <f>IF(ISERROR(SEARCH(AB$1,$Q100)),0,1)</f>
        <v>0</v>
      </c>
      <c r="AC100" s="137">
        <f>IF(ISERROR(SEARCH(AC$1,$Q100)),0,1)</f>
        <v>0</v>
      </c>
      <c r="AD100" s="137">
        <f>IF(ISERROR(SEARCH(AD$1,$Q100)),0,1)</f>
        <v>0</v>
      </c>
      <c r="AE100" s="137">
        <f>IF(ISERROR(SEARCH(AE$1,$Q100)),0,1)</f>
        <v>0</v>
      </c>
      <c r="AF100" s="137">
        <f>IF(ISERROR(SEARCH(AF$1,$Q100)),0,1)</f>
        <v>0</v>
      </c>
      <c r="AG100" s="137">
        <f>IF(ISERROR(SEARCH(AG$1,$Q100)),0,1)</f>
        <v>0</v>
      </c>
      <c r="AI100" s="137">
        <f>_xlfn.XLOOKUP(I100,'api2.3'!B:B,'api2.3'!D:D,"")</f>
        <v>0</v>
      </c>
      <c r="AJ100" t="s">
        <v>44</v>
      </c>
      <c r="AK100" s="38" t="s">
        <v>44</v>
      </c>
      <c r="AL100" s="200">
        <f>_xlfn.XLOOKUP(AK100,sortorder!$I$15:$I$20,sortorder!$J$15:$J$20)</f>
        <v>1</v>
      </c>
      <c r="AM100" s="638" t="s">
        <v>416</v>
      </c>
      <c r="AN100" s="638" t="s">
        <v>416</v>
      </c>
      <c r="AO100" s="638" t="s">
        <v>417</v>
      </c>
      <c r="AP100" s="642">
        <v>1</v>
      </c>
      <c r="AQ100" t="s">
        <v>1076</v>
      </c>
      <c r="AR100" s="22" t="str">
        <f>IF(AA100=1,"pctile",IF(Y100=1,"ratio",IF(AC100=1,"avg","raw")))</f>
        <v>pctile</v>
      </c>
      <c r="AS100" t="s">
        <v>1086</v>
      </c>
      <c r="AT100" s="22" t="b">
        <f>AR100=AS100</f>
        <v>1</v>
      </c>
      <c r="AU100" s="638" t="s">
        <v>1077</v>
      </c>
      <c r="AV100" s="638" t="s">
        <v>1086</v>
      </c>
      <c r="AX100" s="601" t="s">
        <v>2799</v>
      </c>
      <c r="AY100" s="484" t="b">
        <v>0</v>
      </c>
      <c r="AZ100" t="s">
        <v>1078</v>
      </c>
      <c r="BA100">
        <v>2</v>
      </c>
      <c r="BB100">
        <v>0</v>
      </c>
      <c r="BC100" t="b">
        <v>0</v>
      </c>
      <c r="BD100" t="b">
        <v>0</v>
      </c>
      <c r="BE100" t="b">
        <v>0</v>
      </c>
      <c r="BG100" t="s">
        <v>4934</v>
      </c>
      <c r="BH100" s="8" t="s">
        <v>2305</v>
      </c>
      <c r="BI100" s="8" t="s">
        <v>2305</v>
      </c>
      <c r="BJ100" s="719">
        <v>0</v>
      </c>
      <c r="BK100" s="566" t="s">
        <v>2799</v>
      </c>
      <c r="BL100" s="484" t="s">
        <v>2799</v>
      </c>
      <c r="BO100" s="214">
        <v>999</v>
      </c>
      <c r="BT100" s="585" t="s">
        <v>404</v>
      </c>
    </row>
    <row r="101" spans="1:73">
      <c r="A101">
        <v>100</v>
      </c>
      <c r="B101" s="153" t="str">
        <f>IFERROR(TEXT(AL101,"00"),"99")&amp;IFERROR(TEXT(W101,"00"),"99")&amp;IFERROR(TEXT(S101,"00"),"99")&amp;IFERROR(TEXT(BO101,"000"),"999")</f>
        <v>011341999</v>
      </c>
      <c r="C101" s="153" t="str">
        <f>IFERROR(TEXT(AL101,"00"),"99")&amp;IFERROR(TEXT(V101,"00"),"99")&amp;IFERROR(TEXT(R101,"000"),"999")</f>
        <v>0113022</v>
      </c>
      <c r="D101" s="591">
        <f>IF(NOT(ISBLANK(I101)),1,0)</f>
        <v>0</v>
      </c>
      <c r="E101" s="591">
        <f>IF(NOT(ISBLANK(L101)),1,0)</f>
        <v>0</v>
      </c>
      <c r="F101" s="591">
        <f>IF(NOT(ISBLANK(O101)),1,0)</f>
        <v>0</v>
      </c>
      <c r="G101" s="349" t="str">
        <f>IF(ISBLANK(H101), IF(OR(NOT(ISBLANK(L101)),NOT(ISBLANK(I101)), NOT(ISBLANK(O101))),"no oldname but should be",""),IF(H101=I101,"api",IF(H101=O101,"csv","no match or acs")))</f>
        <v/>
      </c>
      <c r="Q101" s="61" t="s">
        <v>2306</v>
      </c>
      <c r="R101" s="142">
        <f>IFERROR(_xlfn.XLOOKUP(T101, sortorder!P:P,sortorder!Q:Q),999)</f>
        <v>22</v>
      </c>
      <c r="S101" s="142">
        <f>IFERROR(_xlfn.XLOOKUP(T101, sortorder!P:P,sortorder!O:O),99)</f>
        <v>41</v>
      </c>
      <c r="T101" s="124" t="s">
        <v>2208</v>
      </c>
      <c r="U101" s="56" t="s">
        <v>2208</v>
      </c>
      <c r="V101" s="147">
        <f>IFERROR(_xlfn.XLOOKUP(X101, sortorder!E:E,sortorder!D:D),99)</f>
        <v>13</v>
      </c>
      <c r="W101" s="147">
        <f>V101</f>
        <v>13</v>
      </c>
      <c r="X101" s="358" t="s">
        <v>2300</v>
      </c>
      <c r="Y101" s="137">
        <f>IF(ISERROR(SEARCH(Y$1,$Q101)),0,1)</f>
        <v>0</v>
      </c>
      <c r="Z101" s="137">
        <f>IF(ISERROR(SEARCH(Z$1,$Q101)),0,1)</f>
        <v>0</v>
      </c>
      <c r="AA101" s="137">
        <f>IF(ISERROR(SEARCH(AA$1,$Q101)),0,1)</f>
        <v>1</v>
      </c>
      <c r="AB101" s="137">
        <f>IF(ISERROR(SEARCH(AB$1,$Q101)),0,1)</f>
        <v>0</v>
      </c>
      <c r="AC101" s="137">
        <f>IF(ISERROR(SEARCH(AC$1,$Q101)),0,1)</f>
        <v>0</v>
      </c>
      <c r="AD101" s="137">
        <f>IF(ISERROR(SEARCH(AD$1,$Q101)),0,1)</f>
        <v>0</v>
      </c>
      <c r="AE101" s="137">
        <f>IF(ISERROR(SEARCH(AE$1,$Q101)),0,1)</f>
        <v>0</v>
      </c>
      <c r="AF101" s="137">
        <f>IF(ISERROR(SEARCH(AF$1,$Q101)),0,1)</f>
        <v>0</v>
      </c>
      <c r="AG101" s="137">
        <f>IF(ISERROR(SEARCH(AG$1,$Q101)),0,1)</f>
        <v>0</v>
      </c>
      <c r="AI101" s="137">
        <f>_xlfn.XLOOKUP(I101,'api2.3'!B:B,'api2.3'!D:D,"")</f>
        <v>0</v>
      </c>
      <c r="AJ101" t="s">
        <v>44</v>
      </c>
      <c r="AK101" s="38" t="s">
        <v>44</v>
      </c>
      <c r="AL101" s="200">
        <f>_xlfn.XLOOKUP(AK101,sortorder!$I$15:$I$20,sortorder!$J$15:$J$20)</f>
        <v>1</v>
      </c>
      <c r="AM101" s="638" t="s">
        <v>416</v>
      </c>
      <c r="AN101" s="638" t="s">
        <v>416</v>
      </c>
      <c r="AO101" s="638" t="s">
        <v>417</v>
      </c>
      <c r="AP101" s="642">
        <v>1</v>
      </c>
      <c r="AQ101" t="s">
        <v>1076</v>
      </c>
      <c r="AR101" s="22" t="str">
        <f>IF(AA101=1,"pctile",IF(Y101=1,"ratio",IF(AC101=1,"avg","raw")))</f>
        <v>pctile</v>
      </c>
      <c r="AS101" t="s">
        <v>1086</v>
      </c>
      <c r="AT101" s="22" t="b">
        <f>AR101=AS101</f>
        <v>1</v>
      </c>
      <c r="AU101" s="638" t="s">
        <v>1077</v>
      </c>
      <c r="AV101" s="638" t="s">
        <v>1086</v>
      </c>
      <c r="AX101" s="601" t="s">
        <v>2799</v>
      </c>
      <c r="AY101" s="484" t="b">
        <v>0</v>
      </c>
      <c r="AZ101" t="s">
        <v>1078</v>
      </c>
      <c r="BA101">
        <v>2</v>
      </c>
      <c r="BB101">
        <v>0</v>
      </c>
      <c r="BC101" t="b">
        <v>0</v>
      </c>
      <c r="BD101" t="b">
        <v>0</v>
      </c>
      <c r="BE101" t="b">
        <v>0</v>
      </c>
      <c r="BG101" t="s">
        <v>4995</v>
      </c>
      <c r="BH101" s="8" t="s">
        <v>2307</v>
      </c>
      <c r="BI101" s="8" t="s">
        <v>2307</v>
      </c>
      <c r="BJ101" s="719">
        <v>0</v>
      </c>
      <c r="BK101" s="566" t="s">
        <v>2799</v>
      </c>
      <c r="BL101" s="484" t="s">
        <v>2799</v>
      </c>
      <c r="BO101" s="214">
        <v>999</v>
      </c>
      <c r="BT101" s="585" t="s">
        <v>404</v>
      </c>
    </row>
    <row r="102" spans="1:73">
      <c r="A102">
        <v>101</v>
      </c>
      <c r="B102" s="153" t="str">
        <f>IFERROR(TEXT(AL102,"00"),"99")&amp;IFERROR(TEXT(W102,"00"),"99")&amp;IFERROR(TEXT(S102,"00"),"99")&amp;IFERROR(TEXT(BO102,"000"),"999")</f>
        <v>011342999</v>
      </c>
      <c r="C102" s="153" t="str">
        <f>IFERROR(TEXT(AL102,"00"),"99")&amp;IFERROR(TEXT(V102,"00"),"99")&amp;IFERROR(TEXT(R102,"000"),"999")</f>
        <v>0113023</v>
      </c>
      <c r="D102" s="591">
        <f>IF(NOT(ISBLANK(I102)),1,0)</f>
        <v>0</v>
      </c>
      <c r="E102" s="591">
        <f>IF(NOT(ISBLANK(L102)),1,0)</f>
        <v>0</v>
      </c>
      <c r="F102" s="591">
        <f>IF(NOT(ISBLANK(O102)),1,0)</f>
        <v>0</v>
      </c>
      <c r="G102" s="349" t="str">
        <f>IF(ISBLANK(H102), IF(OR(NOT(ISBLANK(L102)),NOT(ISBLANK(I102)), NOT(ISBLANK(O102))),"no oldname but should be",""),IF(H102=I102,"api",IF(H102=O102,"csv","no match or acs")))</f>
        <v/>
      </c>
      <c r="J102" s="189"/>
      <c r="Q102" s="61" t="s">
        <v>2308</v>
      </c>
      <c r="R102" s="142">
        <f>IFERROR(_xlfn.XLOOKUP(T102, sortorder!P:P,sortorder!Q:Q),999)</f>
        <v>23</v>
      </c>
      <c r="S102" s="142">
        <f>IFERROR(_xlfn.XLOOKUP(T102, sortorder!P:P,sortorder!O:O),99)</f>
        <v>42</v>
      </c>
      <c r="T102" s="124" t="s">
        <v>2212</v>
      </c>
      <c r="U102" s="56" t="s">
        <v>2212</v>
      </c>
      <c r="V102" s="147">
        <f>IFERROR(_xlfn.XLOOKUP(X102, sortorder!E:E,sortorder!D:D),99)</f>
        <v>13</v>
      </c>
      <c r="W102" s="147">
        <f>V102</f>
        <v>13</v>
      </c>
      <c r="X102" s="358" t="s">
        <v>2300</v>
      </c>
      <c r="Y102" s="137">
        <f>IF(ISERROR(SEARCH(Y$1,$Q102)),0,1)</f>
        <v>0</v>
      </c>
      <c r="Z102" s="137">
        <f>IF(ISERROR(SEARCH(Z$1,$Q102)),0,1)</f>
        <v>0</v>
      </c>
      <c r="AA102" s="137">
        <f>IF(ISERROR(SEARCH(AA$1,$Q102)),0,1)</f>
        <v>1</v>
      </c>
      <c r="AB102" s="137">
        <f>IF(ISERROR(SEARCH(AB$1,$Q102)),0,1)</f>
        <v>0</v>
      </c>
      <c r="AC102" s="137">
        <f>IF(ISERROR(SEARCH(AC$1,$Q102)),0,1)</f>
        <v>0</v>
      </c>
      <c r="AD102" s="137">
        <f>IF(ISERROR(SEARCH(AD$1,$Q102)),0,1)</f>
        <v>0</v>
      </c>
      <c r="AE102" s="137">
        <f>IF(ISERROR(SEARCH(AE$1,$Q102)),0,1)</f>
        <v>0</v>
      </c>
      <c r="AF102" s="137">
        <f>IF(ISERROR(SEARCH(AF$1,$Q102)),0,1)</f>
        <v>0</v>
      </c>
      <c r="AG102" s="137">
        <f>IF(ISERROR(SEARCH(AG$1,$Q102)),0,1)</f>
        <v>0</v>
      </c>
      <c r="AI102" s="137">
        <f>_xlfn.XLOOKUP(I102,'api2.3'!B:B,'api2.3'!D:D,"")</f>
        <v>0</v>
      </c>
      <c r="AJ102" t="s">
        <v>44</v>
      </c>
      <c r="AK102" s="38" t="s">
        <v>44</v>
      </c>
      <c r="AL102" s="200">
        <f>_xlfn.XLOOKUP(AK102,sortorder!$I$15:$I$20,sortorder!$J$15:$J$20)</f>
        <v>1</v>
      </c>
      <c r="AM102" s="638" t="s">
        <v>416</v>
      </c>
      <c r="AN102" s="638" t="s">
        <v>416</v>
      </c>
      <c r="AO102" s="638" t="s">
        <v>417</v>
      </c>
      <c r="AP102" s="642">
        <v>1</v>
      </c>
      <c r="AQ102" t="s">
        <v>1076</v>
      </c>
      <c r="AR102" s="22" t="str">
        <f>IF(AA102=1,"pctile",IF(Y102=1,"ratio",IF(AC102=1,"avg","raw")))</f>
        <v>pctile</v>
      </c>
      <c r="AS102" t="s">
        <v>1086</v>
      </c>
      <c r="AT102" s="22" t="b">
        <f>AR102=AS102</f>
        <v>1</v>
      </c>
      <c r="AU102" s="638" t="s">
        <v>1077</v>
      </c>
      <c r="AV102" s="638" t="s">
        <v>1086</v>
      </c>
      <c r="AX102" s="601" t="s">
        <v>2799</v>
      </c>
      <c r="AY102" s="484" t="b">
        <v>0</v>
      </c>
      <c r="AZ102" t="s">
        <v>1078</v>
      </c>
      <c r="BA102">
        <v>2</v>
      </c>
      <c r="BB102">
        <v>0</v>
      </c>
      <c r="BC102" t="b">
        <v>0</v>
      </c>
      <c r="BD102" t="b">
        <v>0</v>
      </c>
      <c r="BE102" t="b">
        <v>0</v>
      </c>
      <c r="BG102" t="s">
        <v>5098</v>
      </c>
      <c r="BH102" s="8" t="s">
        <v>2309</v>
      </c>
      <c r="BI102" s="8" t="s">
        <v>2309</v>
      </c>
      <c r="BJ102" s="719">
        <v>0</v>
      </c>
      <c r="BK102" s="566" t="s">
        <v>2799</v>
      </c>
      <c r="BL102" s="484" t="s">
        <v>2799</v>
      </c>
      <c r="BO102" s="214">
        <v>999</v>
      </c>
      <c r="BT102" s="585" t="s">
        <v>404</v>
      </c>
    </row>
    <row r="103" spans="1:73">
      <c r="A103">
        <v>102</v>
      </c>
      <c r="B103" s="153" t="str">
        <f>IFERROR(TEXT(AL103,"00"),"99")&amp;IFERROR(TEXT(W103,"00"),"99")&amp;IFERROR(TEXT(S103,"00"),"99")&amp;IFERROR(TEXT(BO103,"000"),"999")</f>
        <v>011343999</v>
      </c>
      <c r="C103" s="153" t="str">
        <f>IFERROR(TEXT(AL103,"00"),"99")&amp;IFERROR(TEXT(V103,"00"),"99")&amp;IFERROR(TEXT(R103,"000"),"999")</f>
        <v>0113024</v>
      </c>
      <c r="D103" s="591">
        <f>IF(NOT(ISBLANK(I103)),1,0)</f>
        <v>0</v>
      </c>
      <c r="E103" s="591">
        <f>IF(NOT(ISBLANK(L103)),1,0)</f>
        <v>0</v>
      </c>
      <c r="F103" s="591">
        <f>IF(NOT(ISBLANK(O103)),1,0)</f>
        <v>0</v>
      </c>
      <c r="G103" s="349" t="str">
        <f>IF(ISBLANK(H103), IF(OR(NOT(ISBLANK(L103)),NOT(ISBLANK(I103)), NOT(ISBLANK(O103))),"no oldname but should be",""),IF(H103=I103,"api",IF(H103=O103,"csv","no match or acs")))</f>
        <v/>
      </c>
      <c r="Q103" s="61" t="s">
        <v>2310</v>
      </c>
      <c r="R103" s="142">
        <f>IFERROR(_xlfn.XLOOKUP(T103, sortorder!P:P,sortorder!Q:Q),999)</f>
        <v>24</v>
      </c>
      <c r="S103" s="142">
        <f>IFERROR(_xlfn.XLOOKUP(T103, sortorder!P:P,sortorder!O:O),99)</f>
        <v>43</v>
      </c>
      <c r="T103" s="124" t="s">
        <v>2216</v>
      </c>
      <c r="U103" s="56" t="s">
        <v>2216</v>
      </c>
      <c r="V103" s="147">
        <f>IFERROR(_xlfn.XLOOKUP(X103, sortorder!E:E,sortorder!D:D),99)</f>
        <v>13</v>
      </c>
      <c r="W103" s="147">
        <f>V103</f>
        <v>13</v>
      </c>
      <c r="X103" s="358" t="s">
        <v>2300</v>
      </c>
      <c r="Y103" s="137">
        <f>IF(ISERROR(SEARCH(Y$1,$Q103)),0,1)</f>
        <v>0</v>
      </c>
      <c r="Z103" s="137">
        <f>IF(ISERROR(SEARCH(Z$1,$Q103)),0,1)</f>
        <v>0</v>
      </c>
      <c r="AA103" s="137">
        <f>IF(ISERROR(SEARCH(AA$1,$Q103)),0,1)</f>
        <v>1</v>
      </c>
      <c r="AB103" s="137">
        <f>IF(ISERROR(SEARCH(AB$1,$Q103)),0,1)</f>
        <v>0</v>
      </c>
      <c r="AC103" s="137">
        <f>IF(ISERROR(SEARCH(AC$1,$Q103)),0,1)</f>
        <v>0</v>
      </c>
      <c r="AD103" s="137">
        <f>IF(ISERROR(SEARCH(AD$1,$Q103)),0,1)</f>
        <v>0</v>
      </c>
      <c r="AE103" s="137">
        <f>IF(ISERROR(SEARCH(AE$1,$Q103)),0,1)</f>
        <v>0</v>
      </c>
      <c r="AF103" s="137">
        <f>IF(ISERROR(SEARCH(AF$1,$Q103)),0,1)</f>
        <v>0</v>
      </c>
      <c r="AG103" s="137">
        <f>IF(ISERROR(SEARCH(AG$1,$Q103)),0,1)</f>
        <v>0</v>
      </c>
      <c r="AI103" s="137">
        <f>_xlfn.XLOOKUP(I103,'api2.3'!B:B,'api2.3'!D:D,"")</f>
        <v>0</v>
      </c>
      <c r="AJ103" t="s">
        <v>44</v>
      </c>
      <c r="AK103" s="38" t="s">
        <v>44</v>
      </c>
      <c r="AL103" s="200">
        <f>_xlfn.XLOOKUP(AK103,sortorder!$I$15:$I$20,sortorder!$J$15:$J$20)</f>
        <v>1</v>
      </c>
      <c r="AM103" s="638" t="s">
        <v>416</v>
      </c>
      <c r="AN103" s="638" t="s">
        <v>416</v>
      </c>
      <c r="AO103" s="638" t="s">
        <v>417</v>
      </c>
      <c r="AP103" s="642">
        <v>1</v>
      </c>
      <c r="AQ103" t="s">
        <v>1076</v>
      </c>
      <c r="AR103" s="22" t="str">
        <f>IF(AA103=1,"pctile",IF(Y103=1,"ratio",IF(AC103=1,"avg","raw")))</f>
        <v>pctile</v>
      </c>
      <c r="AS103" t="s">
        <v>1086</v>
      </c>
      <c r="AT103" s="22" t="b">
        <f>AR103=AS103</f>
        <v>1</v>
      </c>
      <c r="AU103" s="638" t="s">
        <v>1077</v>
      </c>
      <c r="AV103" s="638" t="s">
        <v>1086</v>
      </c>
      <c r="AX103" s="601" t="s">
        <v>2799</v>
      </c>
      <c r="AY103" s="484" t="b">
        <v>0</v>
      </c>
      <c r="AZ103" t="s">
        <v>1078</v>
      </c>
      <c r="BA103">
        <v>2</v>
      </c>
      <c r="BB103">
        <v>0</v>
      </c>
      <c r="BC103" t="b">
        <v>0</v>
      </c>
      <c r="BD103" t="b">
        <v>0</v>
      </c>
      <c r="BE103" t="b">
        <v>0</v>
      </c>
      <c r="BG103" t="s">
        <v>4935</v>
      </c>
      <c r="BH103" s="8" t="s">
        <v>2311</v>
      </c>
      <c r="BI103" s="8" t="s">
        <v>2311</v>
      </c>
      <c r="BJ103" s="719">
        <v>0</v>
      </c>
      <c r="BK103" s="566" t="s">
        <v>2799</v>
      </c>
      <c r="BL103" s="484">
        <v>0</v>
      </c>
      <c r="BO103" s="214">
        <v>999</v>
      </c>
      <c r="BT103" s="585" t="s">
        <v>404</v>
      </c>
    </row>
    <row r="104" spans="1:73">
      <c r="A104">
        <v>103</v>
      </c>
      <c r="B104" s="153" t="str">
        <f>IFERROR(TEXT(AL104,"00"),"99")&amp;IFERROR(TEXT(W104,"00"),"99")&amp;IFERROR(TEXT(S104,"00"),"99")&amp;IFERROR(TEXT(BO104,"000"),"999")</f>
        <v>011344999</v>
      </c>
      <c r="C104" s="153" t="str">
        <f>IFERROR(TEXT(AL104,"00"),"99")&amp;IFERROR(TEXT(V104,"00"),"99")&amp;IFERROR(TEXT(R104,"000"),"999")</f>
        <v>0113025</v>
      </c>
      <c r="D104" s="591">
        <f>IF(NOT(ISBLANK(I104)),1,0)</f>
        <v>0</v>
      </c>
      <c r="E104" s="591">
        <f>IF(NOT(ISBLANK(L104)),1,0)</f>
        <v>0</v>
      </c>
      <c r="F104" s="591">
        <f>IF(NOT(ISBLANK(O104)),1,0)</f>
        <v>0</v>
      </c>
      <c r="G104" s="349" t="str">
        <f>IF(ISBLANK(H104), IF(OR(NOT(ISBLANK(L104)),NOT(ISBLANK(I104)), NOT(ISBLANK(O104))),"no oldname but should be",""),IF(H104=I104,"api",IF(H104=O104,"csv","no match or acs")))</f>
        <v/>
      </c>
      <c r="Q104" s="61" t="s">
        <v>2312</v>
      </c>
      <c r="R104" s="142">
        <f>IFERROR(_xlfn.XLOOKUP(T104, sortorder!P:P,sortorder!Q:Q),999)</f>
        <v>25</v>
      </c>
      <c r="S104" s="142">
        <f>IFERROR(_xlfn.XLOOKUP(T104, sortorder!P:P,sortorder!O:O),99)</f>
        <v>44</v>
      </c>
      <c r="T104" s="124" t="s">
        <v>2220</v>
      </c>
      <c r="U104" s="56" t="s">
        <v>2220</v>
      </c>
      <c r="V104" s="147">
        <f>IFERROR(_xlfn.XLOOKUP(X104, sortorder!E:E,sortorder!D:D),99)</f>
        <v>13</v>
      </c>
      <c r="W104" s="147">
        <f>V104</f>
        <v>13</v>
      </c>
      <c r="X104" s="358" t="s">
        <v>2300</v>
      </c>
      <c r="Y104" s="137">
        <f>IF(ISERROR(SEARCH(Y$1,$Q104)),0,1)</f>
        <v>0</v>
      </c>
      <c r="Z104" s="137">
        <f>IF(ISERROR(SEARCH(Z$1,$Q104)),0,1)</f>
        <v>0</v>
      </c>
      <c r="AA104" s="137">
        <f>IF(ISERROR(SEARCH(AA$1,$Q104)),0,1)</f>
        <v>1</v>
      </c>
      <c r="AB104" s="137">
        <f>IF(ISERROR(SEARCH(AB$1,$Q104)),0,1)</f>
        <v>0</v>
      </c>
      <c r="AC104" s="137">
        <f>IF(ISERROR(SEARCH(AC$1,$Q104)),0,1)</f>
        <v>0</v>
      </c>
      <c r="AD104" s="137">
        <f>IF(ISERROR(SEARCH(AD$1,$Q104)),0,1)</f>
        <v>0</v>
      </c>
      <c r="AE104" s="137">
        <f>IF(ISERROR(SEARCH(AE$1,$Q104)),0,1)</f>
        <v>0</v>
      </c>
      <c r="AF104" s="137">
        <f>IF(ISERROR(SEARCH(AF$1,$Q104)),0,1)</f>
        <v>0</v>
      </c>
      <c r="AG104" s="137">
        <f>IF(ISERROR(SEARCH(AG$1,$Q104)),0,1)</f>
        <v>0</v>
      </c>
      <c r="AI104" s="137" t="str">
        <f>_xlfn.XLOOKUP(I104,'api2.3'!B:B,'api2.3'!D:D,"")</f>
        <v/>
      </c>
      <c r="AJ104" t="s">
        <v>44</v>
      </c>
      <c r="AK104" s="38" t="s">
        <v>44</v>
      </c>
      <c r="AL104" s="200">
        <f>_xlfn.XLOOKUP(AK104,sortorder!$I$15:$I$20,sortorder!$J$15:$J$20)</f>
        <v>1</v>
      </c>
      <c r="AM104" s="638" t="s">
        <v>416</v>
      </c>
      <c r="AN104" s="638" t="s">
        <v>416</v>
      </c>
      <c r="AO104" s="638" t="s">
        <v>417</v>
      </c>
      <c r="AP104" s="642">
        <v>1</v>
      </c>
      <c r="AQ104" t="s">
        <v>1076</v>
      </c>
      <c r="AR104" s="22" t="str">
        <f>IF(AA104=1,"pctile",IF(Y104=1,"ratio",IF(AC104=1,"avg","raw")))</f>
        <v>pctile</v>
      </c>
      <c r="AS104" t="s">
        <v>1086</v>
      </c>
      <c r="AT104" s="22" t="b">
        <f>AR104=AS104</f>
        <v>1</v>
      </c>
      <c r="AU104" s="638" t="s">
        <v>1077</v>
      </c>
      <c r="AV104" s="638" t="s">
        <v>1086</v>
      </c>
      <c r="AX104" s="601" t="s">
        <v>2799</v>
      </c>
      <c r="AY104" s="484" t="b">
        <v>0</v>
      </c>
      <c r="AZ104" t="s">
        <v>1078</v>
      </c>
      <c r="BA104">
        <v>2</v>
      </c>
      <c r="BB104">
        <v>0</v>
      </c>
      <c r="BC104" t="b">
        <v>0</v>
      </c>
      <c r="BD104" t="b">
        <v>0</v>
      </c>
      <c r="BE104" t="b">
        <v>0</v>
      </c>
      <c r="BG104" t="s">
        <v>5183</v>
      </c>
      <c r="BH104" s="8" t="s">
        <v>2313</v>
      </c>
      <c r="BI104" s="8" t="s">
        <v>2313</v>
      </c>
      <c r="BJ104" s="719">
        <v>0</v>
      </c>
      <c r="BK104" s="566" t="s">
        <v>2799</v>
      </c>
      <c r="BL104" s="484">
        <v>0</v>
      </c>
      <c r="BO104" s="214">
        <v>999</v>
      </c>
      <c r="BT104" s="585" t="s">
        <v>404</v>
      </c>
    </row>
    <row r="105" spans="1:73">
      <c r="A105">
        <v>104</v>
      </c>
      <c r="B105" s="153" t="str">
        <f>IFERROR(TEXT(AL105,"00"),"99")&amp;IFERROR(TEXT(W105,"00"),"99")&amp;IFERROR(TEXT(S105,"00"),"99")&amp;IFERROR(TEXT(BO105,"000"),"999")</f>
        <v>011345999</v>
      </c>
      <c r="C105" s="153" t="str">
        <f>IFERROR(TEXT(AL105,"00"),"99")&amp;IFERROR(TEXT(V105,"00"),"99")&amp;IFERROR(TEXT(R105,"000"),"999")</f>
        <v>0113018</v>
      </c>
      <c r="D105" s="591">
        <f>IF(NOT(ISBLANK(I105)),1,0)</f>
        <v>0</v>
      </c>
      <c r="E105" s="591">
        <f>IF(NOT(ISBLANK(L105)),1,0)</f>
        <v>0</v>
      </c>
      <c r="F105" s="591">
        <f>IF(NOT(ISBLANK(O105)),1,0)</f>
        <v>0</v>
      </c>
      <c r="G105" s="349" t="str">
        <f>IF(ISBLANK(H105), IF(OR(NOT(ISBLANK(L105)),NOT(ISBLANK(I105)), NOT(ISBLANK(O105))),"no oldname but should be",""),IF(H105=I105,"api",IF(H105=O105,"csv","no match or acs")))</f>
        <v/>
      </c>
      <c r="Q105" s="61" t="s">
        <v>2314</v>
      </c>
      <c r="R105" s="142">
        <f>IFERROR(_xlfn.XLOOKUP(T105, sortorder!P:P,sortorder!Q:Q),999)</f>
        <v>18</v>
      </c>
      <c r="S105" s="142">
        <f>IFERROR(_xlfn.XLOOKUP(T105, sortorder!P:P,sortorder!O:O),99)</f>
        <v>45</v>
      </c>
      <c r="T105" s="124" t="s">
        <v>2189</v>
      </c>
      <c r="U105" s="56" t="s">
        <v>2189</v>
      </c>
      <c r="V105" s="147">
        <f>IFERROR(_xlfn.XLOOKUP(X105, sortorder!E:E,sortorder!D:D),99)</f>
        <v>13</v>
      </c>
      <c r="W105" s="147">
        <f>V105</f>
        <v>13</v>
      </c>
      <c r="X105" s="358" t="s">
        <v>2300</v>
      </c>
      <c r="Y105" s="137">
        <f>IF(ISERROR(SEARCH(Y$1,$Q105)),0,1)</f>
        <v>0</v>
      </c>
      <c r="Z105" s="137">
        <f>IF(ISERROR(SEARCH(Z$1,$Q105)),0,1)</f>
        <v>0</v>
      </c>
      <c r="AA105" s="137">
        <f>IF(ISERROR(SEARCH(AA$1,$Q105)),0,1)</f>
        <v>1</v>
      </c>
      <c r="AB105" s="137">
        <f>IF(ISERROR(SEARCH(AB$1,$Q105)),0,1)</f>
        <v>0</v>
      </c>
      <c r="AC105" s="137">
        <f>IF(ISERROR(SEARCH(AC$1,$Q105)),0,1)</f>
        <v>0</v>
      </c>
      <c r="AD105" s="137">
        <f>IF(ISERROR(SEARCH(AD$1,$Q105)),0,1)</f>
        <v>0</v>
      </c>
      <c r="AE105" s="137">
        <f>IF(ISERROR(SEARCH(AE$1,$Q105)),0,1)</f>
        <v>0</v>
      </c>
      <c r="AF105" s="137">
        <f>IF(ISERROR(SEARCH(AF$1,$Q105)),0,1)</f>
        <v>0</v>
      </c>
      <c r="AG105" s="137">
        <f>IF(ISERROR(SEARCH(AG$1,$Q105)),0,1)</f>
        <v>0</v>
      </c>
      <c r="AI105" s="137">
        <f>_xlfn.XLOOKUP(I105,'api2.3'!B:B,'api2.3'!D:D,"")</f>
        <v>0</v>
      </c>
      <c r="AJ105" t="s">
        <v>44</v>
      </c>
      <c r="AK105" s="38" t="s">
        <v>44</v>
      </c>
      <c r="AL105" s="200">
        <f>_xlfn.XLOOKUP(AK105,sortorder!$I$15:$I$20,sortorder!$J$15:$J$20)</f>
        <v>1</v>
      </c>
      <c r="AM105" s="638" t="s">
        <v>416</v>
      </c>
      <c r="AN105" s="638" t="s">
        <v>416</v>
      </c>
      <c r="AO105" s="638" t="s">
        <v>417</v>
      </c>
      <c r="AP105" s="642">
        <v>1</v>
      </c>
      <c r="AQ105" t="s">
        <v>1076</v>
      </c>
      <c r="AR105" s="22" t="str">
        <f>IF(AA105=1,"pctile",IF(Y105=1,"ratio",IF(AC105=1,"avg","raw")))</f>
        <v>pctile</v>
      </c>
      <c r="AS105" t="s">
        <v>1086</v>
      </c>
      <c r="AT105" s="22" t="b">
        <f>AR105=AS105</f>
        <v>1</v>
      </c>
      <c r="AU105" s="638" t="s">
        <v>1077</v>
      </c>
      <c r="AV105" s="638" t="s">
        <v>1086</v>
      </c>
      <c r="AX105" s="601" t="s">
        <v>2799</v>
      </c>
      <c r="AY105" s="484" t="b">
        <v>0</v>
      </c>
      <c r="AZ105" t="s">
        <v>1078</v>
      </c>
      <c r="BA105">
        <v>2</v>
      </c>
      <c r="BB105">
        <v>0</v>
      </c>
      <c r="BC105" t="b">
        <v>0</v>
      </c>
      <c r="BD105" t="b">
        <v>0</v>
      </c>
      <c r="BE105" t="b">
        <v>0</v>
      </c>
      <c r="BG105" t="s">
        <v>4936</v>
      </c>
      <c r="BH105" s="8" t="s">
        <v>2315</v>
      </c>
      <c r="BI105" s="8" t="s">
        <v>2315</v>
      </c>
      <c r="BJ105" s="719">
        <v>0</v>
      </c>
      <c r="BK105" s="566" t="s">
        <v>2799</v>
      </c>
      <c r="BL105" s="484" t="s">
        <v>2799</v>
      </c>
      <c r="BO105" s="214">
        <v>999</v>
      </c>
      <c r="BT105" s="585" t="s">
        <v>404</v>
      </c>
    </row>
    <row r="106" spans="1:73">
      <c r="A106">
        <v>105</v>
      </c>
      <c r="B106" s="153" t="str">
        <f>IFERROR(TEXT(AL106,"00"),"99")&amp;IFERROR(TEXT(W106,"00"),"99")&amp;IFERROR(TEXT(S106,"00"),"99")&amp;IFERROR(TEXT(BO106,"000"),"999")</f>
        <v>011438999</v>
      </c>
      <c r="C106" s="153" t="str">
        <f>IFERROR(TEXT(AL106,"00"),"99")&amp;IFERROR(TEXT(V106,"00"),"99")&amp;IFERROR(TEXT(R106,"000"),"999")</f>
        <v>0114021</v>
      </c>
      <c r="D106" s="591">
        <f>IF(NOT(ISBLANK(I106)),1,0)</f>
        <v>0</v>
      </c>
      <c r="E106" s="591">
        <f>IF(NOT(ISBLANK(L106)),1,0)</f>
        <v>0</v>
      </c>
      <c r="F106" s="591">
        <f>IF(NOT(ISBLANK(O106)),1,0)</f>
        <v>0</v>
      </c>
      <c r="G106" s="349" t="str">
        <f>IF(ISBLANK(H106), IF(OR(NOT(ISBLANK(L106)),NOT(ISBLANK(I106)), NOT(ISBLANK(O106))),"no oldname but should be",""),IF(H106=I106,"api",IF(H106=O106,"csv","no match or acs")))</f>
        <v/>
      </c>
      <c r="Q106" s="61" t="s">
        <v>2316</v>
      </c>
      <c r="R106" s="142">
        <f>IFERROR(_xlfn.XLOOKUP(T106, sortorder!P:P,sortorder!Q:Q),999)</f>
        <v>21</v>
      </c>
      <c r="S106" s="142">
        <f>IFERROR(_xlfn.XLOOKUP(T106, sortorder!P:P,sortorder!O:O),99)</f>
        <v>38</v>
      </c>
      <c r="T106" s="124" t="s">
        <v>2203</v>
      </c>
      <c r="U106" s="56" t="s">
        <v>2203</v>
      </c>
      <c r="V106" s="147">
        <f>IFERROR(_xlfn.XLOOKUP(X106, sortorder!E:E,sortorder!D:D),99)</f>
        <v>14</v>
      </c>
      <c r="W106" s="147">
        <f>V106</f>
        <v>14</v>
      </c>
      <c r="X106" s="358" t="s">
        <v>2317</v>
      </c>
      <c r="Y106" s="137">
        <f>IF(ISERROR(SEARCH(Y$1,$Q106)),0,1)</f>
        <v>0</v>
      </c>
      <c r="Z106" s="137">
        <f>IF(ISERROR(SEARCH(Z$1,$Q106)),0,1)</f>
        <v>1</v>
      </c>
      <c r="AA106" s="137">
        <f>IF(ISERROR(SEARCH(AA$1,$Q106)),0,1)</f>
        <v>1</v>
      </c>
      <c r="AB106" s="137">
        <f>IF(ISERROR(SEARCH(AB$1,$Q106)),0,1)</f>
        <v>0</v>
      </c>
      <c r="AC106" s="137">
        <f>IF(ISERROR(SEARCH(AC$1,$Q106)),0,1)</f>
        <v>0</v>
      </c>
      <c r="AD106" s="137">
        <f>IF(ISERROR(SEARCH(AD$1,$Q106)),0,1)</f>
        <v>0</v>
      </c>
      <c r="AE106" s="137">
        <f>IF(ISERROR(SEARCH(AE$1,$Q106)),0,1)</f>
        <v>0</v>
      </c>
      <c r="AF106" s="137">
        <f>IF(ISERROR(SEARCH(AF$1,$Q106)),0,1)</f>
        <v>0</v>
      </c>
      <c r="AG106" s="137">
        <f>IF(ISERROR(SEARCH(AG$1,$Q106)),0,1)</f>
        <v>0</v>
      </c>
      <c r="AI106" s="137" t="str">
        <f>_xlfn.XLOOKUP(I106,'api2.3'!B:B,'api2.3'!D:D,"")</f>
        <v/>
      </c>
      <c r="AJ106" t="s">
        <v>44</v>
      </c>
      <c r="AK106" s="38" t="s">
        <v>44</v>
      </c>
      <c r="AL106" s="200">
        <f>_xlfn.XLOOKUP(AK106,sortorder!$I$15:$I$20,sortorder!$J$15:$J$20)</f>
        <v>1</v>
      </c>
      <c r="AM106" s="638" t="s">
        <v>1743</v>
      </c>
      <c r="AN106" s="638" t="s">
        <v>1743</v>
      </c>
      <c r="AO106" s="638" t="s">
        <v>1744</v>
      </c>
      <c r="AP106" s="642">
        <v>3</v>
      </c>
      <c r="AQ106" t="s">
        <v>1741</v>
      </c>
      <c r="AR106" s="22" t="str">
        <f>IF(AA106=1,"pctile",IF(Y106=1,"ratio",IF(AC106=1,"avg","raw")))</f>
        <v>pctile</v>
      </c>
      <c r="AS106" t="s">
        <v>1086</v>
      </c>
      <c r="AT106" s="22" t="b">
        <f>AR106=AS106</f>
        <v>1</v>
      </c>
      <c r="AU106" s="638" t="s">
        <v>1077</v>
      </c>
      <c r="AV106" s="638" t="s">
        <v>1086</v>
      </c>
      <c r="AX106" s="601" t="s">
        <v>2799</v>
      </c>
      <c r="AY106" s="484" t="b">
        <v>0</v>
      </c>
      <c r="AZ106" t="s">
        <v>1078</v>
      </c>
      <c r="BA106">
        <v>2</v>
      </c>
      <c r="BB106">
        <v>0</v>
      </c>
      <c r="BC106" t="b">
        <v>0</v>
      </c>
      <c r="BD106" t="b">
        <v>0</v>
      </c>
      <c r="BE106" t="b">
        <v>0</v>
      </c>
      <c r="BG106" t="s">
        <v>4937</v>
      </c>
      <c r="BH106" s="8" t="s">
        <v>2318</v>
      </c>
      <c r="BI106" s="8" t="s">
        <v>2318</v>
      </c>
      <c r="BJ106" s="719" t="e">
        <v>#N/A</v>
      </c>
      <c r="BK106" s="566" t="s">
        <v>2799</v>
      </c>
      <c r="BL106" s="484">
        <v>0</v>
      </c>
      <c r="BO106" s="214">
        <v>999</v>
      </c>
      <c r="BT106" s="585" t="s">
        <v>404</v>
      </c>
      <c r="BU106" s="585" t="s">
        <v>55</v>
      </c>
    </row>
    <row r="107" spans="1:73">
      <c r="A107">
        <v>106</v>
      </c>
      <c r="B107" s="153" t="str">
        <f>IFERROR(TEXT(AL107,"00"),"99")&amp;IFERROR(TEXT(W107,"00"),"99")&amp;IFERROR(TEXT(S107,"00"),"99")&amp;IFERROR(TEXT(BO107,"000"),"999")</f>
        <v>011439999</v>
      </c>
      <c r="C107" s="153" t="str">
        <f>IFERROR(TEXT(AL107,"00"),"99")&amp;IFERROR(TEXT(V107,"00"),"99")&amp;IFERROR(TEXT(R107,"000"),"999")</f>
        <v>0114019</v>
      </c>
      <c r="D107" s="591">
        <f>IF(NOT(ISBLANK(I107)),1,0)</f>
        <v>0</v>
      </c>
      <c r="E107" s="591">
        <f>IF(NOT(ISBLANK(L107)),1,0)</f>
        <v>0</v>
      </c>
      <c r="F107" s="591">
        <f>IF(NOT(ISBLANK(O107)),1,0)</f>
        <v>0</v>
      </c>
      <c r="G107" s="349" t="str">
        <f>IF(ISBLANK(H107), IF(OR(NOT(ISBLANK(L107)),NOT(ISBLANK(I107)), NOT(ISBLANK(O107))),"no oldname but should be",""),IF(H107=I107,"api",IF(H107=O107,"csv","no match or acs")))</f>
        <v/>
      </c>
      <c r="Q107" s="61" t="s">
        <v>2319</v>
      </c>
      <c r="R107" s="142">
        <f>IFERROR(_xlfn.XLOOKUP(T107, sortorder!P:P,sortorder!Q:Q),999)</f>
        <v>19</v>
      </c>
      <c r="S107" s="142">
        <f>IFERROR(_xlfn.XLOOKUP(T107, sortorder!P:P,sortorder!O:O),99)</f>
        <v>39</v>
      </c>
      <c r="T107" s="124" t="s">
        <v>2195</v>
      </c>
      <c r="U107" s="56" t="s">
        <v>2195</v>
      </c>
      <c r="V107" s="147">
        <f>IFERROR(_xlfn.XLOOKUP(X107, sortorder!E:E,sortorder!D:D),99)</f>
        <v>14</v>
      </c>
      <c r="W107" s="147">
        <f>V107</f>
        <v>14</v>
      </c>
      <c r="X107" s="314" t="s">
        <v>2317</v>
      </c>
      <c r="Y107" s="137">
        <f>IF(ISERROR(SEARCH(Y$1,$Q107)),0,1)</f>
        <v>0</v>
      </c>
      <c r="Z107" s="137">
        <f>IF(ISERROR(SEARCH(Z$1,$Q107)),0,1)</f>
        <v>1</v>
      </c>
      <c r="AA107" s="137">
        <f>IF(ISERROR(SEARCH(AA$1,$Q107)),0,1)</f>
        <v>1</v>
      </c>
      <c r="AB107" s="137">
        <f>IF(ISERROR(SEARCH(AB$1,$Q107)),0,1)</f>
        <v>0</v>
      </c>
      <c r="AC107" s="137">
        <f>IF(ISERROR(SEARCH(AC$1,$Q107)),0,1)</f>
        <v>0</v>
      </c>
      <c r="AD107" s="137">
        <f>IF(ISERROR(SEARCH(AD$1,$Q107)),0,1)</f>
        <v>0</v>
      </c>
      <c r="AE107" s="137">
        <f>IF(ISERROR(SEARCH(AE$1,$Q107)),0,1)</f>
        <v>0</v>
      </c>
      <c r="AF107" s="137">
        <f>IF(ISERROR(SEARCH(AF$1,$Q107)),0,1)</f>
        <v>0</v>
      </c>
      <c r="AG107" s="137">
        <f>IF(ISERROR(SEARCH(AG$1,$Q107)),0,1)</f>
        <v>0</v>
      </c>
      <c r="AI107" s="137">
        <f>_xlfn.XLOOKUP(I107,'api2.3'!B:B,'api2.3'!D:D,"")</f>
        <v>0</v>
      </c>
      <c r="AJ107" t="s">
        <v>44</v>
      </c>
      <c r="AK107" s="38" t="s">
        <v>44</v>
      </c>
      <c r="AL107" s="200">
        <f>_xlfn.XLOOKUP(AK107,sortorder!$I$15:$I$20,sortorder!$J$15:$J$20)</f>
        <v>1</v>
      </c>
      <c r="AM107" s="638" t="s">
        <v>1743</v>
      </c>
      <c r="AN107" s="638" t="s">
        <v>1743</v>
      </c>
      <c r="AO107" s="638" t="s">
        <v>1744</v>
      </c>
      <c r="AP107" s="642">
        <v>3</v>
      </c>
      <c r="AQ107" t="s">
        <v>1741</v>
      </c>
      <c r="AR107" s="22" t="str">
        <f>IF(AA107=1,"pctile",IF(Y107=1,"ratio",IF(AC107=1,"avg","raw")))</f>
        <v>pctile</v>
      </c>
      <c r="AS107" t="s">
        <v>1086</v>
      </c>
      <c r="AT107" s="22" t="b">
        <f>AR107=AS107</f>
        <v>1</v>
      </c>
      <c r="AU107" s="638" t="s">
        <v>1077</v>
      </c>
      <c r="AV107" s="638" t="s">
        <v>1086</v>
      </c>
      <c r="AX107" s="601" t="s">
        <v>2799</v>
      </c>
      <c r="AY107" s="484" t="b">
        <v>0</v>
      </c>
      <c r="AZ107" t="s">
        <v>1078</v>
      </c>
      <c r="BA107">
        <v>2</v>
      </c>
      <c r="BB107">
        <v>0</v>
      </c>
      <c r="BC107" t="b">
        <v>0</v>
      </c>
      <c r="BD107" t="b">
        <v>0</v>
      </c>
      <c r="BE107" t="b">
        <v>0</v>
      </c>
      <c r="BG107" t="s">
        <v>4938</v>
      </c>
      <c r="BH107" s="8" t="s">
        <v>2320</v>
      </c>
      <c r="BI107" s="8" t="s">
        <v>2320</v>
      </c>
      <c r="BJ107" s="719" t="e">
        <v>#N/A</v>
      </c>
      <c r="BK107" s="566" t="s">
        <v>2799</v>
      </c>
      <c r="BL107" s="484">
        <v>0</v>
      </c>
      <c r="BO107" s="214">
        <v>999</v>
      </c>
      <c r="BT107" s="585" t="s">
        <v>404</v>
      </c>
      <c r="BU107" s="585" t="s">
        <v>55</v>
      </c>
    </row>
    <row r="108" spans="1:73">
      <c r="A108">
        <v>107</v>
      </c>
      <c r="B108" s="153" t="str">
        <f>IFERROR(TEXT(AL108,"00"),"99")&amp;IFERROR(TEXT(W108,"00"),"99")&amp;IFERROR(TEXT(S108,"00"),"99")&amp;IFERROR(TEXT(BO108,"000"),"999")</f>
        <v>011440999</v>
      </c>
      <c r="C108" s="153" t="str">
        <f>IFERROR(TEXT(AL108,"00"),"99")&amp;IFERROR(TEXT(V108,"00"),"99")&amp;IFERROR(TEXT(R108,"000"),"999")</f>
        <v>0114020</v>
      </c>
      <c r="D108" s="591">
        <f>IF(NOT(ISBLANK(I108)),1,0)</f>
        <v>0</v>
      </c>
      <c r="E108" s="591">
        <f>IF(NOT(ISBLANK(L108)),1,0)</f>
        <v>0</v>
      </c>
      <c r="F108" s="591">
        <f>IF(NOT(ISBLANK(O108)),1,0)</f>
        <v>0</v>
      </c>
      <c r="G108" s="349" t="str">
        <f>IF(ISBLANK(H108), IF(OR(NOT(ISBLANK(L108)),NOT(ISBLANK(I108)), NOT(ISBLANK(O108))),"no oldname but should be",""),IF(H108=I108,"api",IF(H108=O108,"csv","no match or acs")))</f>
        <v/>
      </c>
      <c r="Q108" s="61" t="s">
        <v>2321</v>
      </c>
      <c r="R108" s="142">
        <f>IFERROR(_xlfn.XLOOKUP(T108, sortorder!P:P,sortorder!Q:Q),999)</f>
        <v>20</v>
      </c>
      <c r="S108" s="142">
        <f>IFERROR(_xlfn.XLOOKUP(T108, sortorder!P:P,sortorder!O:O),99)</f>
        <v>40</v>
      </c>
      <c r="T108" s="124" t="s">
        <v>2199</v>
      </c>
      <c r="U108" s="56" t="s">
        <v>2199</v>
      </c>
      <c r="V108" s="147">
        <f>IFERROR(_xlfn.XLOOKUP(X108, sortorder!E:E,sortorder!D:D),99)</f>
        <v>14</v>
      </c>
      <c r="W108" s="147">
        <f>V108</f>
        <v>14</v>
      </c>
      <c r="X108" s="314" t="s">
        <v>2317</v>
      </c>
      <c r="Y108" s="137">
        <f>IF(ISERROR(SEARCH(Y$1,$Q108)),0,1)</f>
        <v>0</v>
      </c>
      <c r="Z108" s="137">
        <f>IF(ISERROR(SEARCH(Z$1,$Q108)),0,1)</f>
        <v>1</v>
      </c>
      <c r="AA108" s="137">
        <f>IF(ISERROR(SEARCH(AA$1,$Q108)),0,1)</f>
        <v>1</v>
      </c>
      <c r="AB108" s="137">
        <f>IF(ISERROR(SEARCH(AB$1,$Q108)),0,1)</f>
        <v>0</v>
      </c>
      <c r="AC108" s="137">
        <f>IF(ISERROR(SEARCH(AC$1,$Q108)),0,1)</f>
        <v>0</v>
      </c>
      <c r="AD108" s="137">
        <f>IF(ISERROR(SEARCH(AD$1,$Q108)),0,1)</f>
        <v>0</v>
      </c>
      <c r="AE108" s="137">
        <f>IF(ISERROR(SEARCH(AE$1,$Q108)),0,1)</f>
        <v>0</v>
      </c>
      <c r="AF108" s="137">
        <f>IF(ISERROR(SEARCH(AF$1,$Q108)),0,1)</f>
        <v>0</v>
      </c>
      <c r="AG108" s="137">
        <f>IF(ISERROR(SEARCH(AG$1,$Q108)),0,1)</f>
        <v>0</v>
      </c>
      <c r="AI108" s="137">
        <f>_xlfn.XLOOKUP(I108,'api2.3'!B:B,'api2.3'!D:D,"")</f>
        <v>0</v>
      </c>
      <c r="AJ108" t="s">
        <v>44</v>
      </c>
      <c r="AK108" s="38" t="s">
        <v>44</v>
      </c>
      <c r="AL108" s="200">
        <f>_xlfn.XLOOKUP(AK108,sortorder!$I$15:$I$20,sortorder!$J$15:$J$20)</f>
        <v>1</v>
      </c>
      <c r="AM108" s="638" t="s">
        <v>1743</v>
      </c>
      <c r="AN108" s="638" t="s">
        <v>1743</v>
      </c>
      <c r="AO108" s="638" t="s">
        <v>1744</v>
      </c>
      <c r="AP108" s="642">
        <v>3</v>
      </c>
      <c r="AQ108" t="s">
        <v>1741</v>
      </c>
      <c r="AR108" s="22" t="str">
        <f>IF(AA108=1,"pctile",IF(Y108=1,"ratio",IF(AC108=1,"avg","raw")))</f>
        <v>pctile</v>
      </c>
      <c r="AS108" t="s">
        <v>1086</v>
      </c>
      <c r="AT108" s="22" t="b">
        <f>AR108=AS108</f>
        <v>1</v>
      </c>
      <c r="AU108" s="638" t="s">
        <v>1077</v>
      </c>
      <c r="AV108" s="638" t="s">
        <v>1086</v>
      </c>
      <c r="AX108" s="601" t="s">
        <v>2799</v>
      </c>
      <c r="AY108" s="484" t="b">
        <v>0</v>
      </c>
      <c r="AZ108" t="s">
        <v>1078</v>
      </c>
      <c r="BA108">
        <v>2</v>
      </c>
      <c r="BB108">
        <v>0</v>
      </c>
      <c r="BC108" t="b">
        <v>0</v>
      </c>
      <c r="BD108" t="b">
        <v>0</v>
      </c>
      <c r="BE108" t="b">
        <v>0</v>
      </c>
      <c r="BG108" t="s">
        <v>4939</v>
      </c>
      <c r="BH108" s="8" t="s">
        <v>2322</v>
      </c>
      <c r="BI108" s="8" t="s">
        <v>2322</v>
      </c>
      <c r="BJ108" s="719">
        <v>0</v>
      </c>
      <c r="BK108" s="566" t="s">
        <v>2799</v>
      </c>
      <c r="BL108" s="484">
        <v>0</v>
      </c>
      <c r="BO108" s="214">
        <v>999</v>
      </c>
      <c r="BT108" s="585" t="s">
        <v>404</v>
      </c>
      <c r="BU108" s="585" t="s">
        <v>55</v>
      </c>
    </row>
    <row r="109" spans="1:73">
      <c r="A109">
        <v>108</v>
      </c>
      <c r="B109" s="153" t="str">
        <f>IFERROR(TEXT(AL109,"00"),"99")&amp;IFERROR(TEXT(W109,"00"),"99")&amp;IFERROR(TEXT(S109,"00"),"99")&amp;IFERROR(TEXT(BO109,"000"),"999")</f>
        <v>011441999</v>
      </c>
      <c r="C109" s="153" t="str">
        <f>IFERROR(TEXT(AL109,"00"),"99")&amp;IFERROR(TEXT(V109,"00"),"99")&amp;IFERROR(TEXT(R109,"000"),"999")</f>
        <v>0114022</v>
      </c>
      <c r="D109" s="591">
        <f>IF(NOT(ISBLANK(I109)),1,0)</f>
        <v>0</v>
      </c>
      <c r="E109" s="591">
        <f>IF(NOT(ISBLANK(L109)),1,0)</f>
        <v>0</v>
      </c>
      <c r="F109" s="591">
        <f>IF(NOT(ISBLANK(O109)),1,0)</f>
        <v>0</v>
      </c>
      <c r="G109" s="349" t="str">
        <f>IF(ISBLANK(H109), IF(OR(NOT(ISBLANK(L109)),NOT(ISBLANK(I109)), NOT(ISBLANK(O109))),"no oldname but should be",""),IF(H109=I109,"api",IF(H109=O109,"csv","no match or acs")))</f>
        <v/>
      </c>
      <c r="I109" s="119"/>
      <c r="Q109" s="61" t="s">
        <v>2323</v>
      </c>
      <c r="R109" s="142">
        <f>IFERROR(_xlfn.XLOOKUP(T109, sortorder!P:P,sortorder!Q:Q),999)</f>
        <v>22</v>
      </c>
      <c r="S109" s="142">
        <f>IFERROR(_xlfn.XLOOKUP(T109, sortorder!P:P,sortorder!O:O),99)</f>
        <v>41</v>
      </c>
      <c r="T109" s="124" t="s">
        <v>2208</v>
      </c>
      <c r="U109" s="56" t="s">
        <v>2208</v>
      </c>
      <c r="V109" s="147">
        <f>IFERROR(_xlfn.XLOOKUP(X109, sortorder!E:E,sortorder!D:D),99)</f>
        <v>14</v>
      </c>
      <c r="W109" s="147">
        <f>V109</f>
        <v>14</v>
      </c>
      <c r="X109" s="314" t="s">
        <v>2317</v>
      </c>
      <c r="Y109" s="137">
        <f>IF(ISERROR(SEARCH(Y$1,$Q109)),0,1)</f>
        <v>0</v>
      </c>
      <c r="Z109" s="137">
        <f>IF(ISERROR(SEARCH(Z$1,$Q109)),0,1)</f>
        <v>1</v>
      </c>
      <c r="AA109" s="137">
        <f>IF(ISERROR(SEARCH(AA$1,$Q109)),0,1)</f>
        <v>1</v>
      </c>
      <c r="AB109" s="137">
        <f>IF(ISERROR(SEARCH(AB$1,$Q109)),0,1)</f>
        <v>0</v>
      </c>
      <c r="AC109" s="137">
        <f>IF(ISERROR(SEARCH(AC$1,$Q109)),0,1)</f>
        <v>0</v>
      </c>
      <c r="AD109" s="137">
        <f>IF(ISERROR(SEARCH(AD$1,$Q109)),0,1)</f>
        <v>0</v>
      </c>
      <c r="AE109" s="137">
        <f>IF(ISERROR(SEARCH(AE$1,$Q109)),0,1)</f>
        <v>0</v>
      </c>
      <c r="AF109" s="137">
        <f>IF(ISERROR(SEARCH(AF$1,$Q109)),0,1)</f>
        <v>0</v>
      </c>
      <c r="AG109" s="137">
        <f>IF(ISERROR(SEARCH(AG$1,$Q109)),0,1)</f>
        <v>0</v>
      </c>
      <c r="AI109" s="137">
        <f>_xlfn.XLOOKUP(I109,'api2.3'!B:B,'api2.3'!D:D,"")</f>
        <v>0</v>
      </c>
      <c r="AJ109" t="s">
        <v>44</v>
      </c>
      <c r="AK109" s="38" t="s">
        <v>44</v>
      </c>
      <c r="AL109" s="200">
        <f>_xlfn.XLOOKUP(AK109,sortorder!$I$15:$I$20,sortorder!$J$15:$J$20)</f>
        <v>1</v>
      </c>
      <c r="AM109" s="638" t="s">
        <v>1743</v>
      </c>
      <c r="AN109" s="638" t="s">
        <v>1743</v>
      </c>
      <c r="AO109" s="638" t="s">
        <v>1744</v>
      </c>
      <c r="AP109" s="642">
        <v>3</v>
      </c>
      <c r="AQ109" t="s">
        <v>1741</v>
      </c>
      <c r="AR109" s="22" t="str">
        <f>IF(AA109=1,"pctile",IF(Y109=1,"ratio",IF(AC109=1,"avg","raw")))</f>
        <v>pctile</v>
      </c>
      <c r="AS109" t="s">
        <v>1086</v>
      </c>
      <c r="AT109" s="22" t="b">
        <f>AR109=AS109</f>
        <v>1</v>
      </c>
      <c r="AU109" s="638" t="s">
        <v>1077</v>
      </c>
      <c r="AV109" s="638" t="s">
        <v>1086</v>
      </c>
      <c r="AX109" s="601" t="s">
        <v>2799</v>
      </c>
      <c r="AY109" s="484" t="b">
        <v>0</v>
      </c>
      <c r="AZ109" t="s">
        <v>1078</v>
      </c>
      <c r="BA109">
        <v>2</v>
      </c>
      <c r="BB109">
        <v>0</v>
      </c>
      <c r="BC109" t="b">
        <v>0</v>
      </c>
      <c r="BD109" t="b">
        <v>0</v>
      </c>
      <c r="BE109" t="b">
        <v>0</v>
      </c>
      <c r="BG109" t="s">
        <v>4996</v>
      </c>
      <c r="BH109" s="8" t="s">
        <v>2324</v>
      </c>
      <c r="BI109" s="8" t="s">
        <v>2324</v>
      </c>
      <c r="BJ109" s="719">
        <v>0</v>
      </c>
      <c r="BK109" s="566" t="s">
        <v>2799</v>
      </c>
      <c r="BL109" s="484" t="s">
        <v>2799</v>
      </c>
      <c r="BO109" s="214">
        <v>999</v>
      </c>
      <c r="BT109" s="585" t="s">
        <v>404</v>
      </c>
      <c r="BU109" s="585" t="s">
        <v>55</v>
      </c>
    </row>
    <row r="110" spans="1:73">
      <c r="A110">
        <v>109</v>
      </c>
      <c r="B110" s="153" t="str">
        <f>IFERROR(TEXT(AL110,"00"),"99")&amp;IFERROR(TEXT(W110,"00"),"99")&amp;IFERROR(TEXT(S110,"00"),"99")&amp;IFERROR(TEXT(BO110,"000"),"999")</f>
        <v>011442999</v>
      </c>
      <c r="C110" s="153" t="str">
        <f>IFERROR(TEXT(AL110,"00"),"99")&amp;IFERROR(TEXT(V110,"00"),"99")&amp;IFERROR(TEXT(R110,"000"),"999")</f>
        <v>0114023</v>
      </c>
      <c r="D110" s="591">
        <f>IF(NOT(ISBLANK(I110)),1,0)</f>
        <v>0</v>
      </c>
      <c r="E110" s="591">
        <f>IF(NOT(ISBLANK(L110)),1,0)</f>
        <v>0</v>
      </c>
      <c r="F110" s="591">
        <f>IF(NOT(ISBLANK(O110)),1,0)</f>
        <v>0</v>
      </c>
      <c r="G110" s="349" t="str">
        <f>IF(ISBLANK(H110), IF(OR(NOT(ISBLANK(L110)),NOT(ISBLANK(I110)), NOT(ISBLANK(O110))),"no oldname but should be",""),IF(H110=I110,"api",IF(H110=O110,"csv","no match or acs")))</f>
        <v/>
      </c>
      <c r="Q110" s="61" t="s">
        <v>2325</v>
      </c>
      <c r="R110" s="142">
        <f>IFERROR(_xlfn.XLOOKUP(T110, sortorder!P:P,sortorder!Q:Q),999)</f>
        <v>23</v>
      </c>
      <c r="S110" s="142">
        <f>IFERROR(_xlfn.XLOOKUP(T110, sortorder!P:P,sortorder!O:O),99)</f>
        <v>42</v>
      </c>
      <c r="T110" s="124" t="s">
        <v>2212</v>
      </c>
      <c r="U110" s="56" t="s">
        <v>2212</v>
      </c>
      <c r="V110" s="147">
        <f>IFERROR(_xlfn.XLOOKUP(X110, sortorder!E:E,sortorder!D:D),99)</f>
        <v>14</v>
      </c>
      <c r="W110" s="147">
        <f>V110</f>
        <v>14</v>
      </c>
      <c r="X110" s="314" t="s">
        <v>2317</v>
      </c>
      <c r="Y110" s="137">
        <f>IF(ISERROR(SEARCH(Y$1,$Q110)),0,1)</f>
        <v>0</v>
      </c>
      <c r="Z110" s="137">
        <f>IF(ISERROR(SEARCH(Z$1,$Q110)),0,1)</f>
        <v>1</v>
      </c>
      <c r="AA110" s="137">
        <f>IF(ISERROR(SEARCH(AA$1,$Q110)),0,1)</f>
        <v>1</v>
      </c>
      <c r="AB110" s="137">
        <f>IF(ISERROR(SEARCH(AB$1,$Q110)),0,1)</f>
        <v>0</v>
      </c>
      <c r="AC110" s="137">
        <f>IF(ISERROR(SEARCH(AC$1,$Q110)),0,1)</f>
        <v>0</v>
      </c>
      <c r="AD110" s="137">
        <f>IF(ISERROR(SEARCH(AD$1,$Q110)),0,1)</f>
        <v>0</v>
      </c>
      <c r="AE110" s="137">
        <f>IF(ISERROR(SEARCH(AE$1,$Q110)),0,1)</f>
        <v>0</v>
      </c>
      <c r="AF110" s="137">
        <f>IF(ISERROR(SEARCH(AF$1,$Q110)),0,1)</f>
        <v>0</v>
      </c>
      <c r="AG110" s="137">
        <f>IF(ISERROR(SEARCH(AG$1,$Q110)),0,1)</f>
        <v>0</v>
      </c>
      <c r="AI110" s="137">
        <f>_xlfn.XLOOKUP(I110,'api2.3'!B:B,'api2.3'!D:D,"")</f>
        <v>0</v>
      </c>
      <c r="AJ110" t="s">
        <v>44</v>
      </c>
      <c r="AK110" s="38" t="s">
        <v>44</v>
      </c>
      <c r="AL110" s="200">
        <f>_xlfn.XLOOKUP(AK110,sortorder!$I$15:$I$20,sortorder!$J$15:$J$20)</f>
        <v>1</v>
      </c>
      <c r="AM110" s="638" t="s">
        <v>1743</v>
      </c>
      <c r="AN110" s="638" t="s">
        <v>1743</v>
      </c>
      <c r="AO110" s="638" t="s">
        <v>1744</v>
      </c>
      <c r="AP110" s="642">
        <v>3</v>
      </c>
      <c r="AQ110" t="s">
        <v>1741</v>
      </c>
      <c r="AR110" s="22" t="str">
        <f>IF(AA110=1,"pctile",IF(Y110=1,"ratio",IF(AC110=1,"avg","raw")))</f>
        <v>pctile</v>
      </c>
      <c r="AS110" t="s">
        <v>1086</v>
      </c>
      <c r="AT110" s="22" t="b">
        <f>AR110=AS110</f>
        <v>1</v>
      </c>
      <c r="AU110" s="638" t="s">
        <v>1077</v>
      </c>
      <c r="AV110" s="638" t="s">
        <v>1086</v>
      </c>
      <c r="AX110" s="601" t="s">
        <v>2799</v>
      </c>
      <c r="AY110" s="484" t="b">
        <v>0</v>
      </c>
      <c r="AZ110" t="s">
        <v>1078</v>
      </c>
      <c r="BA110">
        <v>2</v>
      </c>
      <c r="BB110">
        <v>0</v>
      </c>
      <c r="BC110" t="b">
        <v>0</v>
      </c>
      <c r="BD110" t="b">
        <v>0</v>
      </c>
      <c r="BE110" t="b">
        <v>0</v>
      </c>
      <c r="BG110" t="s">
        <v>5099</v>
      </c>
      <c r="BH110" s="8" t="s">
        <v>2326</v>
      </c>
      <c r="BI110" s="8" t="s">
        <v>2326</v>
      </c>
      <c r="BJ110" s="719">
        <v>0</v>
      </c>
      <c r="BK110" s="566" t="s">
        <v>2799</v>
      </c>
      <c r="BL110" s="484" t="s">
        <v>2799</v>
      </c>
      <c r="BO110" s="214">
        <v>999</v>
      </c>
      <c r="BT110" s="585" t="s">
        <v>404</v>
      </c>
      <c r="BU110" s="585" t="s">
        <v>55</v>
      </c>
    </row>
    <row r="111" spans="1:73">
      <c r="A111">
        <v>110</v>
      </c>
      <c r="B111" s="153" t="str">
        <f>IFERROR(TEXT(AL111,"00"),"99")&amp;IFERROR(TEXT(W111,"00"),"99")&amp;IFERROR(TEXT(S111,"00"),"99")&amp;IFERROR(TEXT(BO111,"000"),"999")</f>
        <v>011443999</v>
      </c>
      <c r="C111" s="153" t="str">
        <f>IFERROR(TEXT(AL111,"00"),"99")&amp;IFERROR(TEXT(V111,"00"),"99")&amp;IFERROR(TEXT(R111,"000"),"999")</f>
        <v>0114024</v>
      </c>
      <c r="D111" s="591">
        <f>IF(NOT(ISBLANK(I111)),1,0)</f>
        <v>0</v>
      </c>
      <c r="E111" s="591">
        <f>IF(NOT(ISBLANK(L111)),1,0)</f>
        <v>0</v>
      </c>
      <c r="F111" s="591">
        <f>IF(NOT(ISBLANK(O111)),1,0)</f>
        <v>0</v>
      </c>
      <c r="G111" s="349" t="str">
        <f>IF(ISBLANK(H111), IF(OR(NOT(ISBLANK(L111)),NOT(ISBLANK(I111)), NOT(ISBLANK(O111))),"no oldname but should be",""),IF(H111=I111,"api",IF(H111=O111,"csv","no match or acs")))</f>
        <v/>
      </c>
      <c r="Q111" s="61" t="s">
        <v>2327</v>
      </c>
      <c r="R111" s="142">
        <f>IFERROR(_xlfn.XLOOKUP(T111, sortorder!P:P,sortorder!Q:Q),999)</f>
        <v>24</v>
      </c>
      <c r="S111" s="142">
        <f>IFERROR(_xlfn.XLOOKUP(T111, sortorder!P:P,sortorder!O:O),99)</f>
        <v>43</v>
      </c>
      <c r="T111" s="124" t="s">
        <v>2216</v>
      </c>
      <c r="U111" s="56" t="s">
        <v>2216</v>
      </c>
      <c r="V111" s="147">
        <f>IFERROR(_xlfn.XLOOKUP(X111, sortorder!E:E,sortorder!D:D),99)</f>
        <v>14</v>
      </c>
      <c r="W111" s="147">
        <f>V111</f>
        <v>14</v>
      </c>
      <c r="X111" s="314" t="s">
        <v>2317</v>
      </c>
      <c r="Y111" s="137">
        <f>IF(ISERROR(SEARCH(Y$1,$Q111)),0,1)</f>
        <v>0</v>
      </c>
      <c r="Z111" s="137">
        <f>IF(ISERROR(SEARCH(Z$1,$Q111)),0,1)</f>
        <v>1</v>
      </c>
      <c r="AA111" s="137">
        <f>IF(ISERROR(SEARCH(AA$1,$Q111)),0,1)</f>
        <v>1</v>
      </c>
      <c r="AB111" s="137">
        <f>IF(ISERROR(SEARCH(AB$1,$Q111)),0,1)</f>
        <v>0</v>
      </c>
      <c r="AC111" s="137">
        <f>IF(ISERROR(SEARCH(AC$1,$Q111)),0,1)</f>
        <v>0</v>
      </c>
      <c r="AD111" s="137">
        <f>IF(ISERROR(SEARCH(AD$1,$Q111)),0,1)</f>
        <v>0</v>
      </c>
      <c r="AE111" s="137">
        <f>IF(ISERROR(SEARCH(AE$1,$Q111)),0,1)</f>
        <v>0</v>
      </c>
      <c r="AF111" s="137">
        <f>IF(ISERROR(SEARCH(AF$1,$Q111)),0,1)</f>
        <v>0</v>
      </c>
      <c r="AG111" s="137">
        <f>IF(ISERROR(SEARCH(AG$1,$Q111)),0,1)</f>
        <v>0</v>
      </c>
      <c r="AI111" s="137">
        <f>_xlfn.XLOOKUP(I111,'api2.3'!B:B,'api2.3'!D:D,"")</f>
        <v>0</v>
      </c>
      <c r="AJ111" t="s">
        <v>44</v>
      </c>
      <c r="AK111" s="38" t="s">
        <v>44</v>
      </c>
      <c r="AL111" s="200">
        <f>_xlfn.XLOOKUP(AK111,sortorder!$I$15:$I$20,sortorder!$J$15:$J$20)</f>
        <v>1</v>
      </c>
      <c r="AM111" s="638" t="s">
        <v>1743</v>
      </c>
      <c r="AN111" s="638" t="s">
        <v>1743</v>
      </c>
      <c r="AO111" s="638" t="s">
        <v>1744</v>
      </c>
      <c r="AP111" s="642">
        <v>3</v>
      </c>
      <c r="AQ111" t="s">
        <v>1741</v>
      </c>
      <c r="AR111" s="22" t="str">
        <f>IF(AA111=1,"pctile",IF(Y111=1,"ratio",IF(AC111=1,"avg","raw")))</f>
        <v>pctile</v>
      </c>
      <c r="AS111" t="s">
        <v>1086</v>
      </c>
      <c r="AT111" s="22" t="b">
        <f>AR111=AS111</f>
        <v>1</v>
      </c>
      <c r="AU111" s="638" t="s">
        <v>1077</v>
      </c>
      <c r="AV111" s="638" t="s">
        <v>1086</v>
      </c>
      <c r="AX111" s="601" t="s">
        <v>2799</v>
      </c>
      <c r="AY111" s="484" t="b">
        <v>0</v>
      </c>
      <c r="AZ111" t="s">
        <v>1078</v>
      </c>
      <c r="BA111">
        <v>2</v>
      </c>
      <c r="BB111">
        <v>0</v>
      </c>
      <c r="BC111" t="b">
        <v>0</v>
      </c>
      <c r="BD111" t="b">
        <v>0</v>
      </c>
      <c r="BE111" t="b">
        <v>0</v>
      </c>
      <c r="BG111" t="s">
        <v>4940</v>
      </c>
      <c r="BH111" s="8" t="s">
        <v>2328</v>
      </c>
      <c r="BI111" s="8" t="s">
        <v>2328</v>
      </c>
      <c r="BJ111" s="719">
        <v>0</v>
      </c>
      <c r="BK111" s="566" t="s">
        <v>2799</v>
      </c>
      <c r="BL111" s="484" t="s">
        <v>2799</v>
      </c>
      <c r="BO111" s="214">
        <v>999</v>
      </c>
      <c r="BT111" s="585" t="s">
        <v>404</v>
      </c>
      <c r="BU111" s="585" t="s">
        <v>55</v>
      </c>
    </row>
    <row r="112" spans="1:73">
      <c r="A112">
        <v>111</v>
      </c>
      <c r="B112" s="153" t="str">
        <f>IFERROR(TEXT(AL112,"00"),"99")&amp;IFERROR(TEXT(W112,"00"),"99")&amp;IFERROR(TEXT(S112,"00"),"99")&amp;IFERROR(TEXT(BO112,"000"),"999")</f>
        <v>011444999</v>
      </c>
      <c r="C112" s="153" t="str">
        <f>IFERROR(TEXT(AL112,"00"),"99")&amp;IFERROR(TEXT(V112,"00"),"99")&amp;IFERROR(TEXT(R112,"000"),"999")</f>
        <v>0114025</v>
      </c>
      <c r="D112" s="591">
        <f>IF(NOT(ISBLANK(I112)),1,0)</f>
        <v>0</v>
      </c>
      <c r="E112" s="591">
        <f>IF(NOT(ISBLANK(L112)),1,0)</f>
        <v>0</v>
      </c>
      <c r="F112" s="591">
        <f>IF(NOT(ISBLANK(O112)),1,0)</f>
        <v>0</v>
      </c>
      <c r="G112" s="349" t="str">
        <f>IF(ISBLANK(H112), IF(OR(NOT(ISBLANK(L112)),NOT(ISBLANK(I112)), NOT(ISBLANK(O112))),"no oldname but should be",""),IF(H112=I112,"api",IF(H112=O112,"csv","no match or acs")))</f>
        <v/>
      </c>
      <c r="Q112" s="61" t="s">
        <v>2329</v>
      </c>
      <c r="R112" s="142">
        <f>IFERROR(_xlfn.XLOOKUP(T112, sortorder!P:P,sortorder!Q:Q),999)</f>
        <v>25</v>
      </c>
      <c r="S112" s="142">
        <f>IFERROR(_xlfn.XLOOKUP(T112, sortorder!P:P,sortorder!O:O),99)</f>
        <v>44</v>
      </c>
      <c r="T112" s="124" t="s">
        <v>2220</v>
      </c>
      <c r="U112" s="56" t="s">
        <v>2220</v>
      </c>
      <c r="V112" s="147">
        <f>IFERROR(_xlfn.XLOOKUP(X112, sortorder!E:E,sortorder!D:D),99)</f>
        <v>14</v>
      </c>
      <c r="W112" s="147">
        <f>V112</f>
        <v>14</v>
      </c>
      <c r="X112" s="358" t="s">
        <v>2317</v>
      </c>
      <c r="Y112" s="137">
        <f>IF(ISERROR(SEARCH(Y$1,$Q112)),0,1)</f>
        <v>0</v>
      </c>
      <c r="Z112" s="137">
        <f>IF(ISERROR(SEARCH(Z$1,$Q112)),0,1)</f>
        <v>1</v>
      </c>
      <c r="AA112" s="137">
        <f>IF(ISERROR(SEARCH(AA$1,$Q112)),0,1)</f>
        <v>1</v>
      </c>
      <c r="AB112" s="137">
        <f>IF(ISERROR(SEARCH(AB$1,$Q112)),0,1)</f>
        <v>0</v>
      </c>
      <c r="AC112" s="137">
        <f>IF(ISERROR(SEARCH(AC$1,$Q112)),0,1)</f>
        <v>0</v>
      </c>
      <c r="AD112" s="137">
        <f>IF(ISERROR(SEARCH(AD$1,$Q112)),0,1)</f>
        <v>0</v>
      </c>
      <c r="AE112" s="137">
        <f>IF(ISERROR(SEARCH(AE$1,$Q112)),0,1)</f>
        <v>0</v>
      </c>
      <c r="AF112" s="137">
        <f>IF(ISERROR(SEARCH(AF$1,$Q112)),0,1)</f>
        <v>0</v>
      </c>
      <c r="AG112" s="137">
        <f>IF(ISERROR(SEARCH(AG$1,$Q112)),0,1)</f>
        <v>0</v>
      </c>
      <c r="AI112" s="137">
        <f>_xlfn.XLOOKUP(I112,'api2.3'!B:B,'api2.3'!D:D,"")</f>
        <v>0</v>
      </c>
      <c r="AJ112" t="s">
        <v>44</v>
      </c>
      <c r="AK112" s="38" t="s">
        <v>44</v>
      </c>
      <c r="AL112" s="200">
        <f>_xlfn.XLOOKUP(AK112,sortorder!$I$15:$I$20,sortorder!$J$15:$J$20)</f>
        <v>1</v>
      </c>
      <c r="AM112" s="638" t="s">
        <v>1743</v>
      </c>
      <c r="AN112" s="638" t="s">
        <v>1743</v>
      </c>
      <c r="AO112" s="638" t="s">
        <v>1744</v>
      </c>
      <c r="AP112" s="642">
        <v>3</v>
      </c>
      <c r="AQ112" t="s">
        <v>1741</v>
      </c>
      <c r="AR112" s="22" t="str">
        <f>IF(AA112=1,"pctile",IF(Y112=1,"ratio",IF(AC112=1,"avg","raw")))</f>
        <v>pctile</v>
      </c>
      <c r="AS112" t="s">
        <v>1086</v>
      </c>
      <c r="AT112" s="22" t="b">
        <f>AR112=AS112</f>
        <v>1</v>
      </c>
      <c r="AU112" s="638" t="s">
        <v>1077</v>
      </c>
      <c r="AV112" s="638" t="s">
        <v>1086</v>
      </c>
      <c r="AX112" s="601" t="s">
        <v>2799</v>
      </c>
      <c r="AY112" s="484" t="b">
        <v>0</v>
      </c>
      <c r="AZ112" t="s">
        <v>1078</v>
      </c>
      <c r="BA112">
        <v>2</v>
      </c>
      <c r="BB112">
        <v>0</v>
      </c>
      <c r="BC112" t="b">
        <v>0</v>
      </c>
      <c r="BD112" t="b">
        <v>0</v>
      </c>
      <c r="BE112" t="b">
        <v>0</v>
      </c>
      <c r="BG112" t="s">
        <v>5184</v>
      </c>
      <c r="BH112" s="8" t="s">
        <v>2330</v>
      </c>
      <c r="BI112" s="8" t="s">
        <v>2330</v>
      </c>
      <c r="BJ112" s="719">
        <v>0</v>
      </c>
      <c r="BK112" s="566" t="s">
        <v>2799</v>
      </c>
      <c r="BL112" s="484">
        <v>0</v>
      </c>
      <c r="BO112" s="214">
        <v>999</v>
      </c>
      <c r="BT112" s="585" t="s">
        <v>404</v>
      </c>
      <c r="BU112" s="585" t="s">
        <v>55</v>
      </c>
    </row>
    <row r="113" spans="1:73">
      <c r="A113">
        <v>112</v>
      </c>
      <c r="B113" s="153" t="str">
        <f>IFERROR(TEXT(AL113,"00"),"99")&amp;IFERROR(TEXT(W113,"00"),"99")&amp;IFERROR(TEXT(S113,"00"),"99")&amp;IFERROR(TEXT(BO113,"000"),"999")</f>
        <v>011445999</v>
      </c>
      <c r="C113" s="153" t="str">
        <f>IFERROR(TEXT(AL113,"00"),"99")&amp;IFERROR(TEXT(V113,"00"),"99")&amp;IFERROR(TEXT(R113,"000"),"999")</f>
        <v>0114018</v>
      </c>
      <c r="D113" s="591">
        <f>IF(NOT(ISBLANK(I113)),1,0)</f>
        <v>0</v>
      </c>
      <c r="E113" s="591">
        <f>IF(NOT(ISBLANK(L113)),1,0)</f>
        <v>0</v>
      </c>
      <c r="F113" s="591">
        <f>IF(NOT(ISBLANK(O113)),1,0)</f>
        <v>0</v>
      </c>
      <c r="G113" s="349" t="str">
        <f>IF(ISBLANK(H113), IF(OR(NOT(ISBLANK(L113)),NOT(ISBLANK(I113)), NOT(ISBLANK(O113))),"no oldname but should be",""),IF(H113=I113,"api",IF(H113=O113,"csv","no match or acs")))</f>
        <v/>
      </c>
      <c r="Q113" s="61" t="s">
        <v>2331</v>
      </c>
      <c r="R113" s="142">
        <f>IFERROR(_xlfn.XLOOKUP(T113, sortorder!P:P,sortorder!Q:Q),999)</f>
        <v>18</v>
      </c>
      <c r="S113" s="142">
        <f>IFERROR(_xlfn.XLOOKUP(T113, sortorder!P:P,sortorder!O:O),99)</f>
        <v>45</v>
      </c>
      <c r="T113" s="124" t="s">
        <v>2189</v>
      </c>
      <c r="U113" s="56" t="s">
        <v>2189</v>
      </c>
      <c r="V113" s="147">
        <f>IFERROR(_xlfn.XLOOKUP(X113, sortorder!E:E,sortorder!D:D),99)</f>
        <v>14</v>
      </c>
      <c r="W113" s="147">
        <f>V113</f>
        <v>14</v>
      </c>
      <c r="X113" s="358" t="s">
        <v>2317</v>
      </c>
      <c r="Y113" s="137">
        <f>IF(ISERROR(SEARCH(Y$1,$Q113)),0,1)</f>
        <v>0</v>
      </c>
      <c r="Z113" s="137">
        <f>IF(ISERROR(SEARCH(Z$1,$Q113)),0,1)</f>
        <v>1</v>
      </c>
      <c r="AA113" s="137">
        <f>IF(ISERROR(SEARCH(AA$1,$Q113)),0,1)</f>
        <v>1</v>
      </c>
      <c r="AB113" s="137">
        <f>IF(ISERROR(SEARCH(AB$1,$Q113)),0,1)</f>
        <v>0</v>
      </c>
      <c r="AC113" s="137">
        <f>IF(ISERROR(SEARCH(AC$1,$Q113)),0,1)</f>
        <v>0</v>
      </c>
      <c r="AD113" s="137">
        <f>IF(ISERROR(SEARCH(AD$1,$Q113)),0,1)</f>
        <v>0</v>
      </c>
      <c r="AE113" s="137">
        <f>IF(ISERROR(SEARCH(AE$1,$Q113)),0,1)</f>
        <v>0</v>
      </c>
      <c r="AF113" s="137">
        <f>IF(ISERROR(SEARCH(AF$1,$Q113)),0,1)</f>
        <v>0</v>
      </c>
      <c r="AG113" s="137">
        <f>IF(ISERROR(SEARCH(AG$1,$Q113)),0,1)</f>
        <v>0</v>
      </c>
      <c r="AI113" s="137">
        <f>_xlfn.XLOOKUP(I113,'api2.3'!B:B,'api2.3'!D:D,"")</f>
        <v>0</v>
      </c>
      <c r="AJ113" t="s">
        <v>44</v>
      </c>
      <c r="AK113" s="38" t="s">
        <v>44</v>
      </c>
      <c r="AL113" s="200">
        <f>_xlfn.XLOOKUP(AK113,sortorder!$I$15:$I$20,sortorder!$J$15:$J$20)</f>
        <v>1</v>
      </c>
      <c r="AM113" s="638" t="s">
        <v>1743</v>
      </c>
      <c r="AN113" s="638" t="s">
        <v>1743</v>
      </c>
      <c r="AO113" s="638" t="s">
        <v>1744</v>
      </c>
      <c r="AP113" s="642">
        <v>3</v>
      </c>
      <c r="AQ113" t="s">
        <v>1741</v>
      </c>
      <c r="AR113" s="22" t="str">
        <f>IF(AA113=1,"pctile",IF(Y113=1,"ratio",IF(AC113=1,"avg","raw")))</f>
        <v>pctile</v>
      </c>
      <c r="AS113" t="s">
        <v>1086</v>
      </c>
      <c r="AT113" s="22" t="b">
        <f>AR113=AS113</f>
        <v>1</v>
      </c>
      <c r="AU113" s="638" t="s">
        <v>1077</v>
      </c>
      <c r="AV113" s="638" t="s">
        <v>1086</v>
      </c>
      <c r="AX113" s="601" t="s">
        <v>2799</v>
      </c>
      <c r="AY113" s="484" t="b">
        <v>0</v>
      </c>
      <c r="AZ113" t="s">
        <v>1078</v>
      </c>
      <c r="BA113">
        <v>2</v>
      </c>
      <c r="BB113">
        <v>0</v>
      </c>
      <c r="BC113" t="b">
        <v>0</v>
      </c>
      <c r="BD113" t="b">
        <v>0</v>
      </c>
      <c r="BE113" t="b">
        <v>0</v>
      </c>
      <c r="BG113" t="s">
        <v>4941</v>
      </c>
      <c r="BH113" s="8" t="s">
        <v>2332</v>
      </c>
      <c r="BI113" s="8" t="s">
        <v>2332</v>
      </c>
      <c r="BJ113" s="719">
        <v>0</v>
      </c>
      <c r="BK113" s="566" t="s">
        <v>2799</v>
      </c>
      <c r="BL113" s="484" t="s">
        <v>2799</v>
      </c>
      <c r="BO113" s="214">
        <v>999</v>
      </c>
      <c r="BT113" s="585" t="s">
        <v>404</v>
      </c>
      <c r="BU113" s="585" t="s">
        <v>55</v>
      </c>
    </row>
    <row r="114" spans="1:73">
      <c r="A114">
        <v>113</v>
      </c>
      <c r="B114" s="153" t="str">
        <f>IFERROR(TEXT(AL114,"00"),"99")&amp;IFERROR(TEXT(W114,"00"),"99")&amp;IFERROR(TEXT(S114,"00"),"99")&amp;IFERROR(TEXT(BO114,"000"),"999")</f>
        <v>011538999</v>
      </c>
      <c r="C114" s="153" t="str">
        <f>IFERROR(TEXT(AL114,"00"),"99")&amp;IFERROR(TEXT(V114,"00"),"99")&amp;IFERROR(TEXT(R114,"000"),"999")</f>
        <v>0115021</v>
      </c>
      <c r="D114" s="591">
        <f>IF(NOT(ISBLANK(I114)),1,0)</f>
        <v>0</v>
      </c>
      <c r="E114" s="591">
        <f>IF(NOT(ISBLANK(L114)),1,0)</f>
        <v>0</v>
      </c>
      <c r="F114" s="591">
        <f>IF(NOT(ISBLANK(O114)),1,0)</f>
        <v>0</v>
      </c>
      <c r="G114" s="349" t="str">
        <f>IF(ISBLANK(H114), IF(OR(NOT(ISBLANK(L114)),NOT(ISBLANK(I114)), NOT(ISBLANK(O114))),"no oldname but should be",""),IF(H114=I114,"api",IF(H114=O114,"csv","no match or acs")))</f>
        <v/>
      </c>
      <c r="K114" s="119"/>
      <c r="L114" s="119"/>
      <c r="M114" s="189"/>
      <c r="N114" s="189"/>
      <c r="O114" s="119"/>
      <c r="P114" s="189"/>
      <c r="Q114" s="120" t="s">
        <v>2265</v>
      </c>
      <c r="R114" s="142">
        <f>IFERROR(_xlfn.XLOOKUP(T114, sortorder!P:P,sortorder!Q:Q),999)</f>
        <v>21</v>
      </c>
      <c r="S114" s="142">
        <f>IFERROR(_xlfn.XLOOKUP(T114, sortorder!P:P,sortorder!O:O),99)</f>
        <v>38</v>
      </c>
      <c r="T114" s="188" t="s">
        <v>2203</v>
      </c>
      <c r="U114" s="189" t="s">
        <v>2203</v>
      </c>
      <c r="V114" s="147">
        <f>IFERROR(_xlfn.XLOOKUP(X114, sortorder!E:E,sortorder!D:D),99)</f>
        <v>15</v>
      </c>
      <c r="W114" s="147">
        <f>V114</f>
        <v>15</v>
      </c>
      <c r="X114" s="314" t="s">
        <v>2266</v>
      </c>
      <c r="Y114" s="137">
        <f>IF(ISERROR(SEARCH(Y$1,$Q114)),0,1)</f>
        <v>0</v>
      </c>
      <c r="Z114" s="137">
        <f>IF(ISERROR(SEARCH(Z$1,$Q114)),0,1)</f>
        <v>0</v>
      </c>
      <c r="AA114" s="137">
        <f>IF(ISERROR(SEARCH(AA$1,$Q114)),0,1)</f>
        <v>0</v>
      </c>
      <c r="AB114" s="137">
        <f>IF(ISERROR(SEARCH(AB$1,$Q114)),0,1)</f>
        <v>0</v>
      </c>
      <c r="AC114" s="137">
        <f>IF(ISERROR(SEARCH(AC$1,$Q114)),0,1)</f>
        <v>1</v>
      </c>
      <c r="AD114" s="137">
        <f>IF(ISERROR(SEARCH(AD$1,$Q114)),0,1)</f>
        <v>0</v>
      </c>
      <c r="AE114" s="137">
        <f>IF(ISERROR(SEARCH(AE$1,$Q114)),0,1)</f>
        <v>0</v>
      </c>
      <c r="AF114" s="137">
        <f>IF(ISERROR(SEARCH(AF$1,$Q114)),0,1)</f>
        <v>0</v>
      </c>
      <c r="AG114" s="137">
        <f>IF(ISERROR(SEARCH(AG$1,$Q114)),0,1)</f>
        <v>0</v>
      </c>
      <c r="AH114" s="119"/>
      <c r="AI114" s="137" t="str">
        <f>_xlfn.XLOOKUP(I114,'api2.3'!B:B,'api2.3'!D:D,"")</f>
        <v/>
      </c>
      <c r="AJ114" s="119" t="s">
        <v>44</v>
      </c>
      <c r="AK114" s="202" t="s">
        <v>44</v>
      </c>
      <c r="AL114" s="200">
        <f>_xlfn.XLOOKUP(AK114,sortorder!$I$15:$I$20,sortorder!$J$15:$J$20)</f>
        <v>1</v>
      </c>
      <c r="AM114" s="640" t="s">
        <v>416</v>
      </c>
      <c r="AN114" s="640" t="s">
        <v>416</v>
      </c>
      <c r="AO114" s="640" t="s">
        <v>417</v>
      </c>
      <c r="AP114" s="644">
        <v>1</v>
      </c>
      <c r="AQ114" s="119" t="s">
        <v>1100</v>
      </c>
      <c r="AR114" s="22" t="str">
        <f>IF(AA114=1,"pctile",IF(Y114=1,"ratio",IF(AC114=1,"avg","raw")))</f>
        <v>avg</v>
      </c>
      <c r="AS114" s="119" t="s">
        <v>1107</v>
      </c>
      <c r="AT114" s="22" t="b">
        <f>AR114=AS114</f>
        <v>1</v>
      </c>
      <c r="AU114" s="640" t="s">
        <v>1101</v>
      </c>
      <c r="AV114" s="640" t="s">
        <v>1107</v>
      </c>
      <c r="AW114" s="119">
        <v>1</v>
      </c>
      <c r="AX114" s="601" t="s">
        <v>2799</v>
      </c>
      <c r="AY114" s="484" t="b">
        <v>0</v>
      </c>
      <c r="AZ114" s="119" t="s">
        <v>2711</v>
      </c>
      <c r="BA114" s="119">
        <v>2</v>
      </c>
      <c r="BB114" s="119">
        <v>0</v>
      </c>
      <c r="BC114" s="119" t="b">
        <v>0</v>
      </c>
      <c r="BD114" s="119" t="b">
        <v>1</v>
      </c>
      <c r="BE114" s="119" t="b">
        <v>0</v>
      </c>
      <c r="BF114" s="119"/>
      <c r="BG114" s="119" t="s">
        <v>4942</v>
      </c>
      <c r="BH114" s="185" t="s">
        <v>2267</v>
      </c>
      <c r="BI114" s="185" t="s">
        <v>2267</v>
      </c>
      <c r="BJ114" s="719">
        <v>0</v>
      </c>
      <c r="BK114" s="566" t="s">
        <v>2799</v>
      </c>
      <c r="BL114" s="484" t="s">
        <v>2799</v>
      </c>
      <c r="BM114" s="189"/>
      <c r="BO114" s="214">
        <v>999</v>
      </c>
      <c r="BT114" s="585" t="s">
        <v>404</v>
      </c>
      <c r="BU114" s="585" t="s">
        <v>55</v>
      </c>
    </row>
    <row r="115" spans="1:73">
      <c r="A115">
        <v>114</v>
      </c>
      <c r="B115" s="153" t="str">
        <f>IFERROR(TEXT(AL115,"00"),"99")&amp;IFERROR(TEXT(W115,"00"),"99")&amp;IFERROR(TEXT(S115,"00"),"99")&amp;IFERROR(TEXT(BO115,"000"),"999")</f>
        <v>011539999</v>
      </c>
      <c r="C115" s="153" t="str">
        <f>IFERROR(TEXT(AL115,"00"),"99")&amp;IFERROR(TEXT(V115,"00"),"99")&amp;IFERROR(TEXT(R115,"000"),"999")</f>
        <v>0115019</v>
      </c>
      <c r="D115" s="591">
        <f>IF(NOT(ISBLANK(I115)),1,0)</f>
        <v>0</v>
      </c>
      <c r="E115" s="591">
        <f>IF(NOT(ISBLANK(L115)),1,0)</f>
        <v>0</v>
      </c>
      <c r="F115" s="591">
        <f>IF(NOT(ISBLANK(O115)),1,0)</f>
        <v>0</v>
      </c>
      <c r="G115" s="349" t="str">
        <f>IF(ISBLANK(H115), IF(OR(NOT(ISBLANK(L115)),NOT(ISBLANK(I115)), NOT(ISBLANK(O115))),"no oldname but should be",""),IF(H115=I115,"api",IF(H115=O115,"csv","no match or acs")))</f>
        <v/>
      </c>
      <c r="Q115" s="61" t="s">
        <v>2268</v>
      </c>
      <c r="R115" s="142">
        <f>IFERROR(_xlfn.XLOOKUP(T115, sortorder!P:P,sortorder!Q:Q),999)</f>
        <v>19</v>
      </c>
      <c r="S115" s="142">
        <f>IFERROR(_xlfn.XLOOKUP(T115, sortorder!P:P,sortorder!O:O),99)</f>
        <v>39</v>
      </c>
      <c r="T115" s="124" t="s">
        <v>2195</v>
      </c>
      <c r="U115" s="56" t="s">
        <v>2195</v>
      </c>
      <c r="V115" s="147">
        <f>IFERROR(_xlfn.XLOOKUP(X115, sortorder!E:E,sortorder!D:D),99)</f>
        <v>15</v>
      </c>
      <c r="W115" s="147">
        <f>V115</f>
        <v>15</v>
      </c>
      <c r="X115" s="358" t="s">
        <v>2266</v>
      </c>
      <c r="Y115" s="137">
        <f>IF(ISERROR(SEARCH(Y$1,$Q115)),0,1)</f>
        <v>0</v>
      </c>
      <c r="Z115" s="137">
        <f>IF(ISERROR(SEARCH(Z$1,$Q115)),0,1)</f>
        <v>0</v>
      </c>
      <c r="AA115" s="137">
        <f>IF(ISERROR(SEARCH(AA$1,$Q115)),0,1)</f>
        <v>0</v>
      </c>
      <c r="AB115" s="137">
        <f>IF(ISERROR(SEARCH(AB$1,$Q115)),0,1)</f>
        <v>0</v>
      </c>
      <c r="AC115" s="137">
        <f>IF(ISERROR(SEARCH(AC$1,$Q115)),0,1)</f>
        <v>1</v>
      </c>
      <c r="AD115" s="137">
        <f>IF(ISERROR(SEARCH(AD$1,$Q115)),0,1)</f>
        <v>0</v>
      </c>
      <c r="AE115" s="137">
        <f>IF(ISERROR(SEARCH(AE$1,$Q115)),0,1)</f>
        <v>0</v>
      </c>
      <c r="AF115" s="137">
        <f>IF(ISERROR(SEARCH(AF$1,$Q115)),0,1)</f>
        <v>0</v>
      </c>
      <c r="AG115" s="137">
        <f>IF(ISERROR(SEARCH(AG$1,$Q115)),0,1)</f>
        <v>0</v>
      </c>
      <c r="AI115" s="137">
        <f>_xlfn.XLOOKUP(I115,'api2.3'!B:B,'api2.3'!D:D,"")</f>
        <v>0</v>
      </c>
      <c r="AJ115" t="s">
        <v>44</v>
      </c>
      <c r="AK115" s="38" t="s">
        <v>44</v>
      </c>
      <c r="AL115" s="200">
        <f>_xlfn.XLOOKUP(AK115,sortorder!$I$15:$I$20,sortorder!$J$15:$J$20)</f>
        <v>1</v>
      </c>
      <c r="AM115" s="638" t="s">
        <v>416</v>
      </c>
      <c r="AN115" s="638" t="s">
        <v>416</v>
      </c>
      <c r="AO115" s="638" t="s">
        <v>417</v>
      </c>
      <c r="AP115" s="642">
        <v>1</v>
      </c>
      <c r="AQ115" t="s">
        <v>1100</v>
      </c>
      <c r="AR115" s="22" t="str">
        <f>IF(AA115=1,"pctile",IF(Y115=1,"ratio",IF(AC115=1,"avg","raw")))</f>
        <v>avg</v>
      </c>
      <c r="AS115" t="s">
        <v>1107</v>
      </c>
      <c r="AT115" s="22" t="b">
        <f>AR115=AS115</f>
        <v>1</v>
      </c>
      <c r="AU115" s="638" t="s">
        <v>1101</v>
      </c>
      <c r="AV115" s="638" t="s">
        <v>1107</v>
      </c>
      <c r="AW115">
        <v>1</v>
      </c>
      <c r="AX115" s="601" t="s">
        <v>2799</v>
      </c>
      <c r="AY115" s="484" t="b">
        <v>0</v>
      </c>
      <c r="AZ115" t="s">
        <v>2711</v>
      </c>
      <c r="BA115">
        <v>2</v>
      </c>
      <c r="BB115">
        <v>0</v>
      </c>
      <c r="BC115" t="b">
        <v>0</v>
      </c>
      <c r="BD115" t="b">
        <v>1</v>
      </c>
      <c r="BE115" t="b">
        <v>0</v>
      </c>
      <c r="BG115" t="s">
        <v>4943</v>
      </c>
      <c r="BH115" s="8" t="s">
        <v>2269</v>
      </c>
      <c r="BI115" s="8" t="s">
        <v>2269</v>
      </c>
      <c r="BJ115" s="719">
        <v>0</v>
      </c>
      <c r="BK115" s="566" t="s">
        <v>2799</v>
      </c>
      <c r="BL115" s="484" t="s">
        <v>2799</v>
      </c>
      <c r="BO115" s="214">
        <v>999</v>
      </c>
      <c r="BT115" s="585" t="s">
        <v>404</v>
      </c>
      <c r="BU115" s="585" t="s">
        <v>55</v>
      </c>
    </row>
    <row r="116" spans="1:73">
      <c r="A116">
        <v>115</v>
      </c>
      <c r="B116" s="153" t="str">
        <f>IFERROR(TEXT(AL116,"00"),"99")&amp;IFERROR(TEXT(W116,"00"),"99")&amp;IFERROR(TEXT(S116,"00"),"99")&amp;IFERROR(TEXT(BO116,"000"),"999")</f>
        <v>011540999</v>
      </c>
      <c r="C116" s="153" t="str">
        <f>IFERROR(TEXT(AL116,"00"),"99")&amp;IFERROR(TEXT(V116,"00"),"99")&amp;IFERROR(TEXT(R116,"000"),"999")</f>
        <v>0115020</v>
      </c>
      <c r="D116" s="591">
        <f>IF(NOT(ISBLANK(I116)),1,0)</f>
        <v>0</v>
      </c>
      <c r="E116" s="591">
        <f>IF(NOT(ISBLANK(L116)),1,0)</f>
        <v>0</v>
      </c>
      <c r="F116" s="591">
        <f>IF(NOT(ISBLANK(O116)),1,0)</f>
        <v>0</v>
      </c>
      <c r="G116" s="349" t="str">
        <f>IF(ISBLANK(H116), IF(OR(NOT(ISBLANK(L116)),NOT(ISBLANK(I116)), NOT(ISBLANK(O116))),"no oldname but should be",""),IF(H116=I116,"api",IF(H116=O116,"csv","no match or acs")))</f>
        <v/>
      </c>
      <c r="Q116" s="61" t="s">
        <v>2270</v>
      </c>
      <c r="R116" s="142">
        <f>IFERROR(_xlfn.XLOOKUP(T116, sortorder!P:P,sortorder!Q:Q),999)</f>
        <v>20</v>
      </c>
      <c r="S116" s="142">
        <f>IFERROR(_xlfn.XLOOKUP(T116, sortorder!P:P,sortorder!O:O),99)</f>
        <v>40</v>
      </c>
      <c r="T116" s="124" t="s">
        <v>2199</v>
      </c>
      <c r="U116" s="56" t="s">
        <v>2199</v>
      </c>
      <c r="V116" s="147">
        <f>IFERROR(_xlfn.XLOOKUP(X116, sortorder!E:E,sortorder!D:D),99)</f>
        <v>15</v>
      </c>
      <c r="W116" s="147">
        <f>V116</f>
        <v>15</v>
      </c>
      <c r="X116" s="358" t="s">
        <v>2266</v>
      </c>
      <c r="Y116" s="137">
        <f>IF(ISERROR(SEARCH(Y$1,$Q116)),0,1)</f>
        <v>0</v>
      </c>
      <c r="Z116" s="137">
        <f>IF(ISERROR(SEARCH(Z$1,$Q116)),0,1)</f>
        <v>0</v>
      </c>
      <c r="AA116" s="137">
        <f>IF(ISERROR(SEARCH(AA$1,$Q116)),0,1)</f>
        <v>0</v>
      </c>
      <c r="AB116" s="137">
        <f>IF(ISERROR(SEARCH(AB$1,$Q116)),0,1)</f>
        <v>0</v>
      </c>
      <c r="AC116" s="137">
        <f>IF(ISERROR(SEARCH(AC$1,$Q116)),0,1)</f>
        <v>1</v>
      </c>
      <c r="AD116" s="137">
        <f>IF(ISERROR(SEARCH(AD$1,$Q116)),0,1)</f>
        <v>0</v>
      </c>
      <c r="AE116" s="137">
        <f>IF(ISERROR(SEARCH(AE$1,$Q116)),0,1)</f>
        <v>0</v>
      </c>
      <c r="AF116" s="137">
        <f>IF(ISERROR(SEARCH(AF$1,$Q116)),0,1)</f>
        <v>0</v>
      </c>
      <c r="AG116" s="137">
        <f>IF(ISERROR(SEARCH(AG$1,$Q116)),0,1)</f>
        <v>0</v>
      </c>
      <c r="AI116" s="137">
        <f>_xlfn.XLOOKUP(I116,'api2.3'!B:B,'api2.3'!D:D,"")</f>
        <v>0</v>
      </c>
      <c r="AJ116" t="s">
        <v>44</v>
      </c>
      <c r="AK116" s="38" t="s">
        <v>44</v>
      </c>
      <c r="AL116" s="200">
        <f>_xlfn.XLOOKUP(AK116,sortorder!$I$15:$I$20,sortorder!$J$15:$J$20)</f>
        <v>1</v>
      </c>
      <c r="AM116" s="638" t="s">
        <v>416</v>
      </c>
      <c r="AN116" s="638" t="s">
        <v>416</v>
      </c>
      <c r="AO116" s="638" t="s">
        <v>417</v>
      </c>
      <c r="AP116" s="642">
        <v>1</v>
      </c>
      <c r="AQ116" t="s">
        <v>1100</v>
      </c>
      <c r="AR116" s="22" t="str">
        <f>IF(AA116=1,"pctile",IF(Y116=1,"ratio",IF(AC116=1,"avg","raw")))</f>
        <v>avg</v>
      </c>
      <c r="AS116" t="s">
        <v>1107</v>
      </c>
      <c r="AT116" s="22" t="b">
        <f>AR116=AS116</f>
        <v>1</v>
      </c>
      <c r="AU116" s="638" t="s">
        <v>1101</v>
      </c>
      <c r="AV116" s="638" t="s">
        <v>1107</v>
      </c>
      <c r="AW116">
        <v>1</v>
      </c>
      <c r="AX116" s="601" t="s">
        <v>2799</v>
      </c>
      <c r="AY116" s="484" t="b">
        <v>0</v>
      </c>
      <c r="AZ116" t="s">
        <v>2711</v>
      </c>
      <c r="BA116">
        <v>2</v>
      </c>
      <c r="BB116">
        <v>0</v>
      </c>
      <c r="BC116" t="b">
        <v>0</v>
      </c>
      <c r="BD116" t="b">
        <v>1</v>
      </c>
      <c r="BE116" t="b">
        <v>0</v>
      </c>
      <c r="BG116" t="s">
        <v>4944</v>
      </c>
      <c r="BH116" s="8" t="s">
        <v>2271</v>
      </c>
      <c r="BI116" s="8" t="s">
        <v>2271</v>
      </c>
      <c r="BJ116" s="719">
        <v>0</v>
      </c>
      <c r="BK116" s="566" t="s">
        <v>2799</v>
      </c>
      <c r="BL116" s="484" t="s">
        <v>2799</v>
      </c>
      <c r="BO116" s="214">
        <v>999</v>
      </c>
      <c r="BT116" s="585" t="s">
        <v>404</v>
      </c>
      <c r="BU116" s="585" t="s">
        <v>55</v>
      </c>
    </row>
    <row r="117" spans="1:73">
      <c r="A117">
        <v>116</v>
      </c>
      <c r="B117" s="153" t="str">
        <f>IFERROR(TEXT(AL117,"00"),"99")&amp;IFERROR(TEXT(W117,"00"),"99")&amp;IFERROR(TEXT(S117,"00"),"99")&amp;IFERROR(TEXT(BO117,"000"),"999")</f>
        <v>011541999</v>
      </c>
      <c r="C117" s="153" t="str">
        <f>IFERROR(TEXT(AL117,"00"),"99")&amp;IFERROR(TEXT(V117,"00"),"99")&amp;IFERROR(TEXT(R117,"000"),"999")</f>
        <v>0115022</v>
      </c>
      <c r="D117" s="591">
        <f>IF(NOT(ISBLANK(I117)),1,0)</f>
        <v>0</v>
      </c>
      <c r="E117" s="591">
        <f>IF(NOT(ISBLANK(L117)),1,0)</f>
        <v>0</v>
      </c>
      <c r="F117" s="591">
        <f>IF(NOT(ISBLANK(O117)),1,0)</f>
        <v>0</v>
      </c>
      <c r="G117" s="349" t="str">
        <f>IF(ISBLANK(H117), IF(OR(NOT(ISBLANK(L117)),NOT(ISBLANK(I117)), NOT(ISBLANK(O117))),"no oldname but should be",""),IF(H117=I117,"api",IF(H117=O117,"csv","no match or acs")))</f>
        <v/>
      </c>
      <c r="Q117" s="61" t="s">
        <v>2272</v>
      </c>
      <c r="R117" s="142">
        <f>IFERROR(_xlfn.XLOOKUP(T117, sortorder!P:P,sortorder!Q:Q),999)</f>
        <v>22</v>
      </c>
      <c r="S117" s="142">
        <f>IFERROR(_xlfn.XLOOKUP(T117, sortorder!P:P,sortorder!O:O),99)</f>
        <v>41</v>
      </c>
      <c r="T117" s="124" t="s">
        <v>2208</v>
      </c>
      <c r="U117" s="56" t="s">
        <v>2208</v>
      </c>
      <c r="V117" s="147">
        <f>IFERROR(_xlfn.XLOOKUP(X117, sortorder!E:E,sortorder!D:D),99)</f>
        <v>15</v>
      </c>
      <c r="W117" s="147">
        <f>V117</f>
        <v>15</v>
      </c>
      <c r="X117" s="358" t="s">
        <v>2266</v>
      </c>
      <c r="Y117" s="137">
        <f>IF(ISERROR(SEARCH(Y$1,$Q117)),0,1)</f>
        <v>0</v>
      </c>
      <c r="Z117" s="137">
        <f>IF(ISERROR(SEARCH(Z$1,$Q117)),0,1)</f>
        <v>0</v>
      </c>
      <c r="AA117" s="137">
        <f>IF(ISERROR(SEARCH(AA$1,$Q117)),0,1)</f>
        <v>0</v>
      </c>
      <c r="AB117" s="137">
        <f>IF(ISERROR(SEARCH(AB$1,$Q117)),0,1)</f>
        <v>0</v>
      </c>
      <c r="AC117" s="137">
        <f>IF(ISERROR(SEARCH(AC$1,$Q117)),0,1)</f>
        <v>1</v>
      </c>
      <c r="AD117" s="137">
        <f>IF(ISERROR(SEARCH(AD$1,$Q117)),0,1)</f>
        <v>0</v>
      </c>
      <c r="AE117" s="137">
        <f>IF(ISERROR(SEARCH(AE$1,$Q117)),0,1)</f>
        <v>0</v>
      </c>
      <c r="AF117" s="137">
        <f>IF(ISERROR(SEARCH(AF$1,$Q117)),0,1)</f>
        <v>0</v>
      </c>
      <c r="AG117" s="137">
        <f>IF(ISERROR(SEARCH(AG$1,$Q117)),0,1)</f>
        <v>0</v>
      </c>
      <c r="AI117" s="137">
        <f>_xlfn.XLOOKUP(I117,'api2.3'!B:B,'api2.3'!D:D,"")</f>
        <v>0</v>
      </c>
      <c r="AJ117" t="s">
        <v>44</v>
      </c>
      <c r="AK117" s="38" t="s">
        <v>44</v>
      </c>
      <c r="AL117" s="200">
        <f>_xlfn.XLOOKUP(AK117,sortorder!$I$15:$I$20,sortorder!$J$15:$J$20)</f>
        <v>1</v>
      </c>
      <c r="AM117" s="638" t="s">
        <v>416</v>
      </c>
      <c r="AN117" s="638" t="s">
        <v>416</v>
      </c>
      <c r="AO117" s="638" t="s">
        <v>417</v>
      </c>
      <c r="AP117" s="642">
        <v>1</v>
      </c>
      <c r="AQ117" t="s">
        <v>1100</v>
      </c>
      <c r="AR117" s="22" t="str">
        <f>IF(AA117=1,"pctile",IF(Y117=1,"ratio",IF(AC117=1,"avg","raw")))</f>
        <v>avg</v>
      </c>
      <c r="AS117" t="s">
        <v>1107</v>
      </c>
      <c r="AT117" s="22" t="b">
        <f>AR117=AS117</f>
        <v>1</v>
      </c>
      <c r="AU117" s="638" t="s">
        <v>1101</v>
      </c>
      <c r="AV117" s="638" t="s">
        <v>1107</v>
      </c>
      <c r="AW117">
        <v>1</v>
      </c>
      <c r="AX117" s="601" t="s">
        <v>2799</v>
      </c>
      <c r="AY117" s="484" t="b">
        <v>0</v>
      </c>
      <c r="AZ117" t="s">
        <v>2711</v>
      </c>
      <c r="BA117">
        <v>2</v>
      </c>
      <c r="BB117">
        <v>0</v>
      </c>
      <c r="BC117" t="b">
        <v>0</v>
      </c>
      <c r="BD117" t="b">
        <v>1</v>
      </c>
      <c r="BE117" t="b">
        <v>0</v>
      </c>
      <c r="BG117" t="s">
        <v>4997</v>
      </c>
      <c r="BH117" s="8" t="s">
        <v>2273</v>
      </c>
      <c r="BI117" s="8" t="s">
        <v>2273</v>
      </c>
      <c r="BJ117" s="719">
        <v>0</v>
      </c>
      <c r="BK117" s="566" t="s">
        <v>2799</v>
      </c>
      <c r="BL117" s="484" t="s">
        <v>2799</v>
      </c>
      <c r="BO117" s="214">
        <v>999</v>
      </c>
      <c r="BT117" s="585" t="s">
        <v>404</v>
      </c>
      <c r="BU117" s="585" t="s">
        <v>55</v>
      </c>
    </row>
    <row r="118" spans="1:73">
      <c r="A118">
        <v>117</v>
      </c>
      <c r="B118" s="153" t="str">
        <f>IFERROR(TEXT(AL118,"00"),"99")&amp;IFERROR(TEXT(W118,"00"),"99")&amp;IFERROR(TEXT(S118,"00"),"99")&amp;IFERROR(TEXT(BO118,"000"),"999")</f>
        <v>011542999</v>
      </c>
      <c r="C118" s="153" t="str">
        <f>IFERROR(TEXT(AL118,"00"),"99")&amp;IFERROR(TEXT(V118,"00"),"99")&amp;IFERROR(TEXT(R118,"000"),"999")</f>
        <v>0115023</v>
      </c>
      <c r="D118" s="591">
        <f>IF(NOT(ISBLANK(I118)),1,0)</f>
        <v>0</v>
      </c>
      <c r="E118" s="591">
        <f>IF(NOT(ISBLANK(L118)),1,0)</f>
        <v>0</v>
      </c>
      <c r="F118" s="591">
        <f>IF(NOT(ISBLANK(O118)),1,0)</f>
        <v>0</v>
      </c>
      <c r="G118" s="349" t="str">
        <f>IF(ISBLANK(H118), IF(OR(NOT(ISBLANK(L118)),NOT(ISBLANK(I118)), NOT(ISBLANK(O118))),"no oldname but should be",""),IF(H118=I118,"api",IF(H118=O118,"csv","no match or acs")))</f>
        <v/>
      </c>
      <c r="Q118" s="61" t="s">
        <v>2274</v>
      </c>
      <c r="R118" s="142">
        <f>IFERROR(_xlfn.XLOOKUP(T118, sortorder!P:P,sortorder!Q:Q),999)</f>
        <v>23</v>
      </c>
      <c r="S118" s="142">
        <f>IFERROR(_xlfn.XLOOKUP(T118, sortorder!P:P,sortorder!O:O),99)</f>
        <v>42</v>
      </c>
      <c r="T118" s="124" t="s">
        <v>2212</v>
      </c>
      <c r="U118" s="56" t="s">
        <v>2212</v>
      </c>
      <c r="V118" s="147">
        <f>IFERROR(_xlfn.XLOOKUP(X118, sortorder!E:E,sortorder!D:D),99)</f>
        <v>15</v>
      </c>
      <c r="W118" s="147">
        <f>V118</f>
        <v>15</v>
      </c>
      <c r="X118" s="358" t="s">
        <v>2266</v>
      </c>
      <c r="Y118" s="137">
        <f>IF(ISERROR(SEARCH(Y$1,$Q118)),0,1)</f>
        <v>0</v>
      </c>
      <c r="Z118" s="137">
        <f>IF(ISERROR(SEARCH(Z$1,$Q118)),0,1)</f>
        <v>0</v>
      </c>
      <c r="AA118" s="137">
        <f>IF(ISERROR(SEARCH(AA$1,$Q118)),0,1)</f>
        <v>0</v>
      </c>
      <c r="AB118" s="137">
        <f>IF(ISERROR(SEARCH(AB$1,$Q118)),0,1)</f>
        <v>0</v>
      </c>
      <c r="AC118" s="137">
        <f>IF(ISERROR(SEARCH(AC$1,$Q118)),0,1)</f>
        <v>1</v>
      </c>
      <c r="AD118" s="137">
        <f>IF(ISERROR(SEARCH(AD$1,$Q118)),0,1)</f>
        <v>0</v>
      </c>
      <c r="AE118" s="137">
        <f>IF(ISERROR(SEARCH(AE$1,$Q118)),0,1)</f>
        <v>0</v>
      </c>
      <c r="AF118" s="137">
        <f>IF(ISERROR(SEARCH(AF$1,$Q118)),0,1)</f>
        <v>0</v>
      </c>
      <c r="AG118" s="137">
        <f>IF(ISERROR(SEARCH(AG$1,$Q118)),0,1)</f>
        <v>0</v>
      </c>
      <c r="AI118" s="137">
        <f>_xlfn.XLOOKUP(I118,'api2.3'!B:B,'api2.3'!D:D,"")</f>
        <v>0</v>
      </c>
      <c r="AJ118" t="s">
        <v>44</v>
      </c>
      <c r="AK118" s="38" t="s">
        <v>44</v>
      </c>
      <c r="AL118" s="200">
        <f>_xlfn.XLOOKUP(AK118,sortorder!$I$15:$I$20,sortorder!$J$15:$J$20)</f>
        <v>1</v>
      </c>
      <c r="AM118" s="638" t="s">
        <v>416</v>
      </c>
      <c r="AN118" s="638" t="s">
        <v>416</v>
      </c>
      <c r="AO118" s="638" t="s">
        <v>417</v>
      </c>
      <c r="AP118" s="642">
        <v>1</v>
      </c>
      <c r="AQ118" t="s">
        <v>1100</v>
      </c>
      <c r="AR118" s="22" t="str">
        <f>IF(AA118=1,"pctile",IF(Y118=1,"ratio",IF(AC118=1,"avg","raw")))</f>
        <v>avg</v>
      </c>
      <c r="AS118" t="s">
        <v>1107</v>
      </c>
      <c r="AT118" s="22" t="b">
        <f>AR118=AS118</f>
        <v>1</v>
      </c>
      <c r="AU118" s="638" t="s">
        <v>1101</v>
      </c>
      <c r="AV118" s="638" t="s">
        <v>1107</v>
      </c>
      <c r="AW118">
        <v>1</v>
      </c>
      <c r="AX118" s="601" t="s">
        <v>2799</v>
      </c>
      <c r="AY118" s="484" t="b">
        <v>0</v>
      </c>
      <c r="AZ118" t="s">
        <v>2711</v>
      </c>
      <c r="BA118">
        <v>2</v>
      </c>
      <c r="BB118">
        <v>0</v>
      </c>
      <c r="BC118" t="b">
        <v>0</v>
      </c>
      <c r="BD118" t="b">
        <v>1</v>
      </c>
      <c r="BE118" t="b">
        <v>0</v>
      </c>
      <c r="BG118" t="s">
        <v>5100</v>
      </c>
      <c r="BH118" s="8" t="s">
        <v>2275</v>
      </c>
      <c r="BI118" s="8" t="s">
        <v>2275</v>
      </c>
      <c r="BJ118" s="719">
        <v>0</v>
      </c>
      <c r="BK118" s="566" t="s">
        <v>2799</v>
      </c>
      <c r="BL118" s="484" t="s">
        <v>2799</v>
      </c>
      <c r="BO118" s="214">
        <v>999</v>
      </c>
      <c r="BT118" s="585" t="s">
        <v>404</v>
      </c>
      <c r="BU118" s="585" t="s">
        <v>55</v>
      </c>
    </row>
    <row r="119" spans="1:73">
      <c r="A119">
        <v>118</v>
      </c>
      <c r="B119" s="153" t="str">
        <f>IFERROR(TEXT(AL119,"00"),"99")&amp;IFERROR(TEXT(W119,"00"),"99")&amp;IFERROR(TEXT(S119,"00"),"99")&amp;IFERROR(TEXT(BO119,"000"),"999")</f>
        <v>011543999</v>
      </c>
      <c r="C119" s="153" t="str">
        <f>IFERROR(TEXT(AL119,"00"),"99")&amp;IFERROR(TEXT(V119,"00"),"99")&amp;IFERROR(TEXT(R119,"000"),"999")</f>
        <v>0115024</v>
      </c>
      <c r="D119" s="591">
        <f>IF(NOT(ISBLANK(I119)),1,0)</f>
        <v>0</v>
      </c>
      <c r="E119" s="591">
        <f>IF(NOT(ISBLANK(L119)),1,0)</f>
        <v>0</v>
      </c>
      <c r="F119" s="591">
        <f>IF(NOT(ISBLANK(O119)),1,0)</f>
        <v>0</v>
      </c>
      <c r="G119" s="349" t="str">
        <f>IF(ISBLANK(H119), IF(OR(NOT(ISBLANK(L119)),NOT(ISBLANK(I119)), NOT(ISBLANK(O119))),"no oldname but should be",""),IF(H119=I119,"api",IF(H119=O119,"csv","no match or acs")))</f>
        <v/>
      </c>
      <c r="Q119" s="61" t="s">
        <v>2276</v>
      </c>
      <c r="R119" s="142">
        <f>IFERROR(_xlfn.XLOOKUP(T119, sortorder!P:P,sortorder!Q:Q),999)</f>
        <v>24</v>
      </c>
      <c r="S119" s="142">
        <f>IFERROR(_xlfn.XLOOKUP(T119, sortorder!P:P,sortorder!O:O),99)</f>
        <v>43</v>
      </c>
      <c r="T119" s="124" t="s">
        <v>2216</v>
      </c>
      <c r="U119" s="56" t="s">
        <v>2216</v>
      </c>
      <c r="V119" s="147">
        <f>IFERROR(_xlfn.XLOOKUP(X119, sortorder!E:E,sortorder!D:D),99)</f>
        <v>15</v>
      </c>
      <c r="W119" s="147">
        <f>V119</f>
        <v>15</v>
      </c>
      <c r="X119" s="358" t="s">
        <v>2266</v>
      </c>
      <c r="Y119" s="137">
        <f>IF(ISERROR(SEARCH(Y$1,$Q119)),0,1)</f>
        <v>0</v>
      </c>
      <c r="Z119" s="137">
        <f>IF(ISERROR(SEARCH(Z$1,$Q119)),0,1)</f>
        <v>0</v>
      </c>
      <c r="AA119" s="137">
        <f>IF(ISERROR(SEARCH(AA$1,$Q119)),0,1)</f>
        <v>0</v>
      </c>
      <c r="AB119" s="137">
        <f>IF(ISERROR(SEARCH(AB$1,$Q119)),0,1)</f>
        <v>0</v>
      </c>
      <c r="AC119" s="137">
        <f>IF(ISERROR(SEARCH(AC$1,$Q119)),0,1)</f>
        <v>1</v>
      </c>
      <c r="AD119" s="137">
        <f>IF(ISERROR(SEARCH(AD$1,$Q119)),0,1)</f>
        <v>0</v>
      </c>
      <c r="AE119" s="137">
        <f>IF(ISERROR(SEARCH(AE$1,$Q119)),0,1)</f>
        <v>0</v>
      </c>
      <c r="AF119" s="137">
        <f>IF(ISERROR(SEARCH(AF$1,$Q119)),0,1)</f>
        <v>0</v>
      </c>
      <c r="AG119" s="137">
        <f>IF(ISERROR(SEARCH(AG$1,$Q119)),0,1)</f>
        <v>0</v>
      </c>
      <c r="AI119" s="137">
        <f>_xlfn.XLOOKUP(I119,'api2.3'!B:B,'api2.3'!D:D,"")</f>
        <v>0</v>
      </c>
      <c r="AJ119" t="s">
        <v>44</v>
      </c>
      <c r="AK119" s="38" t="s">
        <v>44</v>
      </c>
      <c r="AL119" s="200">
        <f>_xlfn.XLOOKUP(AK119,sortorder!$I$15:$I$20,sortorder!$J$15:$J$20)</f>
        <v>1</v>
      </c>
      <c r="AM119" s="638" t="s">
        <v>416</v>
      </c>
      <c r="AN119" s="638" t="s">
        <v>416</v>
      </c>
      <c r="AO119" s="638" t="s">
        <v>417</v>
      </c>
      <c r="AP119" s="642">
        <v>1</v>
      </c>
      <c r="AQ119" t="s">
        <v>1100</v>
      </c>
      <c r="AR119" s="22" t="str">
        <f>IF(AA119=1,"pctile",IF(Y119=1,"ratio",IF(AC119=1,"avg","raw")))</f>
        <v>avg</v>
      </c>
      <c r="AS119" t="s">
        <v>1107</v>
      </c>
      <c r="AT119" s="22" t="b">
        <f>AR119=AS119</f>
        <v>1</v>
      </c>
      <c r="AU119" s="638" t="s">
        <v>1101</v>
      </c>
      <c r="AV119" s="638" t="s">
        <v>1107</v>
      </c>
      <c r="AW119">
        <v>1</v>
      </c>
      <c r="AX119" s="601" t="s">
        <v>2799</v>
      </c>
      <c r="AY119" s="484" t="b">
        <v>0</v>
      </c>
      <c r="AZ119" t="s">
        <v>2711</v>
      </c>
      <c r="BA119">
        <v>2</v>
      </c>
      <c r="BB119">
        <v>0</v>
      </c>
      <c r="BC119" t="b">
        <v>0</v>
      </c>
      <c r="BD119" t="b">
        <v>1</v>
      </c>
      <c r="BE119" t="b">
        <v>0</v>
      </c>
      <c r="BG119" t="s">
        <v>4945</v>
      </c>
      <c r="BH119" s="8" t="s">
        <v>2277</v>
      </c>
      <c r="BI119" s="8" t="s">
        <v>2277</v>
      </c>
      <c r="BJ119" s="719">
        <v>0</v>
      </c>
      <c r="BK119" s="566" t="s">
        <v>2799</v>
      </c>
      <c r="BL119" s="484">
        <v>0</v>
      </c>
      <c r="BO119" s="214">
        <v>999</v>
      </c>
      <c r="BT119" s="585" t="s">
        <v>404</v>
      </c>
      <c r="BU119" s="585" t="s">
        <v>55</v>
      </c>
    </row>
    <row r="120" spans="1:73">
      <c r="A120">
        <v>119</v>
      </c>
      <c r="B120" s="153" t="str">
        <f>IFERROR(TEXT(AL120,"00"),"99")&amp;IFERROR(TEXT(W120,"00"),"99")&amp;IFERROR(TEXT(S120,"00"),"99")&amp;IFERROR(TEXT(BO120,"000"),"999")</f>
        <v>011544999</v>
      </c>
      <c r="C120" s="153" t="str">
        <f>IFERROR(TEXT(AL120,"00"),"99")&amp;IFERROR(TEXT(V120,"00"),"99")&amp;IFERROR(TEXT(R120,"000"),"999")</f>
        <v>0115025</v>
      </c>
      <c r="D120" s="591">
        <f>IF(NOT(ISBLANK(I120)),1,0)</f>
        <v>0</v>
      </c>
      <c r="E120" s="591">
        <f>IF(NOT(ISBLANK(L120)),1,0)</f>
        <v>0</v>
      </c>
      <c r="F120" s="591">
        <f>IF(NOT(ISBLANK(O120)),1,0)</f>
        <v>0</v>
      </c>
      <c r="G120" s="349" t="str">
        <f>IF(ISBLANK(H120), IF(OR(NOT(ISBLANK(L120)),NOT(ISBLANK(I120)), NOT(ISBLANK(O120))),"no oldname but should be",""),IF(H120=I120,"api",IF(H120=O120,"csv","no match or acs")))</f>
        <v/>
      </c>
      <c r="Q120" s="61" t="s">
        <v>2278</v>
      </c>
      <c r="R120" s="142">
        <f>IFERROR(_xlfn.XLOOKUP(T120, sortorder!P:P,sortorder!Q:Q),999)</f>
        <v>25</v>
      </c>
      <c r="S120" s="142">
        <f>IFERROR(_xlfn.XLOOKUP(T120, sortorder!P:P,sortorder!O:O),99)</f>
        <v>44</v>
      </c>
      <c r="T120" s="124" t="s">
        <v>2220</v>
      </c>
      <c r="U120" s="56" t="s">
        <v>2220</v>
      </c>
      <c r="V120" s="147">
        <f>IFERROR(_xlfn.XLOOKUP(X120, sortorder!E:E,sortorder!D:D),99)</f>
        <v>15</v>
      </c>
      <c r="W120" s="147">
        <f>V120</f>
        <v>15</v>
      </c>
      <c r="X120" s="358" t="s">
        <v>2266</v>
      </c>
      <c r="Y120" s="137">
        <f>IF(ISERROR(SEARCH(Y$1,$Q120)),0,1)</f>
        <v>0</v>
      </c>
      <c r="Z120" s="137">
        <f>IF(ISERROR(SEARCH(Z$1,$Q120)),0,1)</f>
        <v>0</v>
      </c>
      <c r="AA120" s="137">
        <f>IF(ISERROR(SEARCH(AA$1,$Q120)),0,1)</f>
        <v>0</v>
      </c>
      <c r="AB120" s="137">
        <f>IF(ISERROR(SEARCH(AB$1,$Q120)),0,1)</f>
        <v>0</v>
      </c>
      <c r="AC120" s="137">
        <f>IF(ISERROR(SEARCH(AC$1,$Q120)),0,1)</f>
        <v>1</v>
      </c>
      <c r="AD120" s="137">
        <f>IF(ISERROR(SEARCH(AD$1,$Q120)),0,1)</f>
        <v>0</v>
      </c>
      <c r="AE120" s="137">
        <f>IF(ISERROR(SEARCH(AE$1,$Q120)),0,1)</f>
        <v>0</v>
      </c>
      <c r="AF120" s="137">
        <f>IF(ISERROR(SEARCH(AF$1,$Q120)),0,1)</f>
        <v>0</v>
      </c>
      <c r="AG120" s="137">
        <f>IF(ISERROR(SEARCH(AG$1,$Q120)),0,1)</f>
        <v>0</v>
      </c>
      <c r="AI120" s="137">
        <f>_xlfn.XLOOKUP(I120,'api2.3'!B:B,'api2.3'!D:D,"")</f>
        <v>0</v>
      </c>
      <c r="AJ120" t="s">
        <v>44</v>
      </c>
      <c r="AK120" s="38" t="s">
        <v>44</v>
      </c>
      <c r="AL120" s="200">
        <f>_xlfn.XLOOKUP(AK120,sortorder!$I$15:$I$20,sortorder!$J$15:$J$20)</f>
        <v>1</v>
      </c>
      <c r="AM120" s="638" t="s">
        <v>416</v>
      </c>
      <c r="AN120" s="638" t="s">
        <v>416</v>
      </c>
      <c r="AO120" s="638" t="s">
        <v>417</v>
      </c>
      <c r="AP120" s="642">
        <v>1</v>
      </c>
      <c r="AQ120" t="s">
        <v>1100</v>
      </c>
      <c r="AR120" s="22" t="str">
        <f>IF(AA120=1,"pctile",IF(Y120=1,"ratio",IF(AC120=1,"avg","raw")))</f>
        <v>avg</v>
      </c>
      <c r="AS120" t="s">
        <v>1107</v>
      </c>
      <c r="AT120" s="22" t="b">
        <f>AR120=AS120</f>
        <v>1</v>
      </c>
      <c r="AU120" s="638" t="s">
        <v>1101</v>
      </c>
      <c r="AV120" s="638" t="s">
        <v>1107</v>
      </c>
      <c r="AW120">
        <v>1</v>
      </c>
      <c r="AX120" s="601" t="s">
        <v>2799</v>
      </c>
      <c r="AY120" s="484" t="b">
        <v>0</v>
      </c>
      <c r="AZ120" t="s">
        <v>2711</v>
      </c>
      <c r="BA120">
        <v>2</v>
      </c>
      <c r="BB120">
        <v>0</v>
      </c>
      <c r="BC120" t="b">
        <v>0</v>
      </c>
      <c r="BD120" t="b">
        <v>1</v>
      </c>
      <c r="BE120" t="b">
        <v>0</v>
      </c>
      <c r="BG120" t="s">
        <v>5185</v>
      </c>
      <c r="BH120" s="8" t="s">
        <v>2279</v>
      </c>
      <c r="BI120" s="8" t="s">
        <v>2279</v>
      </c>
      <c r="BJ120" s="719">
        <v>0</v>
      </c>
      <c r="BK120" s="566" t="s">
        <v>2799</v>
      </c>
      <c r="BL120" s="484">
        <v>0</v>
      </c>
      <c r="BO120" s="214">
        <v>999</v>
      </c>
      <c r="BT120" s="585" t="s">
        <v>404</v>
      </c>
      <c r="BU120" s="585" t="s">
        <v>55</v>
      </c>
    </row>
    <row r="121" spans="1:73">
      <c r="A121">
        <v>120</v>
      </c>
      <c r="B121" s="153" t="str">
        <f>IFERROR(TEXT(AL121,"00"),"99")&amp;IFERROR(TEXT(W121,"00"),"99")&amp;IFERROR(TEXT(S121,"00"),"99")&amp;IFERROR(TEXT(BO121,"000"),"999")</f>
        <v>011545999</v>
      </c>
      <c r="C121" s="153" t="str">
        <f>IFERROR(TEXT(AL121,"00"),"99")&amp;IFERROR(TEXT(V121,"00"),"99")&amp;IFERROR(TEXT(R121,"000"),"999")</f>
        <v>0115018</v>
      </c>
      <c r="D121" s="591">
        <f>IF(NOT(ISBLANK(I121)),1,0)</f>
        <v>0</v>
      </c>
      <c r="E121" s="591">
        <f>IF(NOT(ISBLANK(L121)),1,0)</f>
        <v>0</v>
      </c>
      <c r="F121" s="591">
        <f>IF(NOT(ISBLANK(O121)),1,0)</f>
        <v>0</v>
      </c>
      <c r="G121" s="349" t="str">
        <f>IF(ISBLANK(H121), IF(OR(NOT(ISBLANK(L121)),NOT(ISBLANK(I121)), NOT(ISBLANK(O121))),"no oldname but should be",""),IF(H121=I121,"api",IF(H121=O121,"csv","no match or acs")))</f>
        <v/>
      </c>
      <c r="Q121" s="61" t="s">
        <v>2280</v>
      </c>
      <c r="R121" s="142">
        <f>IFERROR(_xlfn.XLOOKUP(T121, sortorder!P:P,sortorder!Q:Q),999)</f>
        <v>18</v>
      </c>
      <c r="S121" s="142">
        <f>IFERROR(_xlfn.XLOOKUP(T121, sortorder!P:P,sortorder!O:O),99)</f>
        <v>45</v>
      </c>
      <c r="T121" s="124" t="s">
        <v>2189</v>
      </c>
      <c r="U121" s="56" t="s">
        <v>2189</v>
      </c>
      <c r="V121" s="147">
        <f>IFERROR(_xlfn.XLOOKUP(X121, sortorder!E:E,sortorder!D:D),99)</f>
        <v>15</v>
      </c>
      <c r="W121" s="147">
        <f>V121</f>
        <v>15</v>
      </c>
      <c r="X121" s="358" t="s">
        <v>2266</v>
      </c>
      <c r="Y121" s="137">
        <f>IF(ISERROR(SEARCH(Y$1,$Q121)),0,1)</f>
        <v>0</v>
      </c>
      <c r="Z121" s="137">
        <f>IF(ISERROR(SEARCH(Z$1,$Q121)),0,1)</f>
        <v>0</v>
      </c>
      <c r="AA121" s="137">
        <f>IF(ISERROR(SEARCH(AA$1,$Q121)),0,1)</f>
        <v>0</v>
      </c>
      <c r="AB121" s="137">
        <f>IF(ISERROR(SEARCH(AB$1,$Q121)),0,1)</f>
        <v>0</v>
      </c>
      <c r="AC121" s="137">
        <f>IF(ISERROR(SEARCH(AC$1,$Q121)),0,1)</f>
        <v>1</v>
      </c>
      <c r="AD121" s="137">
        <f>IF(ISERROR(SEARCH(AD$1,$Q121)),0,1)</f>
        <v>0</v>
      </c>
      <c r="AE121" s="137">
        <f>IF(ISERROR(SEARCH(AE$1,$Q121)),0,1)</f>
        <v>0</v>
      </c>
      <c r="AF121" s="137">
        <f>IF(ISERROR(SEARCH(AF$1,$Q121)),0,1)</f>
        <v>0</v>
      </c>
      <c r="AG121" s="137">
        <f>IF(ISERROR(SEARCH(AG$1,$Q121)),0,1)</f>
        <v>0</v>
      </c>
      <c r="AI121" s="137">
        <f>_xlfn.XLOOKUP(I121,'api2.3'!B:B,'api2.3'!D:D,"")</f>
        <v>0</v>
      </c>
      <c r="AJ121" t="s">
        <v>44</v>
      </c>
      <c r="AK121" s="38" t="s">
        <v>44</v>
      </c>
      <c r="AL121" s="200">
        <f>_xlfn.XLOOKUP(AK121,sortorder!$I$15:$I$20,sortorder!$J$15:$J$20)</f>
        <v>1</v>
      </c>
      <c r="AM121" s="638" t="s">
        <v>416</v>
      </c>
      <c r="AN121" s="638" t="s">
        <v>416</v>
      </c>
      <c r="AO121" s="638" t="s">
        <v>417</v>
      </c>
      <c r="AP121" s="642">
        <v>1</v>
      </c>
      <c r="AQ121" t="s">
        <v>1100</v>
      </c>
      <c r="AR121" s="22" t="str">
        <f>IF(AA121=1,"pctile",IF(Y121=1,"ratio",IF(AC121=1,"avg","raw")))</f>
        <v>avg</v>
      </c>
      <c r="AS121" t="s">
        <v>1107</v>
      </c>
      <c r="AT121" s="22" t="b">
        <f>AR121=AS121</f>
        <v>1</v>
      </c>
      <c r="AU121" s="638" t="s">
        <v>1101</v>
      </c>
      <c r="AV121" s="638" t="s">
        <v>1107</v>
      </c>
      <c r="AW121">
        <v>1</v>
      </c>
      <c r="AX121" s="601" t="s">
        <v>2799</v>
      </c>
      <c r="AY121" s="484" t="b">
        <v>0</v>
      </c>
      <c r="AZ121" t="s">
        <v>2711</v>
      </c>
      <c r="BA121">
        <v>2</v>
      </c>
      <c r="BB121">
        <v>0</v>
      </c>
      <c r="BC121" t="b">
        <v>0</v>
      </c>
      <c r="BD121" t="b">
        <v>1</v>
      </c>
      <c r="BE121" t="b">
        <v>0</v>
      </c>
      <c r="BG121" t="s">
        <v>4946</v>
      </c>
      <c r="BH121" s="8" t="s">
        <v>2281</v>
      </c>
      <c r="BI121" s="8" t="s">
        <v>2281</v>
      </c>
      <c r="BJ121" s="719">
        <v>0</v>
      </c>
      <c r="BK121" s="566" t="s">
        <v>2799</v>
      </c>
      <c r="BL121" s="484" t="s">
        <v>2799</v>
      </c>
      <c r="BO121" s="214">
        <v>999</v>
      </c>
      <c r="BT121" s="585" t="s">
        <v>404</v>
      </c>
      <c r="BU121" s="585" t="s">
        <v>55</v>
      </c>
    </row>
    <row r="122" spans="1:73">
      <c r="A122">
        <v>121</v>
      </c>
      <c r="B122" s="153" t="str">
        <f>IFERROR(TEXT(AL122,"00"),"99")&amp;IFERROR(TEXT(W122,"00"),"99")&amp;IFERROR(TEXT(S122,"00"),"99")&amp;IFERROR(TEXT(BO122,"000"),"999")</f>
        <v>011638999</v>
      </c>
      <c r="C122" s="153" t="str">
        <f>IFERROR(TEXT(AL122,"00"),"99")&amp;IFERROR(TEXT(V122,"00"),"99")&amp;IFERROR(TEXT(R122,"000"),"999")</f>
        <v>0116021</v>
      </c>
      <c r="D122" s="591">
        <f>IF(NOT(ISBLANK(I122)),1,0)</f>
        <v>0</v>
      </c>
      <c r="E122" s="591">
        <f>IF(NOT(ISBLANK(L122)),1,0)</f>
        <v>0</v>
      </c>
      <c r="F122" s="591">
        <f>IF(NOT(ISBLANK(O122)),1,0)</f>
        <v>0</v>
      </c>
      <c r="G122" s="349" t="str">
        <f>IF(ISBLANK(H122), IF(OR(NOT(ISBLANK(L122)),NOT(ISBLANK(I122)), NOT(ISBLANK(O122))),"no oldname but should be",""),IF(H122=I122,"api",IF(H122=O122,"csv","no match or acs")))</f>
        <v/>
      </c>
      <c r="Q122" s="61" t="s">
        <v>2282</v>
      </c>
      <c r="R122" s="142">
        <f>IFERROR(_xlfn.XLOOKUP(T122, sortorder!P:P,sortorder!Q:Q),999)</f>
        <v>21</v>
      </c>
      <c r="S122" s="142">
        <f>IFERROR(_xlfn.XLOOKUP(T122, sortorder!P:P,sortorder!O:O),99)</f>
        <v>38</v>
      </c>
      <c r="T122" s="124" t="s">
        <v>2203</v>
      </c>
      <c r="U122" s="56" t="s">
        <v>2203</v>
      </c>
      <c r="V122" s="147">
        <f>IFERROR(_xlfn.XLOOKUP(X122, sortorder!E:E,sortorder!D:D),99)</f>
        <v>16</v>
      </c>
      <c r="W122" s="147">
        <f>V122</f>
        <v>16</v>
      </c>
      <c r="X122" s="21" t="s">
        <v>2283</v>
      </c>
      <c r="Y122" s="137">
        <f>IF(ISERROR(SEARCH(Y$1,$Q122)),0,1)</f>
        <v>0</v>
      </c>
      <c r="Z122" s="137">
        <f>IF(ISERROR(SEARCH(Z$1,$Q122)),0,1)</f>
        <v>1</v>
      </c>
      <c r="AA122" s="137">
        <f>IF(ISERROR(SEARCH(AA$1,$Q122)),0,1)</f>
        <v>0</v>
      </c>
      <c r="AB122" s="137">
        <f>IF(ISERROR(SEARCH(AB$1,$Q122)),0,1)</f>
        <v>0</v>
      </c>
      <c r="AC122" s="137">
        <f>IF(ISERROR(SEARCH(AC$1,$Q122)),0,1)</f>
        <v>1</v>
      </c>
      <c r="AD122" s="137">
        <f>IF(ISERROR(SEARCH(AD$1,$Q122)),0,1)</f>
        <v>0</v>
      </c>
      <c r="AE122" s="137">
        <f>IF(ISERROR(SEARCH(AE$1,$Q122)),0,1)</f>
        <v>0</v>
      </c>
      <c r="AF122" s="137">
        <f>IF(ISERROR(SEARCH(AF$1,$Q122)),0,1)</f>
        <v>0</v>
      </c>
      <c r="AG122" s="137">
        <f>IF(ISERROR(SEARCH(AG$1,$Q122)),0,1)</f>
        <v>0</v>
      </c>
      <c r="AH122" t="s">
        <v>1051</v>
      </c>
      <c r="AI122" s="137" t="str">
        <f>_xlfn.XLOOKUP(I122,'api2.3'!B:B,'api2.3'!D:D,"")</f>
        <v/>
      </c>
      <c r="AJ122" t="s">
        <v>44</v>
      </c>
      <c r="AK122" s="38" t="s">
        <v>44</v>
      </c>
      <c r="AL122" s="200">
        <f>_xlfn.XLOOKUP(AK122,sortorder!$I$15:$I$20,sortorder!$J$15:$J$20)</f>
        <v>1</v>
      </c>
      <c r="AM122" s="638" t="s">
        <v>1743</v>
      </c>
      <c r="AN122" s="638" t="s">
        <v>1743</v>
      </c>
      <c r="AO122" s="638" t="s">
        <v>1744</v>
      </c>
      <c r="AP122" s="642">
        <v>3</v>
      </c>
      <c r="AQ122" t="s">
        <v>1752</v>
      </c>
      <c r="AR122" s="22" t="str">
        <f>IF(AA122=1,"pctile",IF(Y122=1,"ratio",IF(AC122=1,"avg","raw")))</f>
        <v>avg</v>
      </c>
      <c r="AS122" t="s">
        <v>1107</v>
      </c>
      <c r="AT122" s="22" t="b">
        <f>AR122=AS122</f>
        <v>1</v>
      </c>
      <c r="AU122" s="638" t="s">
        <v>1101</v>
      </c>
      <c r="AV122" s="638" t="s">
        <v>1107</v>
      </c>
      <c r="AW122">
        <v>1</v>
      </c>
      <c r="AX122" s="601" t="s">
        <v>2799</v>
      </c>
      <c r="AY122" s="484" t="b">
        <v>0</v>
      </c>
      <c r="AZ122" t="s">
        <v>2711</v>
      </c>
      <c r="BA122">
        <v>2</v>
      </c>
      <c r="BB122">
        <v>0</v>
      </c>
      <c r="BC122" t="b">
        <v>0</v>
      </c>
      <c r="BD122" t="b">
        <v>1</v>
      </c>
      <c r="BE122" t="b">
        <v>0</v>
      </c>
      <c r="BG122" t="s">
        <v>4947</v>
      </c>
      <c r="BH122" s="8" t="s">
        <v>2284</v>
      </c>
      <c r="BI122" s="8" t="s">
        <v>2284</v>
      </c>
      <c r="BJ122" s="719" t="e">
        <v>#N/A</v>
      </c>
      <c r="BK122" s="566" t="s">
        <v>2799</v>
      </c>
      <c r="BL122" s="484">
        <v>0</v>
      </c>
      <c r="BO122" s="214">
        <v>999</v>
      </c>
      <c r="BT122" s="585" t="s">
        <v>404</v>
      </c>
      <c r="BU122" s="585" t="s">
        <v>55</v>
      </c>
    </row>
    <row r="123" spans="1:73">
      <c r="A123">
        <v>122</v>
      </c>
      <c r="B123" s="153" t="str">
        <f>IFERROR(TEXT(AL123,"00"),"99")&amp;IFERROR(TEXT(W123,"00"),"99")&amp;IFERROR(TEXT(S123,"00"),"99")&amp;IFERROR(TEXT(BO123,"000"),"999")</f>
        <v>011639999</v>
      </c>
      <c r="C123" s="153" t="str">
        <f>IFERROR(TEXT(AL123,"00"),"99")&amp;IFERROR(TEXT(V123,"00"),"99")&amp;IFERROR(TEXT(R123,"000"),"999")</f>
        <v>0116019</v>
      </c>
      <c r="D123" s="591">
        <f>IF(NOT(ISBLANK(I123)),1,0)</f>
        <v>0</v>
      </c>
      <c r="E123" s="591">
        <f>IF(NOT(ISBLANK(L123)),1,0)</f>
        <v>0</v>
      </c>
      <c r="F123" s="591">
        <f>IF(NOT(ISBLANK(O123)),1,0)</f>
        <v>0</v>
      </c>
      <c r="G123" s="349" t="str">
        <f>IF(ISBLANK(H123), IF(OR(NOT(ISBLANK(L123)),NOT(ISBLANK(I123)), NOT(ISBLANK(O123))),"no oldname but should be",""),IF(H123=I123,"api",IF(H123=O123,"csv","no match or acs")))</f>
        <v/>
      </c>
      <c r="Q123" s="61" t="s">
        <v>2285</v>
      </c>
      <c r="R123" s="142">
        <f>IFERROR(_xlfn.XLOOKUP(T123, sortorder!P:P,sortorder!Q:Q),999)</f>
        <v>19</v>
      </c>
      <c r="S123" s="142">
        <f>IFERROR(_xlfn.XLOOKUP(T123, sortorder!P:P,sortorder!O:O),99)</f>
        <v>39</v>
      </c>
      <c r="T123" s="124" t="s">
        <v>2195</v>
      </c>
      <c r="U123" s="56" t="s">
        <v>2195</v>
      </c>
      <c r="V123" s="147">
        <f>IFERROR(_xlfn.XLOOKUP(X123, sortorder!E:E,sortorder!D:D),99)</f>
        <v>16</v>
      </c>
      <c r="W123" s="147">
        <f>V123</f>
        <v>16</v>
      </c>
      <c r="X123" s="21" t="s">
        <v>2283</v>
      </c>
      <c r="Y123" s="137">
        <f>IF(ISERROR(SEARCH(Y$1,$Q123)),0,1)</f>
        <v>0</v>
      </c>
      <c r="Z123" s="137">
        <f>IF(ISERROR(SEARCH(Z$1,$Q123)),0,1)</f>
        <v>1</v>
      </c>
      <c r="AA123" s="137">
        <f>IF(ISERROR(SEARCH(AA$1,$Q123)),0,1)</f>
        <v>0</v>
      </c>
      <c r="AB123" s="137">
        <f>IF(ISERROR(SEARCH(AB$1,$Q123)),0,1)</f>
        <v>0</v>
      </c>
      <c r="AC123" s="137">
        <f>IF(ISERROR(SEARCH(AC$1,$Q123)),0,1)</f>
        <v>1</v>
      </c>
      <c r="AD123" s="137">
        <f>IF(ISERROR(SEARCH(AD$1,$Q123)),0,1)</f>
        <v>0</v>
      </c>
      <c r="AE123" s="137">
        <f>IF(ISERROR(SEARCH(AE$1,$Q123)),0,1)</f>
        <v>0</v>
      </c>
      <c r="AF123" s="137">
        <f>IF(ISERROR(SEARCH(AF$1,$Q123)),0,1)</f>
        <v>0</v>
      </c>
      <c r="AG123" s="137">
        <f>IF(ISERROR(SEARCH(AG$1,$Q123)),0,1)</f>
        <v>0</v>
      </c>
      <c r="AH123" t="s">
        <v>1051</v>
      </c>
      <c r="AI123" s="137">
        <f>_xlfn.XLOOKUP(I123,'api2.3'!B:B,'api2.3'!D:D,"")</f>
        <v>0</v>
      </c>
      <c r="AJ123" t="s">
        <v>44</v>
      </c>
      <c r="AK123" s="38" t="s">
        <v>44</v>
      </c>
      <c r="AL123" s="200">
        <f>_xlfn.XLOOKUP(AK123,sortorder!$I$15:$I$20,sortorder!$J$15:$J$20)</f>
        <v>1</v>
      </c>
      <c r="AM123" s="638" t="s">
        <v>1743</v>
      </c>
      <c r="AN123" s="638" t="s">
        <v>1743</v>
      </c>
      <c r="AO123" s="638" t="s">
        <v>1744</v>
      </c>
      <c r="AP123" s="642">
        <v>3</v>
      </c>
      <c r="AQ123" t="s">
        <v>1752</v>
      </c>
      <c r="AR123" s="22" t="str">
        <f>IF(AA123=1,"pctile",IF(Y123=1,"ratio",IF(AC123=1,"avg","raw")))</f>
        <v>avg</v>
      </c>
      <c r="AS123" t="s">
        <v>1107</v>
      </c>
      <c r="AT123" s="22" t="b">
        <f>AR123=AS123</f>
        <v>1</v>
      </c>
      <c r="AU123" s="638" t="s">
        <v>1101</v>
      </c>
      <c r="AV123" s="638" t="s">
        <v>1107</v>
      </c>
      <c r="AW123">
        <v>1</v>
      </c>
      <c r="AX123" s="601" t="s">
        <v>2799</v>
      </c>
      <c r="AY123" s="484" t="b">
        <v>0</v>
      </c>
      <c r="AZ123" t="s">
        <v>2711</v>
      </c>
      <c r="BA123">
        <v>2</v>
      </c>
      <c r="BB123">
        <v>0</v>
      </c>
      <c r="BC123" t="b">
        <v>0</v>
      </c>
      <c r="BD123" t="b">
        <v>1</v>
      </c>
      <c r="BE123" t="b">
        <v>0</v>
      </c>
      <c r="BG123" t="s">
        <v>4948</v>
      </c>
      <c r="BH123" s="8" t="s">
        <v>2286</v>
      </c>
      <c r="BI123" s="8" t="s">
        <v>2286</v>
      </c>
      <c r="BJ123" s="719" t="e">
        <v>#N/A</v>
      </c>
      <c r="BK123" s="566" t="s">
        <v>2799</v>
      </c>
      <c r="BL123" s="484">
        <v>0</v>
      </c>
      <c r="BO123" s="214">
        <v>999</v>
      </c>
      <c r="BT123" s="585" t="s">
        <v>404</v>
      </c>
      <c r="BU123" s="585" t="s">
        <v>55</v>
      </c>
    </row>
    <row r="124" spans="1:73">
      <c r="A124">
        <v>123</v>
      </c>
      <c r="B124" s="153" t="str">
        <f>IFERROR(TEXT(AL124,"00"),"99")&amp;IFERROR(TEXT(W124,"00"),"99")&amp;IFERROR(TEXT(S124,"00"),"99")&amp;IFERROR(TEXT(BO124,"000"),"999")</f>
        <v>011640999</v>
      </c>
      <c r="C124" s="153" t="str">
        <f>IFERROR(TEXT(AL124,"00"),"99")&amp;IFERROR(TEXT(V124,"00"),"99")&amp;IFERROR(TEXT(R124,"000"),"999")</f>
        <v>0116020</v>
      </c>
      <c r="D124" s="591">
        <f>IF(NOT(ISBLANK(I124)),1,0)</f>
        <v>0</v>
      </c>
      <c r="E124" s="591">
        <f>IF(NOT(ISBLANK(L124)),1,0)</f>
        <v>0</v>
      </c>
      <c r="F124" s="591">
        <f>IF(NOT(ISBLANK(O124)),1,0)</f>
        <v>0</v>
      </c>
      <c r="G124" s="349" t="str">
        <f>IF(ISBLANK(H124), IF(OR(NOT(ISBLANK(L124)),NOT(ISBLANK(I124)), NOT(ISBLANK(O124))),"no oldname but should be",""),IF(H124=I124,"api",IF(H124=O124,"csv","no match or acs")))</f>
        <v/>
      </c>
      <c r="Q124" s="61" t="s">
        <v>2287</v>
      </c>
      <c r="R124" s="142">
        <f>IFERROR(_xlfn.XLOOKUP(T124, sortorder!P:P,sortorder!Q:Q),999)</f>
        <v>20</v>
      </c>
      <c r="S124" s="142">
        <f>IFERROR(_xlfn.XLOOKUP(T124, sortorder!P:P,sortorder!O:O),99)</f>
        <v>40</v>
      </c>
      <c r="T124" s="124" t="s">
        <v>2199</v>
      </c>
      <c r="U124" s="56" t="s">
        <v>2199</v>
      </c>
      <c r="V124" s="147">
        <f>IFERROR(_xlfn.XLOOKUP(X124, sortorder!E:E,sortorder!D:D),99)</f>
        <v>16</v>
      </c>
      <c r="W124" s="147">
        <f>V124</f>
        <v>16</v>
      </c>
      <c r="X124" s="21" t="s">
        <v>2283</v>
      </c>
      <c r="Y124" s="137">
        <f>IF(ISERROR(SEARCH(Y$1,$Q124)),0,1)</f>
        <v>0</v>
      </c>
      <c r="Z124" s="137">
        <f>IF(ISERROR(SEARCH(Z$1,$Q124)),0,1)</f>
        <v>1</v>
      </c>
      <c r="AA124" s="137">
        <f>IF(ISERROR(SEARCH(AA$1,$Q124)),0,1)</f>
        <v>0</v>
      </c>
      <c r="AB124" s="137">
        <f>IF(ISERROR(SEARCH(AB$1,$Q124)),0,1)</f>
        <v>0</v>
      </c>
      <c r="AC124" s="137">
        <f>IF(ISERROR(SEARCH(AC$1,$Q124)),0,1)</f>
        <v>1</v>
      </c>
      <c r="AD124" s="137">
        <f>IF(ISERROR(SEARCH(AD$1,$Q124)),0,1)</f>
        <v>0</v>
      </c>
      <c r="AE124" s="137">
        <f>IF(ISERROR(SEARCH(AE$1,$Q124)),0,1)</f>
        <v>0</v>
      </c>
      <c r="AF124" s="137">
        <f>IF(ISERROR(SEARCH(AF$1,$Q124)),0,1)</f>
        <v>0</v>
      </c>
      <c r="AG124" s="137">
        <f>IF(ISERROR(SEARCH(AG$1,$Q124)),0,1)</f>
        <v>0</v>
      </c>
      <c r="AH124" t="s">
        <v>1051</v>
      </c>
      <c r="AI124" s="137">
        <f>_xlfn.XLOOKUP(I124,'api2.3'!B:B,'api2.3'!D:D,"")</f>
        <v>0</v>
      </c>
      <c r="AJ124" t="s">
        <v>44</v>
      </c>
      <c r="AK124" s="38" t="s">
        <v>44</v>
      </c>
      <c r="AL124" s="200">
        <f>_xlfn.XLOOKUP(AK124,sortorder!$I$15:$I$20,sortorder!$J$15:$J$20)</f>
        <v>1</v>
      </c>
      <c r="AM124" s="638" t="s">
        <v>1743</v>
      </c>
      <c r="AN124" s="638" t="s">
        <v>1743</v>
      </c>
      <c r="AO124" s="638" t="s">
        <v>1744</v>
      </c>
      <c r="AP124" s="642">
        <v>3</v>
      </c>
      <c r="AQ124" t="s">
        <v>1752</v>
      </c>
      <c r="AR124" s="22" t="str">
        <f>IF(AA124=1,"pctile",IF(Y124=1,"ratio",IF(AC124=1,"avg","raw")))</f>
        <v>avg</v>
      </c>
      <c r="AS124" t="s">
        <v>1107</v>
      </c>
      <c r="AT124" s="22" t="b">
        <f>AR124=AS124</f>
        <v>1</v>
      </c>
      <c r="AU124" s="638" t="s">
        <v>1101</v>
      </c>
      <c r="AV124" s="638" t="s">
        <v>1107</v>
      </c>
      <c r="AW124">
        <v>1</v>
      </c>
      <c r="AX124" s="601" t="s">
        <v>2799</v>
      </c>
      <c r="AY124" s="484" t="b">
        <v>0</v>
      </c>
      <c r="AZ124" t="s">
        <v>2711</v>
      </c>
      <c r="BA124">
        <v>2</v>
      </c>
      <c r="BB124">
        <v>0</v>
      </c>
      <c r="BC124" t="b">
        <v>0</v>
      </c>
      <c r="BD124" t="b">
        <v>1</v>
      </c>
      <c r="BE124" t="b">
        <v>0</v>
      </c>
      <c r="BG124" t="s">
        <v>4949</v>
      </c>
      <c r="BH124" s="8" t="s">
        <v>2288</v>
      </c>
      <c r="BI124" s="8" t="s">
        <v>2288</v>
      </c>
      <c r="BJ124" s="719">
        <v>0</v>
      </c>
      <c r="BK124" s="566" t="s">
        <v>2799</v>
      </c>
      <c r="BL124" s="484">
        <v>0</v>
      </c>
      <c r="BO124" s="214">
        <v>999</v>
      </c>
      <c r="BT124" s="585" t="s">
        <v>404</v>
      </c>
      <c r="BU124" s="585" t="s">
        <v>55</v>
      </c>
    </row>
    <row r="125" spans="1:73">
      <c r="A125">
        <v>124</v>
      </c>
      <c r="B125" s="153" t="str">
        <f>IFERROR(TEXT(AL125,"00"),"99")&amp;IFERROR(TEXT(W125,"00"),"99")&amp;IFERROR(TEXT(S125,"00"),"99")&amp;IFERROR(TEXT(BO125,"000"),"999")</f>
        <v>011641999</v>
      </c>
      <c r="C125" s="153" t="str">
        <f>IFERROR(TEXT(AL125,"00"),"99")&amp;IFERROR(TEXT(V125,"00"),"99")&amp;IFERROR(TEXT(R125,"000"),"999")</f>
        <v>0116022</v>
      </c>
      <c r="D125" s="591">
        <f>IF(NOT(ISBLANK(I125)),1,0)</f>
        <v>0</v>
      </c>
      <c r="E125" s="591">
        <f>IF(NOT(ISBLANK(L125)),1,0)</f>
        <v>0</v>
      </c>
      <c r="F125" s="591">
        <f>IF(NOT(ISBLANK(O125)),1,0)</f>
        <v>0</v>
      </c>
      <c r="G125" s="349" t="str">
        <f>IF(ISBLANK(H125), IF(OR(NOT(ISBLANK(L125)),NOT(ISBLANK(I125)), NOT(ISBLANK(O125))),"no oldname but should be",""),IF(H125=I125,"api",IF(H125=O125,"csv","no match or acs")))</f>
        <v/>
      </c>
      <c r="I125" s="119"/>
      <c r="Q125" s="61" t="s">
        <v>2289</v>
      </c>
      <c r="R125" s="142">
        <f>IFERROR(_xlfn.XLOOKUP(T125, sortorder!P:P,sortorder!Q:Q),999)</f>
        <v>22</v>
      </c>
      <c r="S125" s="142">
        <f>IFERROR(_xlfn.XLOOKUP(T125, sortorder!P:P,sortorder!O:O),99)</f>
        <v>41</v>
      </c>
      <c r="T125" s="124" t="s">
        <v>2208</v>
      </c>
      <c r="U125" s="56" t="s">
        <v>2208</v>
      </c>
      <c r="V125" s="147">
        <f>IFERROR(_xlfn.XLOOKUP(X125, sortorder!E:E,sortorder!D:D),99)</f>
        <v>16</v>
      </c>
      <c r="W125" s="147">
        <f>V125</f>
        <v>16</v>
      </c>
      <c r="X125" s="21" t="s">
        <v>2283</v>
      </c>
      <c r="Y125" s="137">
        <f>IF(ISERROR(SEARCH(Y$1,$Q125)),0,1)</f>
        <v>0</v>
      </c>
      <c r="Z125" s="137">
        <f>IF(ISERROR(SEARCH(Z$1,$Q125)),0,1)</f>
        <v>1</v>
      </c>
      <c r="AA125" s="137">
        <f>IF(ISERROR(SEARCH(AA$1,$Q125)),0,1)</f>
        <v>0</v>
      </c>
      <c r="AB125" s="137">
        <f>IF(ISERROR(SEARCH(AB$1,$Q125)),0,1)</f>
        <v>0</v>
      </c>
      <c r="AC125" s="137">
        <f>IF(ISERROR(SEARCH(AC$1,$Q125)),0,1)</f>
        <v>1</v>
      </c>
      <c r="AD125" s="137">
        <f>IF(ISERROR(SEARCH(AD$1,$Q125)),0,1)</f>
        <v>0</v>
      </c>
      <c r="AE125" s="137">
        <f>IF(ISERROR(SEARCH(AE$1,$Q125)),0,1)</f>
        <v>0</v>
      </c>
      <c r="AF125" s="137">
        <f>IF(ISERROR(SEARCH(AF$1,$Q125)),0,1)</f>
        <v>0</v>
      </c>
      <c r="AG125" s="137">
        <f>IF(ISERROR(SEARCH(AG$1,$Q125)),0,1)</f>
        <v>0</v>
      </c>
      <c r="AH125" t="s">
        <v>1051</v>
      </c>
      <c r="AI125" s="137">
        <f>_xlfn.XLOOKUP(I125,'api2.3'!B:B,'api2.3'!D:D,"")</f>
        <v>0</v>
      </c>
      <c r="AJ125" t="s">
        <v>44</v>
      </c>
      <c r="AK125" s="38" t="s">
        <v>44</v>
      </c>
      <c r="AL125" s="200">
        <f>_xlfn.XLOOKUP(AK125,sortorder!$I$15:$I$20,sortorder!$J$15:$J$20)</f>
        <v>1</v>
      </c>
      <c r="AM125" s="638" t="s">
        <v>1743</v>
      </c>
      <c r="AN125" s="638" t="s">
        <v>1743</v>
      </c>
      <c r="AO125" s="638" t="s">
        <v>1744</v>
      </c>
      <c r="AP125" s="642">
        <v>3</v>
      </c>
      <c r="AQ125" t="s">
        <v>1752</v>
      </c>
      <c r="AR125" s="22" t="str">
        <f>IF(AA125=1,"pctile",IF(Y125=1,"ratio",IF(AC125=1,"avg","raw")))</f>
        <v>avg</v>
      </c>
      <c r="AS125" t="s">
        <v>1107</v>
      </c>
      <c r="AT125" s="22" t="b">
        <f>AR125=AS125</f>
        <v>1</v>
      </c>
      <c r="AU125" s="638" t="s">
        <v>1101</v>
      </c>
      <c r="AV125" s="638" t="s">
        <v>1107</v>
      </c>
      <c r="AW125">
        <v>1</v>
      </c>
      <c r="AX125" s="601" t="s">
        <v>2799</v>
      </c>
      <c r="AY125" s="484" t="b">
        <v>0</v>
      </c>
      <c r="AZ125" t="s">
        <v>2711</v>
      </c>
      <c r="BA125">
        <v>2</v>
      </c>
      <c r="BB125">
        <v>0</v>
      </c>
      <c r="BC125" t="b">
        <v>0</v>
      </c>
      <c r="BD125" t="b">
        <v>1</v>
      </c>
      <c r="BE125" t="b">
        <v>0</v>
      </c>
      <c r="BG125" t="s">
        <v>4998</v>
      </c>
      <c r="BH125" s="8" t="s">
        <v>2290</v>
      </c>
      <c r="BI125" s="8" t="s">
        <v>2290</v>
      </c>
      <c r="BJ125" s="719">
        <v>0</v>
      </c>
      <c r="BK125" s="566" t="s">
        <v>2799</v>
      </c>
      <c r="BL125" s="484" t="s">
        <v>2799</v>
      </c>
      <c r="BO125" s="214">
        <v>999</v>
      </c>
      <c r="BT125" s="585" t="s">
        <v>404</v>
      </c>
      <c r="BU125" s="585" t="s">
        <v>55</v>
      </c>
    </row>
    <row r="126" spans="1:73">
      <c r="A126">
        <v>125</v>
      </c>
      <c r="B126" s="153" t="str">
        <f>IFERROR(TEXT(AL126,"00"),"99")&amp;IFERROR(TEXT(W126,"00"),"99")&amp;IFERROR(TEXT(S126,"00"),"99")&amp;IFERROR(TEXT(BO126,"000"),"999")</f>
        <v>011642999</v>
      </c>
      <c r="C126" s="153" t="str">
        <f>IFERROR(TEXT(AL126,"00"),"99")&amp;IFERROR(TEXT(V126,"00"),"99")&amp;IFERROR(TEXT(R126,"000"),"999")</f>
        <v>0116023</v>
      </c>
      <c r="D126" s="591">
        <f>IF(NOT(ISBLANK(I126)),1,0)</f>
        <v>0</v>
      </c>
      <c r="E126" s="591">
        <f>IF(NOT(ISBLANK(L126)),1,0)</f>
        <v>0</v>
      </c>
      <c r="F126" s="591">
        <f>IF(NOT(ISBLANK(O126)),1,0)</f>
        <v>0</v>
      </c>
      <c r="G126" s="349" t="str">
        <f>IF(ISBLANK(H126), IF(OR(NOT(ISBLANK(L126)),NOT(ISBLANK(I126)), NOT(ISBLANK(O126))),"no oldname but should be",""),IF(H126=I126,"api",IF(H126=O126,"csv","no match or acs")))</f>
        <v/>
      </c>
      <c r="Q126" s="61" t="s">
        <v>2291</v>
      </c>
      <c r="R126" s="142">
        <f>IFERROR(_xlfn.XLOOKUP(T126, sortorder!P:P,sortorder!Q:Q),999)</f>
        <v>23</v>
      </c>
      <c r="S126" s="142">
        <f>IFERROR(_xlfn.XLOOKUP(T126, sortorder!P:P,sortorder!O:O),99)</f>
        <v>42</v>
      </c>
      <c r="T126" s="124" t="s">
        <v>2212</v>
      </c>
      <c r="U126" s="56" t="s">
        <v>2212</v>
      </c>
      <c r="V126" s="147">
        <f>IFERROR(_xlfn.XLOOKUP(X126, sortorder!E:E,sortorder!D:D),99)</f>
        <v>16</v>
      </c>
      <c r="W126" s="147">
        <f>V126</f>
        <v>16</v>
      </c>
      <c r="X126" s="21" t="s">
        <v>2283</v>
      </c>
      <c r="Y126" s="137">
        <f>IF(ISERROR(SEARCH(Y$1,$Q126)),0,1)</f>
        <v>0</v>
      </c>
      <c r="Z126" s="137">
        <f>IF(ISERROR(SEARCH(Z$1,$Q126)),0,1)</f>
        <v>1</v>
      </c>
      <c r="AA126" s="137">
        <f>IF(ISERROR(SEARCH(AA$1,$Q126)),0,1)</f>
        <v>0</v>
      </c>
      <c r="AB126" s="137">
        <f>IF(ISERROR(SEARCH(AB$1,$Q126)),0,1)</f>
        <v>0</v>
      </c>
      <c r="AC126" s="137">
        <f>IF(ISERROR(SEARCH(AC$1,$Q126)),0,1)</f>
        <v>1</v>
      </c>
      <c r="AD126" s="137">
        <f>IF(ISERROR(SEARCH(AD$1,$Q126)),0,1)</f>
        <v>0</v>
      </c>
      <c r="AE126" s="137">
        <f>IF(ISERROR(SEARCH(AE$1,$Q126)),0,1)</f>
        <v>0</v>
      </c>
      <c r="AF126" s="137">
        <f>IF(ISERROR(SEARCH(AF$1,$Q126)),0,1)</f>
        <v>0</v>
      </c>
      <c r="AG126" s="137">
        <f>IF(ISERROR(SEARCH(AG$1,$Q126)),0,1)</f>
        <v>0</v>
      </c>
      <c r="AH126" t="s">
        <v>1051</v>
      </c>
      <c r="AI126" s="137">
        <f>_xlfn.XLOOKUP(I126,'api2.3'!B:B,'api2.3'!D:D,"")</f>
        <v>0</v>
      </c>
      <c r="AJ126" t="s">
        <v>44</v>
      </c>
      <c r="AK126" s="38" t="s">
        <v>44</v>
      </c>
      <c r="AL126" s="200">
        <f>_xlfn.XLOOKUP(AK126,sortorder!$I$15:$I$20,sortorder!$J$15:$J$20)</f>
        <v>1</v>
      </c>
      <c r="AM126" s="638" t="s">
        <v>1743</v>
      </c>
      <c r="AN126" s="638" t="s">
        <v>1743</v>
      </c>
      <c r="AO126" s="638" t="s">
        <v>1744</v>
      </c>
      <c r="AP126" s="642">
        <v>3</v>
      </c>
      <c r="AQ126" t="s">
        <v>1752</v>
      </c>
      <c r="AR126" s="22" t="str">
        <f>IF(AA126=1,"pctile",IF(Y126=1,"ratio",IF(AC126=1,"avg","raw")))</f>
        <v>avg</v>
      </c>
      <c r="AS126" t="s">
        <v>1107</v>
      </c>
      <c r="AT126" s="22" t="b">
        <f>AR126=AS126</f>
        <v>1</v>
      </c>
      <c r="AU126" s="638" t="s">
        <v>1101</v>
      </c>
      <c r="AV126" s="638" t="s">
        <v>1107</v>
      </c>
      <c r="AW126">
        <v>1</v>
      </c>
      <c r="AX126" s="601" t="s">
        <v>2799</v>
      </c>
      <c r="AY126" s="484" t="b">
        <v>0</v>
      </c>
      <c r="AZ126" t="s">
        <v>2711</v>
      </c>
      <c r="BA126">
        <v>2</v>
      </c>
      <c r="BB126">
        <v>0</v>
      </c>
      <c r="BC126" t="b">
        <v>0</v>
      </c>
      <c r="BD126" t="b">
        <v>1</v>
      </c>
      <c r="BE126" t="b">
        <v>0</v>
      </c>
      <c r="BG126" t="s">
        <v>5101</v>
      </c>
      <c r="BH126" s="8" t="s">
        <v>2292</v>
      </c>
      <c r="BI126" s="8" t="s">
        <v>2292</v>
      </c>
      <c r="BJ126" s="719">
        <v>0</v>
      </c>
      <c r="BK126" s="566" t="s">
        <v>2799</v>
      </c>
      <c r="BL126" s="484" t="s">
        <v>2799</v>
      </c>
      <c r="BO126" s="214">
        <v>999</v>
      </c>
      <c r="BT126" s="585" t="s">
        <v>404</v>
      </c>
      <c r="BU126" s="585" t="s">
        <v>55</v>
      </c>
    </row>
    <row r="127" spans="1:73">
      <c r="A127">
        <v>126</v>
      </c>
      <c r="B127" s="153" t="str">
        <f>IFERROR(TEXT(AL127,"00"),"99")&amp;IFERROR(TEXT(W127,"00"),"99")&amp;IFERROR(TEXT(S127,"00"),"99")&amp;IFERROR(TEXT(BO127,"000"),"999")</f>
        <v>011643999</v>
      </c>
      <c r="C127" s="153" t="str">
        <f>IFERROR(TEXT(AL127,"00"),"99")&amp;IFERROR(TEXT(V127,"00"),"99")&amp;IFERROR(TEXT(R127,"000"),"999")</f>
        <v>0116024</v>
      </c>
      <c r="D127" s="591">
        <f>IF(NOT(ISBLANK(I127)),1,0)</f>
        <v>0</v>
      </c>
      <c r="E127" s="591">
        <f>IF(NOT(ISBLANK(L127)),1,0)</f>
        <v>0</v>
      </c>
      <c r="F127" s="591">
        <f>IF(NOT(ISBLANK(O127)),1,0)</f>
        <v>0</v>
      </c>
      <c r="G127" s="349" t="str">
        <f>IF(ISBLANK(H127), IF(OR(NOT(ISBLANK(L127)),NOT(ISBLANK(I127)), NOT(ISBLANK(O127))),"no oldname but should be",""),IF(H127=I127,"api",IF(H127=O127,"csv","no match or acs")))</f>
        <v/>
      </c>
      <c r="Q127" s="61" t="s">
        <v>2293</v>
      </c>
      <c r="R127" s="142">
        <f>IFERROR(_xlfn.XLOOKUP(T127, sortorder!P:P,sortorder!Q:Q),999)</f>
        <v>24</v>
      </c>
      <c r="S127" s="142">
        <f>IFERROR(_xlfn.XLOOKUP(T127, sortorder!P:P,sortorder!O:O),99)</f>
        <v>43</v>
      </c>
      <c r="T127" s="124" t="s">
        <v>2216</v>
      </c>
      <c r="U127" s="56" t="s">
        <v>2216</v>
      </c>
      <c r="V127" s="147">
        <f>IFERROR(_xlfn.XLOOKUP(X127, sortorder!E:E,sortorder!D:D),99)</f>
        <v>16</v>
      </c>
      <c r="W127" s="147">
        <f>V127</f>
        <v>16</v>
      </c>
      <c r="X127" s="21" t="s">
        <v>2283</v>
      </c>
      <c r="Y127" s="137">
        <f>IF(ISERROR(SEARCH(Y$1,$Q127)),0,1)</f>
        <v>0</v>
      </c>
      <c r="Z127" s="137">
        <f>IF(ISERROR(SEARCH(Z$1,$Q127)),0,1)</f>
        <v>1</v>
      </c>
      <c r="AA127" s="137">
        <f>IF(ISERROR(SEARCH(AA$1,$Q127)),0,1)</f>
        <v>0</v>
      </c>
      <c r="AB127" s="137">
        <f>IF(ISERROR(SEARCH(AB$1,$Q127)),0,1)</f>
        <v>0</v>
      </c>
      <c r="AC127" s="137">
        <f>IF(ISERROR(SEARCH(AC$1,$Q127)),0,1)</f>
        <v>1</v>
      </c>
      <c r="AD127" s="137">
        <f>IF(ISERROR(SEARCH(AD$1,$Q127)),0,1)</f>
        <v>0</v>
      </c>
      <c r="AE127" s="137">
        <f>IF(ISERROR(SEARCH(AE$1,$Q127)),0,1)</f>
        <v>0</v>
      </c>
      <c r="AF127" s="137">
        <f>IF(ISERROR(SEARCH(AF$1,$Q127)),0,1)</f>
        <v>0</v>
      </c>
      <c r="AG127" s="137">
        <f>IF(ISERROR(SEARCH(AG$1,$Q127)),0,1)</f>
        <v>0</v>
      </c>
      <c r="AH127" t="s">
        <v>1051</v>
      </c>
      <c r="AI127" s="137">
        <f>_xlfn.XLOOKUP(I127,'api2.3'!B:B,'api2.3'!D:D,"")</f>
        <v>0</v>
      </c>
      <c r="AJ127" t="s">
        <v>44</v>
      </c>
      <c r="AK127" s="38" t="s">
        <v>44</v>
      </c>
      <c r="AL127" s="200">
        <f>_xlfn.XLOOKUP(AK127,sortorder!$I$15:$I$20,sortorder!$J$15:$J$20)</f>
        <v>1</v>
      </c>
      <c r="AM127" s="638" t="s">
        <v>1743</v>
      </c>
      <c r="AN127" s="638" t="s">
        <v>1743</v>
      </c>
      <c r="AO127" s="638" t="s">
        <v>1744</v>
      </c>
      <c r="AP127" s="642">
        <v>3</v>
      </c>
      <c r="AQ127" t="s">
        <v>1752</v>
      </c>
      <c r="AR127" s="22" t="str">
        <f>IF(AA127=1,"pctile",IF(Y127=1,"ratio",IF(AC127=1,"avg","raw")))</f>
        <v>avg</v>
      </c>
      <c r="AS127" t="s">
        <v>1107</v>
      </c>
      <c r="AT127" s="22" t="b">
        <f>AR127=AS127</f>
        <v>1</v>
      </c>
      <c r="AU127" s="638" t="s">
        <v>1101</v>
      </c>
      <c r="AV127" s="638" t="s">
        <v>1107</v>
      </c>
      <c r="AW127">
        <v>1</v>
      </c>
      <c r="AX127" s="601" t="s">
        <v>2799</v>
      </c>
      <c r="AY127" s="484" t="b">
        <v>0</v>
      </c>
      <c r="AZ127" t="s">
        <v>2711</v>
      </c>
      <c r="BA127">
        <v>2</v>
      </c>
      <c r="BB127">
        <v>0</v>
      </c>
      <c r="BC127" t="b">
        <v>0</v>
      </c>
      <c r="BD127" t="b">
        <v>1</v>
      </c>
      <c r="BE127" t="b">
        <v>0</v>
      </c>
      <c r="BG127" t="s">
        <v>4950</v>
      </c>
      <c r="BH127" s="8" t="s">
        <v>2294</v>
      </c>
      <c r="BI127" s="8" t="s">
        <v>2294</v>
      </c>
      <c r="BJ127" s="719">
        <v>0</v>
      </c>
      <c r="BK127" s="566" t="s">
        <v>2799</v>
      </c>
      <c r="BL127" s="484">
        <v>0</v>
      </c>
      <c r="BO127" s="214">
        <v>999</v>
      </c>
      <c r="BT127" s="585" t="s">
        <v>404</v>
      </c>
      <c r="BU127" s="585" t="s">
        <v>55</v>
      </c>
    </row>
    <row r="128" spans="1:73">
      <c r="A128">
        <v>127</v>
      </c>
      <c r="B128" s="153" t="str">
        <f>IFERROR(TEXT(AL128,"00"),"99")&amp;IFERROR(TEXT(W128,"00"),"99")&amp;IFERROR(TEXT(S128,"00"),"99")&amp;IFERROR(TEXT(BO128,"000"),"999")</f>
        <v>011644999</v>
      </c>
      <c r="C128" s="153" t="str">
        <f>IFERROR(TEXT(AL128,"00"),"99")&amp;IFERROR(TEXT(V128,"00"),"99")&amp;IFERROR(TEXT(R128,"000"),"999")</f>
        <v>0116025</v>
      </c>
      <c r="D128" s="591">
        <f>IF(NOT(ISBLANK(I128)),1,0)</f>
        <v>0</v>
      </c>
      <c r="E128" s="591">
        <f>IF(NOT(ISBLANK(L128)),1,0)</f>
        <v>0</v>
      </c>
      <c r="F128" s="591">
        <f>IF(NOT(ISBLANK(O128)),1,0)</f>
        <v>0</v>
      </c>
      <c r="G128" s="349" t="str">
        <f>IF(ISBLANK(H128), IF(OR(NOT(ISBLANK(L128)),NOT(ISBLANK(I128)), NOT(ISBLANK(O128))),"no oldname but should be",""),IF(H128=I128,"api",IF(H128=O128,"csv","no match or acs")))</f>
        <v/>
      </c>
      <c r="I128" s="119"/>
      <c r="Q128" s="61" t="s">
        <v>2295</v>
      </c>
      <c r="R128" s="142">
        <f>IFERROR(_xlfn.XLOOKUP(T128, sortorder!P:P,sortorder!Q:Q),999)</f>
        <v>25</v>
      </c>
      <c r="S128" s="142">
        <f>IFERROR(_xlfn.XLOOKUP(T128, sortorder!P:P,sortorder!O:O),99)</f>
        <v>44</v>
      </c>
      <c r="T128" s="124" t="s">
        <v>2220</v>
      </c>
      <c r="U128" s="56" t="s">
        <v>2220</v>
      </c>
      <c r="V128" s="147">
        <f>IFERROR(_xlfn.XLOOKUP(X128, sortorder!E:E,sortorder!D:D),99)</f>
        <v>16</v>
      </c>
      <c r="W128" s="147">
        <f>V128</f>
        <v>16</v>
      </c>
      <c r="X128" s="21" t="s">
        <v>2283</v>
      </c>
      <c r="Y128" s="137">
        <f>IF(ISERROR(SEARCH(Y$1,$Q128)),0,1)</f>
        <v>0</v>
      </c>
      <c r="Z128" s="137">
        <f>IF(ISERROR(SEARCH(Z$1,$Q128)),0,1)</f>
        <v>1</v>
      </c>
      <c r="AA128" s="137">
        <f>IF(ISERROR(SEARCH(AA$1,$Q128)),0,1)</f>
        <v>0</v>
      </c>
      <c r="AB128" s="137">
        <f>IF(ISERROR(SEARCH(AB$1,$Q128)),0,1)</f>
        <v>0</v>
      </c>
      <c r="AC128" s="137">
        <f>IF(ISERROR(SEARCH(AC$1,$Q128)),0,1)</f>
        <v>1</v>
      </c>
      <c r="AD128" s="137">
        <f>IF(ISERROR(SEARCH(AD$1,$Q128)),0,1)</f>
        <v>0</v>
      </c>
      <c r="AE128" s="137">
        <f>IF(ISERROR(SEARCH(AE$1,$Q128)),0,1)</f>
        <v>0</v>
      </c>
      <c r="AF128" s="137">
        <f>IF(ISERROR(SEARCH(AF$1,$Q128)),0,1)</f>
        <v>0</v>
      </c>
      <c r="AG128" s="137">
        <f>IF(ISERROR(SEARCH(AG$1,$Q128)),0,1)</f>
        <v>0</v>
      </c>
      <c r="AH128" t="s">
        <v>1051</v>
      </c>
      <c r="AI128" s="137" t="str">
        <f>_xlfn.XLOOKUP(I128,'api2.3'!B:B,'api2.3'!D:D,"")</f>
        <v/>
      </c>
      <c r="AJ128" t="s">
        <v>44</v>
      </c>
      <c r="AK128" s="38" t="s">
        <v>44</v>
      </c>
      <c r="AL128" s="200">
        <f>_xlfn.XLOOKUP(AK128,sortorder!$I$15:$I$20,sortorder!$J$15:$J$20)</f>
        <v>1</v>
      </c>
      <c r="AM128" s="638" t="s">
        <v>1743</v>
      </c>
      <c r="AN128" s="638" t="s">
        <v>1743</v>
      </c>
      <c r="AO128" s="638" t="s">
        <v>1744</v>
      </c>
      <c r="AP128" s="642">
        <v>3</v>
      </c>
      <c r="AQ128" t="s">
        <v>1752</v>
      </c>
      <c r="AR128" s="22" t="str">
        <f>IF(AA128=1,"pctile",IF(Y128=1,"ratio",IF(AC128=1,"avg","raw")))</f>
        <v>avg</v>
      </c>
      <c r="AS128" t="s">
        <v>1107</v>
      </c>
      <c r="AT128" s="22" t="b">
        <f>AR128=AS128</f>
        <v>1</v>
      </c>
      <c r="AU128" s="638" t="s">
        <v>1101</v>
      </c>
      <c r="AV128" s="638" t="s">
        <v>1107</v>
      </c>
      <c r="AW128">
        <v>1</v>
      </c>
      <c r="AX128" s="601" t="s">
        <v>2799</v>
      </c>
      <c r="AY128" s="484" t="b">
        <v>0</v>
      </c>
      <c r="AZ128" t="s">
        <v>2711</v>
      </c>
      <c r="BA128">
        <v>2</v>
      </c>
      <c r="BB128">
        <v>0</v>
      </c>
      <c r="BC128" t="b">
        <v>0</v>
      </c>
      <c r="BD128" t="b">
        <v>1</v>
      </c>
      <c r="BE128" t="b">
        <v>0</v>
      </c>
      <c r="BG128" t="s">
        <v>5186</v>
      </c>
      <c r="BH128" s="8" t="s">
        <v>2296</v>
      </c>
      <c r="BI128" s="8" t="s">
        <v>2296</v>
      </c>
      <c r="BJ128" s="719">
        <v>0</v>
      </c>
      <c r="BK128" s="566" t="s">
        <v>2799</v>
      </c>
      <c r="BL128" s="484">
        <v>0</v>
      </c>
      <c r="BO128" s="214">
        <v>999</v>
      </c>
      <c r="BT128" s="585" t="s">
        <v>404</v>
      </c>
      <c r="BU128" s="585" t="s">
        <v>55</v>
      </c>
    </row>
    <row r="129" spans="1:73">
      <c r="A129">
        <v>128</v>
      </c>
      <c r="B129" s="153" t="str">
        <f>IFERROR(TEXT(AL129,"00"),"99")&amp;IFERROR(TEXT(W129,"00"),"99")&amp;IFERROR(TEXT(S129,"00"),"99")&amp;IFERROR(TEXT(BO129,"000"),"999")</f>
        <v>011645999</v>
      </c>
      <c r="C129" s="153" t="str">
        <f>IFERROR(TEXT(AL129,"00"),"99")&amp;IFERROR(TEXT(V129,"00"),"99")&amp;IFERROR(TEXT(R129,"000"),"999")</f>
        <v>0116018</v>
      </c>
      <c r="D129" s="591">
        <f>IF(NOT(ISBLANK(I129)),1,0)</f>
        <v>0</v>
      </c>
      <c r="E129" s="591">
        <f>IF(NOT(ISBLANK(L129)),1,0)</f>
        <v>0</v>
      </c>
      <c r="F129" s="591">
        <f>IF(NOT(ISBLANK(O129)),1,0)</f>
        <v>0</v>
      </c>
      <c r="G129" s="349" t="str">
        <f>IF(ISBLANK(H129), IF(OR(NOT(ISBLANK(L129)),NOT(ISBLANK(I129)), NOT(ISBLANK(O129))),"no oldname but should be",""),IF(H129=I129,"api",IF(H129=O129,"csv","no match or acs")))</f>
        <v/>
      </c>
      <c r="Q129" s="61" t="s">
        <v>2297</v>
      </c>
      <c r="R129" s="142">
        <f>IFERROR(_xlfn.XLOOKUP(T129, sortorder!P:P,sortorder!Q:Q),999)</f>
        <v>18</v>
      </c>
      <c r="S129" s="142">
        <f>IFERROR(_xlfn.XLOOKUP(T129, sortorder!P:P,sortorder!O:O),99)</f>
        <v>45</v>
      </c>
      <c r="T129" s="124" t="s">
        <v>2189</v>
      </c>
      <c r="U129" s="56" t="s">
        <v>2189</v>
      </c>
      <c r="V129" s="147">
        <f>IFERROR(_xlfn.XLOOKUP(X129, sortorder!E:E,sortorder!D:D),99)</f>
        <v>16</v>
      </c>
      <c r="W129" s="147">
        <f>V129</f>
        <v>16</v>
      </c>
      <c r="X129" s="21" t="s">
        <v>2283</v>
      </c>
      <c r="Y129" s="137">
        <f>IF(ISERROR(SEARCH(Y$1,$Q129)),0,1)</f>
        <v>0</v>
      </c>
      <c r="Z129" s="137">
        <f>IF(ISERROR(SEARCH(Z$1,$Q129)),0,1)</f>
        <v>1</v>
      </c>
      <c r="AA129" s="137">
        <f>IF(ISERROR(SEARCH(AA$1,$Q129)),0,1)</f>
        <v>0</v>
      </c>
      <c r="AB129" s="137">
        <f>IF(ISERROR(SEARCH(AB$1,$Q129)),0,1)</f>
        <v>0</v>
      </c>
      <c r="AC129" s="137">
        <f>IF(ISERROR(SEARCH(AC$1,$Q129)),0,1)</f>
        <v>1</v>
      </c>
      <c r="AD129" s="137">
        <f>IF(ISERROR(SEARCH(AD$1,$Q129)),0,1)</f>
        <v>0</v>
      </c>
      <c r="AE129" s="137">
        <f>IF(ISERROR(SEARCH(AE$1,$Q129)),0,1)</f>
        <v>0</v>
      </c>
      <c r="AF129" s="137">
        <f>IF(ISERROR(SEARCH(AF$1,$Q129)),0,1)</f>
        <v>0</v>
      </c>
      <c r="AG129" s="137">
        <f>IF(ISERROR(SEARCH(AG$1,$Q129)),0,1)</f>
        <v>0</v>
      </c>
      <c r="AH129" t="s">
        <v>1051</v>
      </c>
      <c r="AI129" s="137">
        <f>_xlfn.XLOOKUP(I129,'api2.3'!B:B,'api2.3'!D:D,"")</f>
        <v>0</v>
      </c>
      <c r="AJ129" t="s">
        <v>44</v>
      </c>
      <c r="AK129" s="38" t="s">
        <v>44</v>
      </c>
      <c r="AL129" s="200">
        <f>_xlfn.XLOOKUP(AK129,sortorder!$I$15:$I$20,sortorder!$J$15:$J$20)</f>
        <v>1</v>
      </c>
      <c r="AM129" s="638" t="s">
        <v>1743</v>
      </c>
      <c r="AN129" s="638" t="s">
        <v>1743</v>
      </c>
      <c r="AO129" s="638" t="s">
        <v>1744</v>
      </c>
      <c r="AP129" s="642">
        <v>3</v>
      </c>
      <c r="AQ129" t="s">
        <v>1752</v>
      </c>
      <c r="AR129" s="22" t="str">
        <f>IF(AA129=1,"pctile",IF(Y129=1,"ratio",IF(AC129=1,"avg","raw")))</f>
        <v>avg</v>
      </c>
      <c r="AS129" t="s">
        <v>1107</v>
      </c>
      <c r="AT129" s="22" t="b">
        <f>AR129=AS129</f>
        <v>1</v>
      </c>
      <c r="AU129" s="638" t="s">
        <v>1101</v>
      </c>
      <c r="AV129" s="638" t="s">
        <v>1107</v>
      </c>
      <c r="AW129">
        <v>1</v>
      </c>
      <c r="AX129" s="601" t="s">
        <v>2799</v>
      </c>
      <c r="AY129" s="484" t="b">
        <v>0</v>
      </c>
      <c r="AZ129" t="s">
        <v>2711</v>
      </c>
      <c r="BA129">
        <v>2</v>
      </c>
      <c r="BB129">
        <v>0</v>
      </c>
      <c r="BC129" t="b">
        <v>0</v>
      </c>
      <c r="BD129" t="b">
        <v>1</v>
      </c>
      <c r="BE129" t="b">
        <v>0</v>
      </c>
      <c r="BG129" t="s">
        <v>4951</v>
      </c>
      <c r="BH129" s="8" t="s">
        <v>2298</v>
      </c>
      <c r="BI129" s="8" t="s">
        <v>2298</v>
      </c>
      <c r="BJ129" s="719">
        <v>0</v>
      </c>
      <c r="BK129" s="566" t="s">
        <v>2799</v>
      </c>
      <c r="BL129" s="484" t="s">
        <v>2799</v>
      </c>
      <c r="BO129" s="214">
        <v>999</v>
      </c>
      <c r="BT129" s="585" t="s">
        <v>404</v>
      </c>
      <c r="BU129" s="585" t="s">
        <v>55</v>
      </c>
    </row>
    <row r="130" spans="1:73">
      <c r="A130">
        <v>129</v>
      </c>
      <c r="B130" s="153" t="str">
        <f>IFERROR(TEXT(AL130,"00"),"99")&amp;IFERROR(TEXT(W130,"00"),"99")&amp;IFERROR(TEXT(S130,"00"),"99")&amp;IFERROR(TEXT(BO130,"000"),"999")</f>
        <v>011738999</v>
      </c>
      <c r="C130" s="153" t="str">
        <f>IFERROR(TEXT(AL130,"00"),"99")&amp;IFERROR(TEXT(V130,"00"),"99")&amp;IFERROR(TEXT(R130,"000"),"999")</f>
        <v>0117021</v>
      </c>
      <c r="D130" s="591">
        <f>IF(NOT(ISBLANK(I130)),1,0)</f>
        <v>0</v>
      </c>
      <c r="E130" s="591">
        <f>IF(NOT(ISBLANK(L130)),1,0)</f>
        <v>1</v>
      </c>
      <c r="F130" s="591">
        <f>IF(NOT(ISBLANK(O130)),1,0)</f>
        <v>0</v>
      </c>
      <c r="G130" s="349" t="str">
        <f>IF(ISBLANK(H130), IF(OR(NOT(ISBLANK(L130)),NOT(ISBLANK(I130)), NOT(ISBLANK(O130))),"no oldname but should be",""),IF(H130=I130,"api",IF(H130=O130,"csv","no match or acs")))</f>
        <v>no match or acs</v>
      </c>
      <c r="H130" s="54" t="s">
        <v>2989</v>
      </c>
      <c r="L130" s="54" t="s">
        <v>2989</v>
      </c>
      <c r="M130" s="56" t="s">
        <v>2989</v>
      </c>
      <c r="O130" s="23"/>
      <c r="Q130" s="61" t="s">
        <v>2248</v>
      </c>
      <c r="R130" s="142">
        <f>IFERROR(_xlfn.XLOOKUP(T130, sortorder!P:P,sortorder!Q:Q),999)</f>
        <v>21</v>
      </c>
      <c r="S130" s="142">
        <f>IFERROR(_xlfn.XLOOKUP(T130, sortorder!P:P,sortorder!O:O),99)</f>
        <v>38</v>
      </c>
      <c r="T130" s="124" t="s">
        <v>2203</v>
      </c>
      <c r="U130" s="56" t="s">
        <v>2248</v>
      </c>
      <c r="V130" s="147">
        <f>IFERROR(_xlfn.XLOOKUP(X130, sortorder!E:E,sortorder!D:D),99)</f>
        <v>17</v>
      </c>
      <c r="W130" s="147">
        <f>V130</f>
        <v>17</v>
      </c>
      <c r="X130" s="21" t="s">
        <v>2249</v>
      </c>
      <c r="Y130" s="137">
        <f>IF(ISERROR(SEARCH(Y$1,$Q130)),0,1)</f>
        <v>0</v>
      </c>
      <c r="Z130" s="137">
        <f>IF(ISERROR(SEARCH(Z$1,$Q130)),0,1)</f>
        <v>0</v>
      </c>
      <c r="AA130" s="137">
        <f>IF(ISERROR(SEARCH(AA$1,$Q130)),0,1)</f>
        <v>0</v>
      </c>
      <c r="AB130" s="137">
        <f>IF(ISERROR(SEARCH(AB$1,$Q130)),0,1)</f>
        <v>0</v>
      </c>
      <c r="AC130" s="137">
        <f>IF(ISERROR(SEARCH(AC$1,$Q130)),0,1)</f>
        <v>0</v>
      </c>
      <c r="AD130" s="137">
        <f>IF(ISERROR(SEARCH(AD$1,$Q130)),0,1)</f>
        <v>0</v>
      </c>
      <c r="AE130" s="137">
        <f>IF(ISERROR(SEARCH(AE$1,$Q130)),0,1)</f>
        <v>0</v>
      </c>
      <c r="AF130" s="137">
        <f>IF(ISERROR(SEARCH(AF$1,$Q130)),0,1)</f>
        <v>0</v>
      </c>
      <c r="AG130" s="137">
        <f>IF(ISERROR(SEARCH(AG$1,$Q130)),0,1)</f>
        <v>0</v>
      </c>
      <c r="AI130" s="137" t="str">
        <f>_xlfn.XLOOKUP(I130,'api2.3'!B:B,'api2.3'!D:D,"")</f>
        <v/>
      </c>
      <c r="AJ130" t="s">
        <v>44</v>
      </c>
      <c r="AK130" s="38" t="s">
        <v>44</v>
      </c>
      <c r="AL130" s="200">
        <f>_xlfn.XLOOKUP(AK130,sortorder!$I$15:$I$20,sortorder!$J$15:$J$20)</f>
        <v>1</v>
      </c>
      <c r="AP130" s="639">
        <v>0</v>
      </c>
      <c r="AQ130" t="s">
        <v>43</v>
      </c>
      <c r="AR130" s="22" t="str">
        <f>IF(AA130=1,"pctile",IF(Y130=1,"ratio",IF(AC130=1,"avg","raw")))</f>
        <v>raw</v>
      </c>
      <c r="AS130" t="s">
        <v>43</v>
      </c>
      <c r="AT130" s="22" t="b">
        <f>AR130=AS130</f>
        <v>1</v>
      </c>
      <c r="AU130" s="638" t="s">
        <v>52</v>
      </c>
      <c r="AV130" s="638" t="s">
        <v>43</v>
      </c>
      <c r="AX130" s="601" t="s">
        <v>2799</v>
      </c>
      <c r="AY130" s="484" t="b">
        <v>0</v>
      </c>
      <c r="AZ130" t="s">
        <v>45</v>
      </c>
      <c r="BA130">
        <v>0</v>
      </c>
      <c r="BB130">
        <v>0</v>
      </c>
      <c r="BC130" t="b">
        <v>0</v>
      </c>
      <c r="BD130" t="b">
        <v>0</v>
      </c>
      <c r="BE130" t="b">
        <v>0</v>
      </c>
      <c r="BG130" t="s">
        <v>4812</v>
      </c>
      <c r="BH130" s="8" t="s">
        <v>2250</v>
      </c>
      <c r="BI130" s="8" t="s">
        <v>2250</v>
      </c>
      <c r="BJ130" s="719">
        <v>0</v>
      </c>
      <c r="BK130" s="566" t="s">
        <v>5809</v>
      </c>
      <c r="BL130" s="484" t="s">
        <v>2799</v>
      </c>
      <c r="BO130" s="214">
        <v>999</v>
      </c>
      <c r="BT130" s="585" t="s">
        <v>404</v>
      </c>
      <c r="BU130" s="585" t="s">
        <v>55</v>
      </c>
    </row>
    <row r="131" spans="1:73">
      <c r="A131">
        <v>130</v>
      </c>
      <c r="B131" s="153" t="str">
        <f>IFERROR(TEXT(AL131,"00"),"99")&amp;IFERROR(TEXT(W131,"00"),"99")&amp;IFERROR(TEXT(S131,"00"),"99")&amp;IFERROR(TEXT(BO131,"000"),"999")</f>
        <v>011739999</v>
      </c>
      <c r="C131" s="153" t="str">
        <f>IFERROR(TEXT(AL131,"00"),"99")&amp;IFERROR(TEXT(V131,"00"),"99")&amp;IFERROR(TEXT(R131,"000"),"999")</f>
        <v>0117019</v>
      </c>
      <c r="D131" s="591">
        <f>IF(NOT(ISBLANK(I131)),1,0)</f>
        <v>0</v>
      </c>
      <c r="E131" s="591">
        <f>IF(NOT(ISBLANK(L131)),1,0)</f>
        <v>1</v>
      </c>
      <c r="F131" s="591">
        <f>IF(NOT(ISBLANK(O131)),1,0)</f>
        <v>0</v>
      </c>
      <c r="G131" s="349" t="str">
        <f>IF(ISBLANK(H131), IF(OR(NOT(ISBLANK(L131)),NOT(ISBLANK(I131)), NOT(ISBLANK(O131))),"no oldname but should be",""),IF(H131=I131,"api",IF(H131=O131,"csv","no match or acs")))</f>
        <v>no match or acs</v>
      </c>
      <c r="H131" s="54" t="s">
        <v>3000</v>
      </c>
      <c r="L131" s="54" t="s">
        <v>3000</v>
      </c>
      <c r="M131" s="56" t="s">
        <v>3000</v>
      </c>
      <c r="O131" s="23"/>
      <c r="Q131" s="61" t="s">
        <v>2251</v>
      </c>
      <c r="R131" s="142">
        <f>IFERROR(_xlfn.XLOOKUP(T131, sortorder!P:P,sortorder!Q:Q),999)</f>
        <v>19</v>
      </c>
      <c r="S131" s="142">
        <f>IFERROR(_xlfn.XLOOKUP(T131, sortorder!P:P,sortorder!O:O),99)</f>
        <v>39</v>
      </c>
      <c r="T131" s="124" t="s">
        <v>2195</v>
      </c>
      <c r="U131" s="56" t="s">
        <v>2251</v>
      </c>
      <c r="V131" s="147">
        <f>IFERROR(_xlfn.XLOOKUP(X131, sortorder!E:E,sortorder!D:D),99)</f>
        <v>17</v>
      </c>
      <c r="W131" s="147">
        <f>V131</f>
        <v>17</v>
      </c>
      <c r="X131" s="21" t="s">
        <v>2249</v>
      </c>
      <c r="Y131" s="137">
        <f>IF(ISERROR(SEARCH(Y$1,$Q131)),0,1)</f>
        <v>0</v>
      </c>
      <c r="Z131" s="137">
        <f>IF(ISERROR(SEARCH(Z$1,$Q131)),0,1)</f>
        <v>0</v>
      </c>
      <c r="AA131" s="137">
        <f>IF(ISERROR(SEARCH(AA$1,$Q131)),0,1)</f>
        <v>0</v>
      </c>
      <c r="AB131" s="137">
        <f>IF(ISERROR(SEARCH(AB$1,$Q131)),0,1)</f>
        <v>0</v>
      </c>
      <c r="AC131" s="137">
        <f>IF(ISERROR(SEARCH(AC$1,$Q131)),0,1)</f>
        <v>0</v>
      </c>
      <c r="AD131" s="137">
        <f>IF(ISERROR(SEARCH(AD$1,$Q131)),0,1)</f>
        <v>0</v>
      </c>
      <c r="AE131" s="137">
        <f>IF(ISERROR(SEARCH(AE$1,$Q131)),0,1)</f>
        <v>0</v>
      </c>
      <c r="AF131" s="137">
        <f>IF(ISERROR(SEARCH(AF$1,$Q131)),0,1)</f>
        <v>0</v>
      </c>
      <c r="AG131" s="137">
        <f>IF(ISERROR(SEARCH(AG$1,$Q131)),0,1)</f>
        <v>0</v>
      </c>
      <c r="AI131" s="137">
        <f>_xlfn.XLOOKUP(I131,'api2.3'!B:B,'api2.3'!D:D,"")</f>
        <v>0</v>
      </c>
      <c r="AJ131" t="s">
        <v>44</v>
      </c>
      <c r="AK131" s="38" t="s">
        <v>44</v>
      </c>
      <c r="AL131" s="200">
        <f>_xlfn.XLOOKUP(AK131,sortorder!$I$15:$I$20,sortorder!$J$15:$J$20)</f>
        <v>1</v>
      </c>
      <c r="AP131" s="639">
        <v>0</v>
      </c>
      <c r="AQ131" t="s">
        <v>43</v>
      </c>
      <c r="AR131" s="22" t="str">
        <f>IF(AA131=1,"pctile",IF(Y131=1,"ratio",IF(AC131=1,"avg","raw")))</f>
        <v>raw</v>
      </c>
      <c r="AS131" t="s">
        <v>43</v>
      </c>
      <c r="AT131" s="22" t="b">
        <f>AR131=AS131</f>
        <v>1</v>
      </c>
      <c r="AU131" s="638" t="s">
        <v>52</v>
      </c>
      <c r="AV131" s="638" t="s">
        <v>43</v>
      </c>
      <c r="AX131" s="601" t="s">
        <v>2799</v>
      </c>
      <c r="AY131" s="484" t="b">
        <v>0</v>
      </c>
      <c r="AZ131" t="s">
        <v>45</v>
      </c>
      <c r="BA131">
        <v>0</v>
      </c>
      <c r="BB131">
        <v>0</v>
      </c>
      <c r="BC131" t="b">
        <v>0</v>
      </c>
      <c r="BD131" t="b">
        <v>0</v>
      </c>
      <c r="BE131" t="b">
        <v>0</v>
      </c>
      <c r="BG131" t="s">
        <v>4867</v>
      </c>
      <c r="BH131" s="8" t="s">
        <v>2252</v>
      </c>
      <c r="BI131" s="8" t="s">
        <v>2252</v>
      </c>
      <c r="BJ131" s="719">
        <v>0</v>
      </c>
      <c r="BK131" s="566" t="s">
        <v>5823</v>
      </c>
      <c r="BL131" s="484" t="s">
        <v>2799</v>
      </c>
      <c r="BO131" s="214">
        <v>999</v>
      </c>
      <c r="BT131" s="585" t="s">
        <v>404</v>
      </c>
      <c r="BU131" s="585" t="s">
        <v>55</v>
      </c>
    </row>
    <row r="132" spans="1:73">
      <c r="A132">
        <v>131</v>
      </c>
      <c r="B132" s="153" t="str">
        <f>IFERROR(TEXT(AL132,"00"),"99")&amp;IFERROR(TEXT(W132,"00"),"99")&amp;IFERROR(TEXT(S132,"00"),"99")&amp;IFERROR(TEXT(BO132,"000"),"999")</f>
        <v>011740999</v>
      </c>
      <c r="C132" s="153" t="str">
        <f>IFERROR(TEXT(AL132,"00"),"99")&amp;IFERROR(TEXT(V132,"00"),"99")&amp;IFERROR(TEXT(R132,"000"),"999")</f>
        <v>0117020</v>
      </c>
      <c r="D132" s="591">
        <f>IF(NOT(ISBLANK(I132)),1,0)</f>
        <v>0</v>
      </c>
      <c r="E132" s="591">
        <f>IF(NOT(ISBLANK(L132)),1,0)</f>
        <v>1</v>
      </c>
      <c r="F132" s="591">
        <f>IF(NOT(ISBLANK(O132)),1,0)</f>
        <v>0</v>
      </c>
      <c r="G132" s="349" t="str">
        <f>IF(ISBLANK(H132), IF(OR(NOT(ISBLANK(L132)),NOT(ISBLANK(I132)), NOT(ISBLANK(O132))),"no oldname but should be",""),IF(H132=I132,"api",IF(H132=O132,"csv","no match or acs")))</f>
        <v>no match or acs</v>
      </c>
      <c r="H132" s="54" t="s">
        <v>3001</v>
      </c>
      <c r="L132" s="54" t="s">
        <v>3001</v>
      </c>
      <c r="M132" s="56" t="s">
        <v>3001</v>
      </c>
      <c r="O132" s="23"/>
      <c r="Q132" s="61" t="s">
        <v>2253</v>
      </c>
      <c r="R132" s="142">
        <f>IFERROR(_xlfn.XLOOKUP(T132, sortorder!P:P,sortorder!Q:Q),999)</f>
        <v>20</v>
      </c>
      <c r="S132" s="142">
        <f>IFERROR(_xlfn.XLOOKUP(T132, sortorder!P:P,sortorder!O:O),99)</f>
        <v>40</v>
      </c>
      <c r="T132" s="124" t="s">
        <v>2199</v>
      </c>
      <c r="U132" s="56" t="s">
        <v>2253</v>
      </c>
      <c r="V132" s="147">
        <f>IFERROR(_xlfn.XLOOKUP(X132, sortorder!E:E,sortorder!D:D),99)</f>
        <v>17</v>
      </c>
      <c r="W132" s="147">
        <f>V132</f>
        <v>17</v>
      </c>
      <c r="X132" s="21" t="s">
        <v>2249</v>
      </c>
      <c r="Y132" s="137">
        <f>IF(ISERROR(SEARCH(Y$1,$Q132)),0,1)</f>
        <v>0</v>
      </c>
      <c r="Z132" s="137">
        <f>IF(ISERROR(SEARCH(Z$1,$Q132)),0,1)</f>
        <v>0</v>
      </c>
      <c r="AA132" s="137">
        <f>IF(ISERROR(SEARCH(AA$1,$Q132)),0,1)</f>
        <v>0</v>
      </c>
      <c r="AB132" s="137">
        <f>IF(ISERROR(SEARCH(AB$1,$Q132)),0,1)</f>
        <v>0</v>
      </c>
      <c r="AC132" s="137">
        <f>IF(ISERROR(SEARCH(AC$1,$Q132)),0,1)</f>
        <v>0</v>
      </c>
      <c r="AD132" s="137">
        <f>IF(ISERROR(SEARCH(AD$1,$Q132)),0,1)</f>
        <v>0</v>
      </c>
      <c r="AE132" s="137">
        <f>IF(ISERROR(SEARCH(AE$1,$Q132)),0,1)</f>
        <v>0</v>
      </c>
      <c r="AF132" s="137">
        <f>IF(ISERROR(SEARCH(AF$1,$Q132)),0,1)</f>
        <v>0</v>
      </c>
      <c r="AG132" s="137">
        <f>IF(ISERROR(SEARCH(AG$1,$Q132)),0,1)</f>
        <v>0</v>
      </c>
      <c r="AI132" s="137">
        <f>_xlfn.XLOOKUP(I132,'api2.3'!B:B,'api2.3'!D:D,"")</f>
        <v>0</v>
      </c>
      <c r="AJ132" t="s">
        <v>44</v>
      </c>
      <c r="AK132" s="38" t="s">
        <v>44</v>
      </c>
      <c r="AL132" s="200">
        <f>_xlfn.XLOOKUP(AK132,sortorder!$I$15:$I$20,sortorder!$J$15:$J$20)</f>
        <v>1</v>
      </c>
      <c r="AP132" s="639">
        <v>0</v>
      </c>
      <c r="AQ132" t="s">
        <v>43</v>
      </c>
      <c r="AR132" s="22" t="str">
        <f>IF(AA132=1,"pctile",IF(Y132=1,"ratio",IF(AC132=1,"avg","raw")))</f>
        <v>raw</v>
      </c>
      <c r="AS132" t="s">
        <v>43</v>
      </c>
      <c r="AT132" s="22" t="b">
        <f>AR132=AS132</f>
        <v>1</v>
      </c>
      <c r="AU132" s="638" t="s">
        <v>52</v>
      </c>
      <c r="AV132" s="638" t="s">
        <v>43</v>
      </c>
      <c r="AX132" s="601" t="s">
        <v>2799</v>
      </c>
      <c r="AY132" s="484" t="b">
        <v>0</v>
      </c>
      <c r="AZ132" t="s">
        <v>45</v>
      </c>
      <c r="BA132">
        <v>0</v>
      </c>
      <c r="BB132">
        <v>0</v>
      </c>
      <c r="BC132" t="b">
        <v>0</v>
      </c>
      <c r="BD132" t="b">
        <v>0</v>
      </c>
      <c r="BE132" t="b">
        <v>0</v>
      </c>
      <c r="BG132" t="s">
        <v>4868</v>
      </c>
      <c r="BH132" s="8" t="s">
        <v>2254</v>
      </c>
      <c r="BI132" s="8" t="s">
        <v>2254</v>
      </c>
      <c r="BJ132" s="719">
        <v>0</v>
      </c>
      <c r="BK132" s="566" t="s">
        <v>5825</v>
      </c>
      <c r="BL132" s="484" t="s">
        <v>2799</v>
      </c>
      <c r="BO132" s="214">
        <v>999</v>
      </c>
      <c r="BT132" s="585" t="s">
        <v>404</v>
      </c>
      <c r="BU132" s="585" t="s">
        <v>55</v>
      </c>
    </row>
    <row r="133" spans="1:73">
      <c r="A133">
        <v>132</v>
      </c>
      <c r="B133" s="153" t="str">
        <f>IFERROR(TEXT(AL133,"00"),"99")&amp;IFERROR(TEXT(W133,"00"),"99")&amp;IFERROR(TEXT(S133,"00"),"99")&amp;IFERROR(TEXT(BO133,"000"),"999")</f>
        <v>011741999</v>
      </c>
      <c r="C133" s="153" t="str">
        <f>IFERROR(TEXT(AL133,"00"),"99")&amp;IFERROR(TEXT(V133,"00"),"99")&amp;IFERROR(TEXT(R133,"000"),"999")</f>
        <v>0117022</v>
      </c>
      <c r="D133" s="591">
        <f>IF(NOT(ISBLANK(I133)),1,0)</f>
        <v>0</v>
      </c>
      <c r="E133" s="591">
        <f>IF(NOT(ISBLANK(L133)),1,0)</f>
        <v>1</v>
      </c>
      <c r="F133" s="591">
        <f>IF(NOT(ISBLANK(O133)),1,0)</f>
        <v>0</v>
      </c>
      <c r="G133" s="349" t="str">
        <f>IF(ISBLANK(H133), IF(OR(NOT(ISBLANK(L133)),NOT(ISBLANK(I133)), NOT(ISBLANK(O133))),"no oldname but should be",""),IF(H133=I133,"api",IF(H133=O133,"csv","no match or acs")))</f>
        <v>no match or acs</v>
      </c>
      <c r="H133" s="54" t="s">
        <v>3002</v>
      </c>
      <c r="I133" s="119"/>
      <c r="L133" s="54" t="s">
        <v>3002</v>
      </c>
      <c r="M133" s="56" t="s">
        <v>3002</v>
      </c>
      <c r="O133" s="23"/>
      <c r="Q133" s="61" t="s">
        <v>2255</v>
      </c>
      <c r="R133" s="142">
        <f>IFERROR(_xlfn.XLOOKUP(T133, sortorder!P:P,sortorder!Q:Q),999)</f>
        <v>22</v>
      </c>
      <c r="S133" s="142">
        <f>IFERROR(_xlfn.XLOOKUP(T133, sortorder!P:P,sortorder!O:O),99)</f>
        <v>41</v>
      </c>
      <c r="T133" s="124" t="s">
        <v>2208</v>
      </c>
      <c r="U133" s="56" t="s">
        <v>2255</v>
      </c>
      <c r="V133" s="147">
        <f>IFERROR(_xlfn.XLOOKUP(X133, sortorder!E:E,sortorder!D:D),99)</f>
        <v>17</v>
      </c>
      <c r="W133" s="147">
        <f>V133</f>
        <v>17</v>
      </c>
      <c r="X133" s="21" t="s">
        <v>2249</v>
      </c>
      <c r="Y133" s="137">
        <f>IF(ISERROR(SEARCH(Y$1,$Q133)),0,1)</f>
        <v>0</v>
      </c>
      <c r="Z133" s="137">
        <f>IF(ISERROR(SEARCH(Z$1,$Q133)),0,1)</f>
        <v>0</v>
      </c>
      <c r="AA133" s="137">
        <f>IF(ISERROR(SEARCH(AA$1,$Q133)),0,1)</f>
        <v>0</v>
      </c>
      <c r="AB133" s="137">
        <f>IF(ISERROR(SEARCH(AB$1,$Q133)),0,1)</f>
        <v>0</v>
      </c>
      <c r="AC133" s="137">
        <f>IF(ISERROR(SEARCH(AC$1,$Q133)),0,1)</f>
        <v>0</v>
      </c>
      <c r="AD133" s="137">
        <f>IF(ISERROR(SEARCH(AD$1,$Q133)),0,1)</f>
        <v>0</v>
      </c>
      <c r="AE133" s="137">
        <f>IF(ISERROR(SEARCH(AE$1,$Q133)),0,1)</f>
        <v>0</v>
      </c>
      <c r="AF133" s="137">
        <f>IF(ISERROR(SEARCH(AF$1,$Q133)),0,1)</f>
        <v>0</v>
      </c>
      <c r="AG133" s="137">
        <f>IF(ISERROR(SEARCH(AG$1,$Q133)),0,1)</f>
        <v>0</v>
      </c>
      <c r="AI133" s="137">
        <f>_xlfn.XLOOKUP(I133,'api2.3'!B:B,'api2.3'!D:D,"")</f>
        <v>0</v>
      </c>
      <c r="AJ133" t="s">
        <v>44</v>
      </c>
      <c r="AK133" s="38" t="s">
        <v>44</v>
      </c>
      <c r="AL133" s="200">
        <f>_xlfn.XLOOKUP(AK133,sortorder!$I$15:$I$20,sortorder!$J$15:$J$20)</f>
        <v>1</v>
      </c>
      <c r="AP133" s="639">
        <v>0</v>
      </c>
      <c r="AQ133" t="s">
        <v>43</v>
      </c>
      <c r="AR133" s="22" t="str">
        <f>IF(AA133=1,"pctile",IF(Y133=1,"ratio",IF(AC133=1,"avg","raw")))</f>
        <v>raw</v>
      </c>
      <c r="AS133" t="s">
        <v>43</v>
      </c>
      <c r="AT133" s="22" t="b">
        <f>AR133=AS133</f>
        <v>1</v>
      </c>
      <c r="AU133" s="638" t="s">
        <v>52</v>
      </c>
      <c r="AV133" s="638" t="s">
        <v>43</v>
      </c>
      <c r="AX133" s="601" t="s">
        <v>2799</v>
      </c>
      <c r="AY133" s="484" t="b">
        <v>0</v>
      </c>
      <c r="AZ133" t="s">
        <v>45</v>
      </c>
      <c r="BA133">
        <v>0</v>
      </c>
      <c r="BB133">
        <v>0</v>
      </c>
      <c r="BC133" t="b">
        <v>0</v>
      </c>
      <c r="BD133" t="b">
        <v>0</v>
      </c>
      <c r="BE133" t="b">
        <v>0</v>
      </c>
      <c r="BG133" t="s">
        <v>4999</v>
      </c>
      <c r="BH133" s="8" t="s">
        <v>2256</v>
      </c>
      <c r="BI133" s="8" t="s">
        <v>2256</v>
      </c>
      <c r="BJ133" s="719">
        <v>0</v>
      </c>
      <c r="BK133" s="566" t="s">
        <v>5827</v>
      </c>
      <c r="BL133" s="484">
        <v>0</v>
      </c>
      <c r="BO133" s="214">
        <v>999</v>
      </c>
      <c r="BT133" s="585" t="s">
        <v>404</v>
      </c>
      <c r="BU133" s="585" t="s">
        <v>55</v>
      </c>
    </row>
    <row r="134" spans="1:73">
      <c r="A134">
        <v>133</v>
      </c>
      <c r="B134" s="153" t="str">
        <f>IFERROR(TEXT(AL134,"00"),"99")&amp;IFERROR(TEXT(W134,"00"),"99")&amp;IFERROR(TEXT(S134,"00"),"99")&amp;IFERROR(TEXT(BO134,"000"),"999")</f>
        <v>011742999</v>
      </c>
      <c r="C134" s="153" t="str">
        <f>IFERROR(TEXT(AL134,"00"),"99")&amp;IFERROR(TEXT(V134,"00"),"99")&amp;IFERROR(TEXT(R134,"000"),"999")</f>
        <v>0117023</v>
      </c>
      <c r="D134" s="591">
        <f>IF(NOT(ISBLANK(I134)),1,0)</f>
        <v>0</v>
      </c>
      <c r="E134" s="591">
        <f>IF(NOT(ISBLANK(L134)),1,0)</f>
        <v>1</v>
      </c>
      <c r="F134" s="591">
        <f>IF(NOT(ISBLANK(O134)),1,0)</f>
        <v>0</v>
      </c>
      <c r="G134" s="349" t="str">
        <f>IF(ISBLANK(H134), IF(OR(NOT(ISBLANK(L134)),NOT(ISBLANK(I134)), NOT(ISBLANK(O134))),"no oldname but should be",""),IF(H134=I134,"api",IF(H134=O134,"csv","no match or acs")))</f>
        <v>no match or acs</v>
      </c>
      <c r="H134" s="54" t="s">
        <v>3003</v>
      </c>
      <c r="L134" s="54" t="s">
        <v>3003</v>
      </c>
      <c r="M134" s="56" t="s">
        <v>3003</v>
      </c>
      <c r="O134" s="23"/>
      <c r="Q134" s="61" t="s">
        <v>2257</v>
      </c>
      <c r="R134" s="142">
        <f>IFERROR(_xlfn.XLOOKUP(T134, sortorder!P:P,sortorder!Q:Q),999)</f>
        <v>23</v>
      </c>
      <c r="S134" s="142">
        <f>IFERROR(_xlfn.XLOOKUP(T134, sortorder!P:P,sortorder!O:O),99)</f>
        <v>42</v>
      </c>
      <c r="T134" s="124" t="s">
        <v>2212</v>
      </c>
      <c r="U134" s="56" t="s">
        <v>2257</v>
      </c>
      <c r="V134" s="147">
        <f>IFERROR(_xlfn.XLOOKUP(X134, sortorder!E:E,sortorder!D:D),99)</f>
        <v>17</v>
      </c>
      <c r="W134" s="147">
        <f>V134</f>
        <v>17</v>
      </c>
      <c r="X134" s="21" t="s">
        <v>2249</v>
      </c>
      <c r="Y134" s="137">
        <f>IF(ISERROR(SEARCH(Y$1,$Q134)),0,1)</f>
        <v>0</v>
      </c>
      <c r="Z134" s="137">
        <f>IF(ISERROR(SEARCH(Z$1,$Q134)),0,1)</f>
        <v>0</v>
      </c>
      <c r="AA134" s="137">
        <f>IF(ISERROR(SEARCH(AA$1,$Q134)),0,1)</f>
        <v>0</v>
      </c>
      <c r="AB134" s="137">
        <f>IF(ISERROR(SEARCH(AB$1,$Q134)),0,1)</f>
        <v>0</v>
      </c>
      <c r="AC134" s="137">
        <f>IF(ISERROR(SEARCH(AC$1,$Q134)),0,1)</f>
        <v>0</v>
      </c>
      <c r="AD134" s="137">
        <f>IF(ISERROR(SEARCH(AD$1,$Q134)),0,1)</f>
        <v>0</v>
      </c>
      <c r="AE134" s="137">
        <f>IF(ISERROR(SEARCH(AE$1,$Q134)),0,1)</f>
        <v>0</v>
      </c>
      <c r="AF134" s="137">
        <f>IF(ISERROR(SEARCH(AF$1,$Q134)),0,1)</f>
        <v>0</v>
      </c>
      <c r="AG134" s="137">
        <f>IF(ISERROR(SEARCH(AG$1,$Q134)),0,1)</f>
        <v>0</v>
      </c>
      <c r="AI134" s="137" t="str">
        <f>_xlfn.XLOOKUP(I134,'api2.3'!B:B,'api2.3'!D:D,"")</f>
        <v/>
      </c>
      <c r="AJ134" t="s">
        <v>44</v>
      </c>
      <c r="AK134" s="38" t="s">
        <v>44</v>
      </c>
      <c r="AL134" s="200">
        <f>_xlfn.XLOOKUP(AK134,sortorder!$I$15:$I$20,sortorder!$J$15:$J$20)</f>
        <v>1</v>
      </c>
      <c r="AP134" s="639">
        <v>0</v>
      </c>
      <c r="AQ134" t="s">
        <v>43</v>
      </c>
      <c r="AR134" s="22" t="str">
        <f>IF(AA134=1,"pctile",IF(Y134=1,"ratio",IF(AC134=1,"avg","raw")))</f>
        <v>raw</v>
      </c>
      <c r="AS134" t="s">
        <v>43</v>
      </c>
      <c r="AT134" s="22" t="b">
        <f>AR134=AS134</f>
        <v>1</v>
      </c>
      <c r="AU134" s="638" t="s">
        <v>52</v>
      </c>
      <c r="AV134" s="638" t="s">
        <v>43</v>
      </c>
      <c r="AX134" s="601" t="s">
        <v>2799</v>
      </c>
      <c r="AY134" s="484" t="b">
        <v>0</v>
      </c>
      <c r="AZ134" t="s">
        <v>45</v>
      </c>
      <c r="BA134">
        <v>0</v>
      </c>
      <c r="BB134">
        <v>0</v>
      </c>
      <c r="BC134" t="b">
        <v>0</v>
      </c>
      <c r="BD134" t="b">
        <v>0</v>
      </c>
      <c r="BE134" t="b">
        <v>0</v>
      </c>
      <c r="BG134" t="s">
        <v>5102</v>
      </c>
      <c r="BH134" s="8" t="s">
        <v>2258</v>
      </c>
      <c r="BI134" s="8" t="s">
        <v>2258</v>
      </c>
      <c r="BJ134" s="719">
        <v>0</v>
      </c>
      <c r="BK134" s="566" t="s">
        <v>5829</v>
      </c>
      <c r="BL134" s="484" t="s">
        <v>2799</v>
      </c>
      <c r="BO134" s="214">
        <v>999</v>
      </c>
      <c r="BT134" s="585" t="s">
        <v>404</v>
      </c>
      <c r="BU134" s="585" t="s">
        <v>55</v>
      </c>
    </row>
    <row r="135" spans="1:73">
      <c r="A135">
        <v>134</v>
      </c>
      <c r="B135" s="153" t="str">
        <f>IFERROR(TEXT(AL135,"00"),"99")&amp;IFERROR(TEXT(W135,"00"),"99")&amp;IFERROR(TEXT(S135,"00"),"99")&amp;IFERROR(TEXT(BO135,"000"),"999")</f>
        <v>011743999</v>
      </c>
      <c r="C135" s="153" t="str">
        <f>IFERROR(TEXT(AL135,"00"),"99")&amp;IFERROR(TEXT(V135,"00"),"99")&amp;IFERROR(TEXT(R135,"000"),"999")</f>
        <v>0117024</v>
      </c>
      <c r="D135" s="591">
        <f>IF(NOT(ISBLANK(I135)),1,0)</f>
        <v>0</v>
      </c>
      <c r="E135" s="591">
        <f>IF(NOT(ISBLANK(L135)),1,0)</f>
        <v>1</v>
      </c>
      <c r="F135" s="591">
        <f>IF(NOT(ISBLANK(O135)),1,0)</f>
        <v>0</v>
      </c>
      <c r="G135" s="349" t="str">
        <f>IF(ISBLANK(H135), IF(OR(NOT(ISBLANK(L135)),NOT(ISBLANK(I135)), NOT(ISBLANK(O135))),"no oldname but should be",""),IF(H135=I135,"api",IF(H135=O135,"csv","no match or acs")))</f>
        <v>no match or acs</v>
      </c>
      <c r="H135" s="54" t="s">
        <v>3004</v>
      </c>
      <c r="L135" s="54" t="s">
        <v>3004</v>
      </c>
      <c r="M135" s="56" t="s">
        <v>3004</v>
      </c>
      <c r="O135" s="23"/>
      <c r="Q135" s="61" t="s">
        <v>2259</v>
      </c>
      <c r="R135" s="142">
        <f>IFERROR(_xlfn.XLOOKUP(T135, sortorder!P:P,sortorder!Q:Q),999)</f>
        <v>24</v>
      </c>
      <c r="S135" s="142">
        <f>IFERROR(_xlfn.XLOOKUP(T135, sortorder!P:P,sortorder!O:O),99)</f>
        <v>43</v>
      </c>
      <c r="T135" s="124" t="s">
        <v>2216</v>
      </c>
      <c r="U135" s="56" t="s">
        <v>2259</v>
      </c>
      <c r="V135" s="147">
        <f>IFERROR(_xlfn.XLOOKUP(X135, sortorder!E:E,sortorder!D:D),99)</f>
        <v>17</v>
      </c>
      <c r="W135" s="147">
        <f>V135</f>
        <v>17</v>
      </c>
      <c r="X135" s="21" t="s">
        <v>2249</v>
      </c>
      <c r="Y135" s="137">
        <f>IF(ISERROR(SEARCH(Y$1,$Q135)),0,1)</f>
        <v>0</v>
      </c>
      <c r="Z135" s="137">
        <f>IF(ISERROR(SEARCH(Z$1,$Q135)),0,1)</f>
        <v>0</v>
      </c>
      <c r="AA135" s="137">
        <f>IF(ISERROR(SEARCH(AA$1,$Q135)),0,1)</f>
        <v>0</v>
      </c>
      <c r="AB135" s="137">
        <f>IF(ISERROR(SEARCH(AB$1,$Q135)),0,1)</f>
        <v>0</v>
      </c>
      <c r="AC135" s="137">
        <f>IF(ISERROR(SEARCH(AC$1,$Q135)),0,1)</f>
        <v>0</v>
      </c>
      <c r="AD135" s="137">
        <f>IF(ISERROR(SEARCH(AD$1,$Q135)),0,1)</f>
        <v>0</v>
      </c>
      <c r="AE135" s="137">
        <f>IF(ISERROR(SEARCH(AE$1,$Q135)),0,1)</f>
        <v>0</v>
      </c>
      <c r="AF135" s="137">
        <f>IF(ISERROR(SEARCH(AF$1,$Q135)),0,1)</f>
        <v>0</v>
      </c>
      <c r="AG135" s="137">
        <f>IF(ISERROR(SEARCH(AG$1,$Q135)),0,1)</f>
        <v>0</v>
      </c>
      <c r="AI135" s="137">
        <f>_xlfn.XLOOKUP(I135,'api2.3'!B:B,'api2.3'!D:D,"")</f>
        <v>0</v>
      </c>
      <c r="AJ135" t="s">
        <v>44</v>
      </c>
      <c r="AK135" s="38" t="s">
        <v>44</v>
      </c>
      <c r="AL135" s="200">
        <f>_xlfn.XLOOKUP(AK135,sortorder!$I$15:$I$20,sortorder!$J$15:$J$20)</f>
        <v>1</v>
      </c>
      <c r="AP135" s="639">
        <v>0</v>
      </c>
      <c r="AQ135" t="s">
        <v>43</v>
      </c>
      <c r="AR135" s="22" t="str">
        <f>IF(AA135=1,"pctile",IF(Y135=1,"ratio",IF(AC135=1,"avg","raw")))</f>
        <v>raw</v>
      </c>
      <c r="AS135" t="s">
        <v>43</v>
      </c>
      <c r="AT135" s="22" t="b">
        <f>AR135=AS135</f>
        <v>1</v>
      </c>
      <c r="AU135" s="638" t="s">
        <v>52</v>
      </c>
      <c r="AV135" s="638" t="s">
        <v>43</v>
      </c>
      <c r="AX135" s="601" t="s">
        <v>2799</v>
      </c>
      <c r="AY135" s="484" t="b">
        <v>0</v>
      </c>
      <c r="AZ135" t="s">
        <v>45</v>
      </c>
      <c r="BA135">
        <v>0</v>
      </c>
      <c r="BB135">
        <v>0</v>
      </c>
      <c r="BC135" t="b">
        <v>0</v>
      </c>
      <c r="BD135" t="b">
        <v>0</v>
      </c>
      <c r="BE135" t="b">
        <v>0</v>
      </c>
      <c r="BG135" t="s">
        <v>4869</v>
      </c>
      <c r="BH135" s="8" t="s">
        <v>2260</v>
      </c>
      <c r="BI135" s="8" t="s">
        <v>2260</v>
      </c>
      <c r="BJ135" s="719">
        <v>0</v>
      </c>
      <c r="BK135" s="566" t="s">
        <v>5831</v>
      </c>
      <c r="BL135" s="484">
        <v>0</v>
      </c>
      <c r="BO135" s="214">
        <v>999</v>
      </c>
      <c r="BT135" s="585" t="s">
        <v>404</v>
      </c>
      <c r="BU135" s="585" t="s">
        <v>55</v>
      </c>
    </row>
    <row r="136" spans="1:73">
      <c r="A136">
        <v>135</v>
      </c>
      <c r="B136" s="153" t="str">
        <f>IFERROR(TEXT(AL136,"00"),"99")&amp;IFERROR(TEXT(W136,"00"),"99")&amp;IFERROR(TEXT(S136,"00"),"99")&amp;IFERROR(TEXT(BO136,"000"),"999")</f>
        <v>011744999</v>
      </c>
      <c r="C136" s="153" t="str">
        <f>IFERROR(TEXT(AL136,"00"),"99")&amp;IFERROR(TEXT(V136,"00"),"99")&amp;IFERROR(TEXT(R136,"000"),"999")</f>
        <v>0117025</v>
      </c>
      <c r="D136" s="591">
        <f>IF(NOT(ISBLANK(I136)),1,0)</f>
        <v>0</v>
      </c>
      <c r="E136" s="591">
        <f>IF(NOT(ISBLANK(L136)),1,0)</f>
        <v>1</v>
      </c>
      <c r="F136" s="591">
        <f>IF(NOT(ISBLANK(O136)),1,0)</f>
        <v>0</v>
      </c>
      <c r="G136" s="349" t="str">
        <f>IF(ISBLANK(H136), IF(OR(NOT(ISBLANK(L136)),NOT(ISBLANK(I136)), NOT(ISBLANK(O136))),"no oldname but should be",""),IF(H136=I136,"api",IF(H136=O136,"csv","no match or acs")))</f>
        <v>no match or acs</v>
      </c>
      <c r="H136" s="54" t="s">
        <v>3005</v>
      </c>
      <c r="L136" s="54" t="s">
        <v>3005</v>
      </c>
      <c r="M136" s="56" t="s">
        <v>3005</v>
      </c>
      <c r="O136" s="23"/>
      <c r="Q136" s="61" t="s">
        <v>2261</v>
      </c>
      <c r="R136" s="142">
        <f>IFERROR(_xlfn.XLOOKUP(T136, sortorder!P:P,sortorder!Q:Q),999)</f>
        <v>25</v>
      </c>
      <c r="S136" s="142">
        <f>IFERROR(_xlfn.XLOOKUP(T136, sortorder!P:P,sortorder!O:O),99)</f>
        <v>44</v>
      </c>
      <c r="T136" s="124" t="s">
        <v>2220</v>
      </c>
      <c r="U136" s="56" t="s">
        <v>2261</v>
      </c>
      <c r="V136" s="147">
        <f>IFERROR(_xlfn.XLOOKUP(X136, sortorder!E:E,sortorder!D:D),99)</f>
        <v>17</v>
      </c>
      <c r="W136" s="147">
        <f>V136</f>
        <v>17</v>
      </c>
      <c r="X136" s="21" t="s">
        <v>2249</v>
      </c>
      <c r="Y136" s="137">
        <f>IF(ISERROR(SEARCH(Y$1,$Q136)),0,1)</f>
        <v>0</v>
      </c>
      <c r="Z136" s="137">
        <f>IF(ISERROR(SEARCH(Z$1,$Q136)),0,1)</f>
        <v>0</v>
      </c>
      <c r="AA136" s="137">
        <f>IF(ISERROR(SEARCH(AA$1,$Q136)),0,1)</f>
        <v>0</v>
      </c>
      <c r="AB136" s="137">
        <f>IF(ISERROR(SEARCH(AB$1,$Q136)),0,1)</f>
        <v>0</v>
      </c>
      <c r="AC136" s="137">
        <f>IF(ISERROR(SEARCH(AC$1,$Q136)),0,1)</f>
        <v>0</v>
      </c>
      <c r="AD136" s="137">
        <f>IF(ISERROR(SEARCH(AD$1,$Q136)),0,1)</f>
        <v>0</v>
      </c>
      <c r="AE136" s="137">
        <f>IF(ISERROR(SEARCH(AE$1,$Q136)),0,1)</f>
        <v>0</v>
      </c>
      <c r="AF136" s="137">
        <f>IF(ISERROR(SEARCH(AF$1,$Q136)),0,1)</f>
        <v>0</v>
      </c>
      <c r="AG136" s="137">
        <f>IF(ISERROR(SEARCH(AG$1,$Q136)),0,1)</f>
        <v>0</v>
      </c>
      <c r="AI136" s="137" t="str">
        <f>_xlfn.XLOOKUP(I136,'api2.3'!B:B,'api2.3'!D:D,"")</f>
        <v/>
      </c>
      <c r="AJ136" t="s">
        <v>44</v>
      </c>
      <c r="AK136" s="38" t="s">
        <v>44</v>
      </c>
      <c r="AL136" s="200">
        <f>_xlfn.XLOOKUP(AK136,sortorder!$I$15:$I$20,sortorder!$J$15:$J$20)</f>
        <v>1</v>
      </c>
      <c r="AP136" s="639">
        <v>0</v>
      </c>
      <c r="AQ136" t="s">
        <v>43</v>
      </c>
      <c r="AR136" s="22" t="str">
        <f>IF(AA136=1,"pctile",IF(Y136=1,"ratio",IF(AC136=1,"avg","raw")))</f>
        <v>raw</v>
      </c>
      <c r="AS136" t="s">
        <v>43</v>
      </c>
      <c r="AT136" s="22" t="b">
        <f>AR136=AS136</f>
        <v>1</v>
      </c>
      <c r="AU136" s="638" t="s">
        <v>52</v>
      </c>
      <c r="AV136" s="638" t="s">
        <v>43</v>
      </c>
      <c r="AX136" s="601" t="s">
        <v>2799</v>
      </c>
      <c r="AY136" s="484" t="b">
        <v>0</v>
      </c>
      <c r="AZ136" t="s">
        <v>45</v>
      </c>
      <c r="BA136">
        <v>0</v>
      </c>
      <c r="BB136">
        <v>0</v>
      </c>
      <c r="BC136" t="b">
        <v>0</v>
      </c>
      <c r="BD136" t="b">
        <v>0</v>
      </c>
      <c r="BE136" t="b">
        <v>0</v>
      </c>
      <c r="BG136" t="s">
        <v>5187</v>
      </c>
      <c r="BH136" s="8" t="s">
        <v>2262</v>
      </c>
      <c r="BI136" s="8" t="s">
        <v>2262</v>
      </c>
      <c r="BJ136" s="719">
        <v>0</v>
      </c>
      <c r="BK136" s="566" t="s">
        <v>5833</v>
      </c>
      <c r="BL136" s="484">
        <v>0</v>
      </c>
      <c r="BO136" s="214">
        <v>999</v>
      </c>
      <c r="BT136" s="585" t="s">
        <v>404</v>
      </c>
      <c r="BU136" s="585" t="s">
        <v>55</v>
      </c>
    </row>
    <row r="137" spans="1:73">
      <c r="A137">
        <v>136</v>
      </c>
      <c r="B137" s="153" t="str">
        <f>IFERROR(TEXT(AL137,"00"),"99")&amp;IFERROR(TEXT(W137,"00"),"99")&amp;IFERROR(TEXT(S137,"00"),"99")&amp;IFERROR(TEXT(BO137,"000"),"999")</f>
        <v>011745999</v>
      </c>
      <c r="C137" s="153" t="str">
        <f>IFERROR(TEXT(AL137,"00"),"99")&amp;IFERROR(TEXT(V137,"00"),"99")&amp;IFERROR(TEXT(R137,"000"),"999")</f>
        <v>0117018</v>
      </c>
      <c r="D137" s="591">
        <f>IF(NOT(ISBLANK(I137)),1,0)</f>
        <v>0</v>
      </c>
      <c r="E137" s="591">
        <f>IF(NOT(ISBLANK(L137)),1,0)</f>
        <v>1</v>
      </c>
      <c r="F137" s="591">
        <f>IF(NOT(ISBLANK(O137)),1,0)</f>
        <v>0</v>
      </c>
      <c r="G137" s="349" t="str">
        <f>IF(ISBLANK(H137), IF(OR(NOT(ISBLANK(L137)),NOT(ISBLANK(I137)), NOT(ISBLANK(O137))),"no oldname but should be",""),IF(H137=I137,"api",IF(H137=O137,"csv","no match or acs")))</f>
        <v>no match or acs</v>
      </c>
      <c r="H137" s="54" t="s">
        <v>3006</v>
      </c>
      <c r="L137" s="54" t="s">
        <v>3006</v>
      </c>
      <c r="M137" s="56" t="s">
        <v>3006</v>
      </c>
      <c r="O137" s="23"/>
      <c r="Q137" s="61" t="s">
        <v>2263</v>
      </c>
      <c r="R137" s="142">
        <f>IFERROR(_xlfn.XLOOKUP(T137, sortorder!P:P,sortorder!Q:Q),999)</f>
        <v>18</v>
      </c>
      <c r="S137" s="142">
        <f>IFERROR(_xlfn.XLOOKUP(T137, sortorder!P:P,sortorder!O:O),99)</f>
        <v>45</v>
      </c>
      <c r="T137" s="124" t="s">
        <v>2189</v>
      </c>
      <c r="U137" s="56" t="s">
        <v>2263</v>
      </c>
      <c r="V137" s="147">
        <f>IFERROR(_xlfn.XLOOKUP(X137, sortorder!E:E,sortorder!D:D),99)</f>
        <v>17</v>
      </c>
      <c r="W137" s="147">
        <f>V137</f>
        <v>17</v>
      </c>
      <c r="X137" s="21" t="s">
        <v>2249</v>
      </c>
      <c r="Y137" s="137">
        <f>IF(ISERROR(SEARCH(Y$1,$Q137)),0,1)</f>
        <v>0</v>
      </c>
      <c r="Z137" s="137">
        <f>IF(ISERROR(SEARCH(Z$1,$Q137)),0,1)</f>
        <v>0</v>
      </c>
      <c r="AA137" s="137">
        <f>IF(ISERROR(SEARCH(AA$1,$Q137)),0,1)</f>
        <v>0</v>
      </c>
      <c r="AB137" s="137">
        <f>IF(ISERROR(SEARCH(AB$1,$Q137)),0,1)</f>
        <v>0</v>
      </c>
      <c r="AC137" s="137">
        <f>IF(ISERROR(SEARCH(AC$1,$Q137)),0,1)</f>
        <v>0</v>
      </c>
      <c r="AD137" s="137">
        <f>IF(ISERROR(SEARCH(AD$1,$Q137)),0,1)</f>
        <v>0</v>
      </c>
      <c r="AE137" s="137">
        <f>IF(ISERROR(SEARCH(AE$1,$Q137)),0,1)</f>
        <v>0</v>
      </c>
      <c r="AF137" s="137">
        <f>IF(ISERROR(SEARCH(AF$1,$Q137)),0,1)</f>
        <v>0</v>
      </c>
      <c r="AG137" s="137">
        <f>IF(ISERROR(SEARCH(AG$1,$Q137)),0,1)</f>
        <v>0</v>
      </c>
      <c r="AI137" s="137">
        <f>_xlfn.XLOOKUP(I137,'api2.3'!B:B,'api2.3'!D:D,"")</f>
        <v>0</v>
      </c>
      <c r="AJ137" t="s">
        <v>44</v>
      </c>
      <c r="AK137" s="38" t="s">
        <v>44</v>
      </c>
      <c r="AL137" s="200">
        <f>_xlfn.XLOOKUP(AK137,sortorder!$I$15:$I$20,sortorder!$J$15:$J$20)</f>
        <v>1</v>
      </c>
      <c r="AP137" s="639">
        <v>0</v>
      </c>
      <c r="AQ137" t="s">
        <v>43</v>
      </c>
      <c r="AR137" s="22" t="str">
        <f>IF(AA137=1,"pctile",IF(Y137=1,"ratio",IF(AC137=1,"avg","raw")))</f>
        <v>raw</v>
      </c>
      <c r="AS137" t="s">
        <v>43</v>
      </c>
      <c r="AT137" s="22" t="b">
        <f>AR137=AS137</f>
        <v>1</v>
      </c>
      <c r="AU137" s="638" t="s">
        <v>52</v>
      </c>
      <c r="AV137" s="638" t="s">
        <v>43</v>
      </c>
      <c r="AX137" s="601" t="s">
        <v>2799</v>
      </c>
      <c r="AY137" s="484" t="b">
        <v>0</v>
      </c>
      <c r="AZ137" t="s">
        <v>45</v>
      </c>
      <c r="BA137">
        <v>0</v>
      </c>
      <c r="BB137">
        <v>0</v>
      </c>
      <c r="BC137" t="b">
        <v>0</v>
      </c>
      <c r="BD137" t="b">
        <v>0</v>
      </c>
      <c r="BE137" t="b">
        <v>0</v>
      </c>
      <c r="BG137" t="s">
        <v>4870</v>
      </c>
      <c r="BH137" s="8" t="s">
        <v>2264</v>
      </c>
      <c r="BI137" s="8" t="s">
        <v>2264</v>
      </c>
      <c r="BJ137" s="719">
        <v>0</v>
      </c>
      <c r="BK137" s="566" t="s">
        <v>5821</v>
      </c>
      <c r="BL137" s="484" t="s">
        <v>2799</v>
      </c>
      <c r="BO137" s="214">
        <v>999</v>
      </c>
      <c r="BT137" s="585" t="s">
        <v>404</v>
      </c>
      <c r="BU137" s="585" t="s">
        <v>55</v>
      </c>
    </row>
    <row r="138" spans="1:73">
      <c r="A138">
        <v>137</v>
      </c>
      <c r="B138" s="153" t="str">
        <f>IFERROR(TEXT(AL138,"00"),"99")&amp;IFERROR(TEXT(W138,"00"),"99")&amp;IFERROR(TEXT(S138,"00"),"99")&amp;IFERROR(TEXT(BO138,"000"),"999")</f>
        <v>011838021</v>
      </c>
      <c r="C138" s="153" t="str">
        <f>IFERROR(TEXT(AL138,"00"),"99")&amp;IFERROR(TEXT(V138,"00"),"99")&amp;IFERROR(TEXT(R138,"000"),"999")</f>
        <v>0118021</v>
      </c>
      <c r="D138" s="43"/>
      <c r="E138" s="591">
        <f>IF(NOT(ISBLANK(L138)),1,0)</f>
        <v>1</v>
      </c>
      <c r="F138" s="591">
        <f>IF(NOT(ISBLANK(O138)),1,0)</f>
        <v>0</v>
      </c>
      <c r="G138" s="349" t="str">
        <f>IF(ISBLANK(H138), IF(OR(NOT(ISBLANK(L138)),NOT(ISBLANK(I138)), NOT(ISBLANK(O138))),"no oldname but should be",""),IF(H138=I138,"api",IF(H138=O138,"csv","no match or acs")))</f>
        <v>no match or acs</v>
      </c>
      <c r="H138" s="8" t="s">
        <v>2982</v>
      </c>
      <c r="I138" s="1" t="s">
        <v>2204</v>
      </c>
      <c r="K138" s="1"/>
      <c r="L138" s="122" t="s">
        <v>2982</v>
      </c>
      <c r="M138" s="189" t="s">
        <v>2982</v>
      </c>
      <c r="O138" s="1"/>
      <c r="Q138" s="122" t="s">
        <v>2203</v>
      </c>
      <c r="R138" s="142">
        <f>IFERROR(_xlfn.XLOOKUP(T138, sortorder!P:P,sortorder!Q:Q),999)</f>
        <v>21</v>
      </c>
      <c r="S138" s="142">
        <f>IFERROR(_xlfn.XLOOKUP(T138, sortorder!P:P,sortorder!O:O),99)</f>
        <v>38</v>
      </c>
      <c r="T138" s="124" t="s">
        <v>2203</v>
      </c>
      <c r="V138" s="147">
        <f>IFERROR(_xlfn.XLOOKUP(X138, sortorder!E:E,sortorder!D:D),99)</f>
        <v>18</v>
      </c>
      <c r="W138" s="147">
        <f>V138</f>
        <v>18</v>
      </c>
      <c r="X138" s="21" t="s">
        <v>2872</v>
      </c>
      <c r="Y138" s="137">
        <f>IF(ISERROR(SEARCH(Y$1,$Q138)),0,1)</f>
        <v>0</v>
      </c>
      <c r="Z138" s="137">
        <f>IF(ISERROR(SEARCH(Z$1,$Q138)),0,1)</f>
        <v>0</v>
      </c>
      <c r="AA138" s="137">
        <f>IF(ISERROR(SEARCH(AA$1,$Q138)),0,1)</f>
        <v>0</v>
      </c>
      <c r="AB138" s="137">
        <f>IF(ISERROR(SEARCH(AB$1,$Q138)),0,1)</f>
        <v>0</v>
      </c>
      <c r="AC138" s="137">
        <f>IF(ISERROR(SEARCH(AC$1,$Q138)),0,1)</f>
        <v>0</v>
      </c>
      <c r="AD138" s="137">
        <f>IF(ISERROR(SEARCH(AD$1,$Q138)),0,1)</f>
        <v>0</v>
      </c>
      <c r="AE138" s="137">
        <f>IF(ISERROR(SEARCH(AE$1,$Q138)),0,1)</f>
        <v>0</v>
      </c>
      <c r="AF138" s="137">
        <f>IF(ISERROR(SEARCH(AF$1,$Q138)),0,1)</f>
        <v>0</v>
      </c>
      <c r="AG138" s="137">
        <f>IF(ISERROR(SEARCH(AG$1,$Q138)),0,1)</f>
        <v>0</v>
      </c>
      <c r="AH138" t="s">
        <v>1058</v>
      </c>
      <c r="AI138" s="137" t="str">
        <f>_xlfn.XLOOKUP(I138,'api2.3'!B:B,'api2.3'!D:D,"")</f>
        <v>Breakdown by Race</v>
      </c>
      <c r="AJ138" t="s">
        <v>44</v>
      </c>
      <c r="AK138" s="38" t="s">
        <v>44</v>
      </c>
      <c r="AL138" s="200">
        <f>_xlfn.XLOOKUP(AK138,sortorder!$I$15:$I$20,sortorder!$J$15:$J$20)</f>
        <v>1</v>
      </c>
      <c r="AP138" s="639">
        <v>0</v>
      </c>
      <c r="AQ138" t="s">
        <v>43</v>
      </c>
      <c r="AR138" s="22" t="str">
        <f>IF(AA138=1,"pctile",IF(Y138=1,"ratio",IF(AC138=1,"avg","raw")))</f>
        <v>raw</v>
      </c>
      <c r="AS138" t="s">
        <v>43</v>
      </c>
      <c r="AT138" s="22" t="b">
        <f>AR138=AS138</f>
        <v>1</v>
      </c>
      <c r="AU138" s="638" t="s">
        <v>286</v>
      </c>
      <c r="AV138" s="638" t="s">
        <v>43</v>
      </c>
      <c r="AW138">
        <v>1</v>
      </c>
      <c r="AX138" s="601" t="s">
        <v>2143</v>
      </c>
      <c r="AY138" s="484" t="b">
        <v>1</v>
      </c>
      <c r="AZ138" s="22" t="s">
        <v>5630</v>
      </c>
      <c r="BA138">
        <v>2</v>
      </c>
      <c r="BB138">
        <v>0</v>
      </c>
      <c r="BC138" t="b">
        <v>0</v>
      </c>
      <c r="BD138" t="b">
        <v>1</v>
      </c>
      <c r="BE138" t="b">
        <v>0</v>
      </c>
      <c r="BG138" t="s">
        <v>4921</v>
      </c>
      <c r="BH138" s="186" t="s">
        <v>2205</v>
      </c>
      <c r="BI138" s="39" t="s">
        <v>2205</v>
      </c>
      <c r="BJ138" s="719" t="e">
        <v>#N/A</v>
      </c>
      <c r="BK138" s="566" t="s">
        <v>5810</v>
      </c>
      <c r="BL138" s="484" t="s">
        <v>2206</v>
      </c>
      <c r="BM138" s="56" t="s">
        <v>2207</v>
      </c>
      <c r="BO138" s="210">
        <v>21</v>
      </c>
      <c r="BP138" s="39"/>
      <c r="BQ138" s="585" t="s">
        <v>113</v>
      </c>
    </row>
    <row r="139" spans="1:73">
      <c r="A139">
        <v>138</v>
      </c>
      <c r="B139" s="153" t="str">
        <f>IFERROR(TEXT(AL139,"00"),"99")&amp;IFERROR(TEXT(W139,"00"),"99")&amp;IFERROR(TEXT(S139,"00"),"99")&amp;IFERROR(TEXT(BO139,"000"),"999")</f>
        <v>011854019</v>
      </c>
      <c r="C139" s="153" t="str">
        <f>IFERROR(TEXT(AL139,"00"),"99")&amp;IFERROR(TEXT(V139,"00"),"99")&amp;IFERROR(TEXT(R139,"000"),"999")</f>
        <v>0118019</v>
      </c>
      <c r="D139" s="43"/>
      <c r="E139" s="591">
        <f>IF(NOT(ISBLANK(L139)),1,0)</f>
        <v>1</v>
      </c>
      <c r="F139" s="591">
        <f>IF(NOT(ISBLANK(O139)),1,0)</f>
        <v>0</v>
      </c>
      <c r="G139" s="349" t="str">
        <f>IF(ISBLANK(H139), IF(OR(NOT(ISBLANK(L139)),NOT(ISBLANK(I139)), NOT(ISBLANK(O139))),"no oldname but should be",""),IF(H139=I139,"api",IF(H139=O139,"csv","no match or acs")))</f>
        <v>api</v>
      </c>
      <c r="H139" s="39" t="s">
        <v>2196</v>
      </c>
      <c r="I139" s="39" t="s">
        <v>2196</v>
      </c>
      <c r="L139" s="186" t="s">
        <v>2979</v>
      </c>
      <c r="M139" s="189" t="s">
        <v>2979</v>
      </c>
      <c r="O139" s="23"/>
      <c r="Q139" s="120" t="s">
        <v>2792</v>
      </c>
      <c r="R139" s="142">
        <f>IFERROR(_xlfn.XLOOKUP(T139, sortorder!P:P,sortorder!Q:Q),999)</f>
        <v>19</v>
      </c>
      <c r="S139" s="142">
        <f>IFERROR(_xlfn.XLOOKUP(T139, sortorder!P:P,sortorder!O:O),99)</f>
        <v>54</v>
      </c>
      <c r="T139" s="124" t="s">
        <v>2792</v>
      </c>
      <c r="V139" s="147">
        <f>IFERROR(_xlfn.XLOOKUP(X139, sortorder!E:E,sortorder!D:D),99)</f>
        <v>18</v>
      </c>
      <c r="W139" s="147">
        <f>V139</f>
        <v>18</v>
      </c>
      <c r="X139" s="21" t="s">
        <v>2872</v>
      </c>
      <c r="Y139" s="137">
        <f>IF(ISERROR(SEARCH(Y$1,$Q139)),0,1)</f>
        <v>0</v>
      </c>
      <c r="Z139" s="137">
        <f>IF(ISERROR(SEARCH(Z$1,$Q139)),0,1)</f>
        <v>0</v>
      </c>
      <c r="AA139" s="137">
        <f>IF(ISERROR(SEARCH(AA$1,$Q139)),0,1)</f>
        <v>0</v>
      </c>
      <c r="AB139" s="137">
        <f>IF(ISERROR(SEARCH(AB$1,$Q139)),0,1)</f>
        <v>0</v>
      </c>
      <c r="AC139" s="137">
        <f>IF(ISERROR(SEARCH(AC$1,$Q139)),0,1)</f>
        <v>0</v>
      </c>
      <c r="AD139" s="137">
        <f>IF(ISERROR(SEARCH(AD$1,$Q139)),0,1)</f>
        <v>0</v>
      </c>
      <c r="AE139" s="137">
        <f>IF(ISERROR(SEARCH(AE$1,$Q139)),0,1)</f>
        <v>0</v>
      </c>
      <c r="AF139" s="137">
        <f>IF(ISERROR(SEARCH(AF$1,$Q139)),0,1)</f>
        <v>0</v>
      </c>
      <c r="AG139" s="137">
        <f>IF(ISERROR(SEARCH(AG$1,$Q139)),0,1)</f>
        <v>0</v>
      </c>
      <c r="AH139" t="s">
        <v>1058</v>
      </c>
      <c r="AI139" s="137" t="str">
        <f>_xlfn.XLOOKUP(I139,'api2.3'!B:B,'api2.3'!D:D,"")</f>
        <v/>
      </c>
      <c r="AJ139" t="s">
        <v>44</v>
      </c>
      <c r="AK139" s="38" t="s">
        <v>44</v>
      </c>
      <c r="AL139" s="200">
        <f>_xlfn.XLOOKUP(AK139,sortorder!$I$15:$I$20,sortorder!$J$15:$J$20)</f>
        <v>1</v>
      </c>
      <c r="AP139" s="639">
        <v>0</v>
      </c>
      <c r="AQ139" t="s">
        <v>43</v>
      </c>
      <c r="AR139" s="22" t="str">
        <f>IF(AA139=1,"pctile",IF(Y139=1,"ratio",IF(AC139=1,"avg","raw")))</f>
        <v>raw</v>
      </c>
      <c r="AS139" t="s">
        <v>43</v>
      </c>
      <c r="AT139" s="22" t="b">
        <f>AR139=AS139</f>
        <v>1</v>
      </c>
      <c r="AU139" s="638" t="s">
        <v>286</v>
      </c>
      <c r="AV139" s="638" t="s">
        <v>43</v>
      </c>
      <c r="AW139">
        <v>1</v>
      </c>
      <c r="AX139" s="601" t="s">
        <v>2143</v>
      </c>
      <c r="AY139" s="484" t="b">
        <v>1</v>
      </c>
      <c r="AZ139" s="22" t="s">
        <v>5630</v>
      </c>
      <c r="BA139">
        <v>2</v>
      </c>
      <c r="BB139">
        <v>0</v>
      </c>
      <c r="BC139" t="b">
        <v>0</v>
      </c>
      <c r="BD139" t="b">
        <v>1</v>
      </c>
      <c r="BE139" t="b">
        <v>0</v>
      </c>
      <c r="BG139" t="s">
        <v>5014</v>
      </c>
      <c r="BH139" s="39" t="s">
        <v>2880</v>
      </c>
      <c r="BI139" s="39" t="s">
        <v>2880</v>
      </c>
      <c r="BJ139" s="719" t="e">
        <v>#N/A</v>
      </c>
      <c r="BK139" s="566" t="s">
        <v>5808</v>
      </c>
      <c r="BL139" s="484" t="s">
        <v>2799</v>
      </c>
      <c r="BM139" s="56" t="s">
        <v>2198</v>
      </c>
      <c r="BO139" s="210">
        <v>19</v>
      </c>
      <c r="BP139" s="39"/>
      <c r="BQ139" s="585" t="s">
        <v>55</v>
      </c>
    </row>
    <row r="140" spans="1:73">
      <c r="A140">
        <v>139</v>
      </c>
      <c r="B140" s="153" t="str">
        <f>IFERROR(TEXT(AL140,"00"),"99")&amp;IFERROR(TEXT(W140,"00"),"99")&amp;IFERROR(TEXT(S140,"00"),"99")&amp;IFERROR(TEXT(BO140,"000"),"999")</f>
        <v>011855020</v>
      </c>
      <c r="C140" s="153" t="str">
        <f>IFERROR(TEXT(AL140,"00"),"99")&amp;IFERROR(TEXT(V140,"00"),"99")&amp;IFERROR(TEXT(R140,"000"),"999")</f>
        <v>0118020</v>
      </c>
      <c r="D140" s="43"/>
      <c r="E140" s="591">
        <f>IF(NOT(ISBLANK(L140)),1,0)</f>
        <v>1</v>
      </c>
      <c r="F140" s="591">
        <f>IF(NOT(ISBLANK(O140)),1,0)</f>
        <v>0</v>
      </c>
      <c r="G140" s="349" t="str">
        <f>IF(ISBLANK(H140), IF(OR(NOT(ISBLANK(L140)),NOT(ISBLANK(I140)), NOT(ISBLANK(O140))),"no oldname but should be",""),IF(H140=I140,"api",IF(H140=O140,"csv","no match or acs")))</f>
        <v>api</v>
      </c>
      <c r="H140" s="39" t="s">
        <v>2200</v>
      </c>
      <c r="I140" s="39" t="s">
        <v>2200</v>
      </c>
      <c r="L140" s="186" t="s">
        <v>2983</v>
      </c>
      <c r="M140" s="189" t="s">
        <v>2983</v>
      </c>
      <c r="O140" s="23"/>
      <c r="Q140" s="120" t="s">
        <v>2793</v>
      </c>
      <c r="R140" s="142">
        <f>IFERROR(_xlfn.XLOOKUP(T140, sortorder!P:P,sortorder!Q:Q),999)</f>
        <v>20</v>
      </c>
      <c r="S140" s="142">
        <f>IFERROR(_xlfn.XLOOKUP(T140, sortorder!P:P,sortorder!O:O),99)</f>
        <v>55</v>
      </c>
      <c r="T140" s="124" t="s">
        <v>2793</v>
      </c>
      <c r="V140" s="147">
        <f>IFERROR(_xlfn.XLOOKUP(X140, sortorder!E:E,sortorder!D:D),99)</f>
        <v>18</v>
      </c>
      <c r="W140" s="147">
        <f>V140</f>
        <v>18</v>
      </c>
      <c r="X140" s="21" t="s">
        <v>2872</v>
      </c>
      <c r="Y140" s="137">
        <f>IF(ISERROR(SEARCH(Y$1,$Q140)),0,1)</f>
        <v>0</v>
      </c>
      <c r="Z140" s="137">
        <f>IF(ISERROR(SEARCH(Z$1,$Q140)),0,1)</f>
        <v>0</v>
      </c>
      <c r="AA140" s="137">
        <f>IF(ISERROR(SEARCH(AA$1,$Q140)),0,1)</f>
        <v>0</v>
      </c>
      <c r="AB140" s="137">
        <f>IF(ISERROR(SEARCH(AB$1,$Q140)),0,1)</f>
        <v>0</v>
      </c>
      <c r="AC140" s="137">
        <f>IF(ISERROR(SEARCH(AC$1,$Q140)),0,1)</f>
        <v>0</v>
      </c>
      <c r="AD140" s="137">
        <f>IF(ISERROR(SEARCH(AD$1,$Q140)),0,1)</f>
        <v>0</v>
      </c>
      <c r="AE140" s="137">
        <f>IF(ISERROR(SEARCH(AE$1,$Q140)),0,1)</f>
        <v>0</v>
      </c>
      <c r="AF140" s="137">
        <f>IF(ISERROR(SEARCH(AF$1,$Q140)),0,1)</f>
        <v>0</v>
      </c>
      <c r="AG140" s="137">
        <f>IF(ISERROR(SEARCH(AG$1,$Q140)),0,1)</f>
        <v>0</v>
      </c>
      <c r="AH140" t="s">
        <v>1058</v>
      </c>
      <c r="AI140" s="137" t="str">
        <f>_xlfn.XLOOKUP(I140,'api2.3'!B:B,'api2.3'!D:D,"")</f>
        <v/>
      </c>
      <c r="AJ140" t="s">
        <v>44</v>
      </c>
      <c r="AK140" s="38" t="s">
        <v>44</v>
      </c>
      <c r="AL140" s="200">
        <f>_xlfn.XLOOKUP(AK140,sortorder!$I$15:$I$20,sortorder!$J$15:$J$20)</f>
        <v>1</v>
      </c>
      <c r="AP140" s="639">
        <v>0</v>
      </c>
      <c r="AQ140" t="s">
        <v>43</v>
      </c>
      <c r="AR140" s="22" t="str">
        <f>IF(AA140=1,"pctile",IF(Y140=1,"ratio",IF(AC140=1,"avg","raw")))</f>
        <v>raw</v>
      </c>
      <c r="AS140" t="s">
        <v>43</v>
      </c>
      <c r="AT140" s="22" t="b">
        <f>AR140=AS140</f>
        <v>1</v>
      </c>
      <c r="AU140" s="638" t="s">
        <v>286</v>
      </c>
      <c r="AV140" s="638" t="s">
        <v>43</v>
      </c>
      <c r="AW140">
        <v>1</v>
      </c>
      <c r="AX140" s="601" t="s">
        <v>2143</v>
      </c>
      <c r="AY140" s="484" t="b">
        <v>1</v>
      </c>
      <c r="AZ140" s="22" t="s">
        <v>5630</v>
      </c>
      <c r="BA140">
        <v>2</v>
      </c>
      <c r="BB140">
        <v>0</v>
      </c>
      <c r="BC140" t="b">
        <v>0</v>
      </c>
      <c r="BD140" t="b">
        <v>1</v>
      </c>
      <c r="BE140" t="b">
        <v>0</v>
      </c>
      <c r="BG140" t="s">
        <v>5015</v>
      </c>
      <c r="BH140" s="39" t="s">
        <v>2881</v>
      </c>
      <c r="BI140" s="39" t="s">
        <v>2881</v>
      </c>
      <c r="BJ140" s="719">
        <v>0</v>
      </c>
      <c r="BK140" s="566" t="s">
        <v>5812</v>
      </c>
      <c r="BL140" s="484" t="s">
        <v>2799</v>
      </c>
      <c r="BM140" s="56" t="s">
        <v>2202</v>
      </c>
      <c r="BO140" s="210">
        <v>20</v>
      </c>
      <c r="BP140" s="39"/>
      <c r="BQ140" s="585" t="s">
        <v>55</v>
      </c>
    </row>
    <row r="141" spans="1:73">
      <c r="A141">
        <v>140</v>
      </c>
      <c r="B141" s="153" t="str">
        <f>IFERROR(TEXT(AL141,"00"),"99")&amp;IFERROR(TEXT(W141,"00"),"99")&amp;IFERROR(TEXT(S141,"00"),"99")&amp;IFERROR(TEXT(BO141,"000"),"999")</f>
        <v>011856022</v>
      </c>
      <c r="C141" s="153" t="str">
        <f>IFERROR(TEXT(AL141,"00"),"99")&amp;IFERROR(TEXT(V141,"00"),"99")&amp;IFERROR(TEXT(R141,"000"),"999")</f>
        <v>0118022</v>
      </c>
      <c r="D141" s="43"/>
      <c r="E141" s="591">
        <f>IF(NOT(ISBLANK(L141)),1,0)</f>
        <v>1</v>
      </c>
      <c r="F141" s="591">
        <f>IF(NOT(ISBLANK(O141)),1,0)</f>
        <v>0</v>
      </c>
      <c r="G141" s="349" t="str">
        <f>IF(ISBLANK(H141), IF(OR(NOT(ISBLANK(L141)),NOT(ISBLANK(I141)), NOT(ISBLANK(O141))),"no oldname but should be",""),IF(H141=I141,"api",IF(H141=O141,"csv","no match or acs")))</f>
        <v>api</v>
      </c>
      <c r="H141" s="39" t="s">
        <v>2209</v>
      </c>
      <c r="I141" s="39" t="s">
        <v>2209</v>
      </c>
      <c r="L141" s="186" t="s">
        <v>2986</v>
      </c>
      <c r="M141" s="189" t="s">
        <v>2986</v>
      </c>
      <c r="O141" s="23"/>
      <c r="Q141" s="120" t="s">
        <v>2794</v>
      </c>
      <c r="R141" s="142">
        <f>IFERROR(_xlfn.XLOOKUP(T141, sortorder!P:P,sortorder!Q:Q),999)</f>
        <v>22</v>
      </c>
      <c r="S141" s="142">
        <f>IFERROR(_xlfn.XLOOKUP(T141, sortorder!P:P,sortorder!O:O),99)</f>
        <v>56</v>
      </c>
      <c r="T141" s="188" t="s">
        <v>2794</v>
      </c>
      <c r="V141" s="147">
        <f>IFERROR(_xlfn.XLOOKUP(X141, sortorder!E:E,sortorder!D:D),99)</f>
        <v>18</v>
      </c>
      <c r="W141" s="147">
        <f>V141</f>
        <v>18</v>
      </c>
      <c r="X141" s="21" t="s">
        <v>2872</v>
      </c>
      <c r="Y141" s="137">
        <f>IF(ISERROR(SEARCH(Y$1,$Q141)),0,1)</f>
        <v>0</v>
      </c>
      <c r="Z141" s="137">
        <f>IF(ISERROR(SEARCH(Z$1,$Q141)),0,1)</f>
        <v>0</v>
      </c>
      <c r="AA141" s="137">
        <f>IF(ISERROR(SEARCH(AA$1,$Q141)),0,1)</f>
        <v>0</v>
      </c>
      <c r="AB141" s="137">
        <f>IF(ISERROR(SEARCH(AB$1,$Q141)),0,1)</f>
        <v>0</v>
      </c>
      <c r="AC141" s="137">
        <f>IF(ISERROR(SEARCH(AC$1,$Q141)),0,1)</f>
        <v>0</v>
      </c>
      <c r="AD141" s="137">
        <f>IF(ISERROR(SEARCH(AD$1,$Q141)),0,1)</f>
        <v>0</v>
      </c>
      <c r="AE141" s="137">
        <f>IF(ISERROR(SEARCH(AE$1,$Q141)),0,1)</f>
        <v>0</v>
      </c>
      <c r="AF141" s="137">
        <f>IF(ISERROR(SEARCH(AF$1,$Q141)),0,1)</f>
        <v>0</v>
      </c>
      <c r="AG141" s="137">
        <f>IF(ISERROR(SEARCH(AG$1,$Q141)),0,1)</f>
        <v>0</v>
      </c>
      <c r="AH141" t="s">
        <v>1058</v>
      </c>
      <c r="AI141" s="137" t="str">
        <f>_xlfn.XLOOKUP(I141,'api2.3'!B:B,'api2.3'!D:D,"")</f>
        <v/>
      </c>
      <c r="AJ141" t="s">
        <v>44</v>
      </c>
      <c r="AK141" s="38" t="s">
        <v>44</v>
      </c>
      <c r="AL141" s="200">
        <f>_xlfn.XLOOKUP(AK141,sortorder!$I$15:$I$20,sortorder!$J$15:$J$20)</f>
        <v>1</v>
      </c>
      <c r="AP141" s="639">
        <v>0</v>
      </c>
      <c r="AQ141" t="s">
        <v>43</v>
      </c>
      <c r="AR141" s="22" t="str">
        <f>IF(AA141=1,"pctile",IF(Y141=1,"ratio",IF(AC141=1,"avg","raw")))</f>
        <v>raw</v>
      </c>
      <c r="AS141" t="s">
        <v>43</v>
      </c>
      <c r="AT141" s="22" t="b">
        <f>AR141=AS141</f>
        <v>1</v>
      </c>
      <c r="AU141" s="638" t="s">
        <v>286</v>
      </c>
      <c r="AV141" s="638" t="s">
        <v>43</v>
      </c>
      <c r="AW141">
        <v>1</v>
      </c>
      <c r="AX141" s="601" t="s">
        <v>2143</v>
      </c>
      <c r="AY141" s="484" t="b">
        <v>1</v>
      </c>
      <c r="AZ141" s="22" t="s">
        <v>5630</v>
      </c>
      <c r="BA141">
        <v>2</v>
      </c>
      <c r="BB141">
        <v>0</v>
      </c>
      <c r="BC141" t="b">
        <v>0</v>
      </c>
      <c r="BD141" t="b">
        <v>1</v>
      </c>
      <c r="BE141" t="b">
        <v>0</v>
      </c>
      <c r="BG141" t="s">
        <v>5016</v>
      </c>
      <c r="BH141" s="39" t="s">
        <v>2882</v>
      </c>
      <c r="BI141" s="39" t="s">
        <v>2882</v>
      </c>
      <c r="BJ141" s="719">
        <v>0</v>
      </c>
      <c r="BK141" s="566" t="s">
        <v>5814</v>
      </c>
      <c r="BL141" s="484" t="s">
        <v>2799</v>
      </c>
      <c r="BM141" s="56" t="s">
        <v>2211</v>
      </c>
      <c r="BO141" s="210">
        <v>22</v>
      </c>
      <c r="BP141" s="39"/>
      <c r="BQ141" s="585" t="s">
        <v>55</v>
      </c>
    </row>
    <row r="142" spans="1:73">
      <c r="A142">
        <v>141</v>
      </c>
      <c r="B142" s="153" t="str">
        <f>IFERROR(TEXT(AL142,"00"),"99")&amp;IFERROR(TEXT(W142,"00"),"99")&amp;IFERROR(TEXT(S142,"00"),"99")&amp;IFERROR(TEXT(BO142,"000"),"999")</f>
        <v>011857023</v>
      </c>
      <c r="C142" s="153" t="str">
        <f>IFERROR(TEXT(AL142,"00"),"99")&amp;IFERROR(TEXT(V142,"00"),"99")&amp;IFERROR(TEXT(R142,"000"),"999")</f>
        <v>0118023</v>
      </c>
      <c r="D142" s="43"/>
      <c r="E142" s="591">
        <f>IF(NOT(ISBLANK(L142)),1,0)</f>
        <v>1</v>
      </c>
      <c r="F142" s="591">
        <f>IF(NOT(ISBLANK(O142)),1,0)</f>
        <v>0</v>
      </c>
      <c r="G142" s="349" t="str">
        <f>IF(ISBLANK(H142), IF(OR(NOT(ISBLANK(L142)),NOT(ISBLANK(I142)), NOT(ISBLANK(O142))),"no oldname but should be",""),IF(H142=I142,"api",IF(H142=O142,"csv","no match or acs")))</f>
        <v>api</v>
      </c>
      <c r="H142" s="39" t="s">
        <v>2213</v>
      </c>
      <c r="I142" s="186" t="s">
        <v>2213</v>
      </c>
      <c r="L142" s="186" t="s">
        <v>2985</v>
      </c>
      <c r="M142" s="189" t="s">
        <v>2985</v>
      </c>
      <c r="O142" s="23"/>
      <c r="Q142" s="120" t="s">
        <v>2795</v>
      </c>
      <c r="R142" s="142">
        <f>IFERROR(_xlfn.XLOOKUP(T142, sortorder!P:P,sortorder!Q:Q),999)</f>
        <v>23</v>
      </c>
      <c r="S142" s="142">
        <f>IFERROR(_xlfn.XLOOKUP(T142, sortorder!P:P,sortorder!O:O),99)</f>
        <v>57</v>
      </c>
      <c r="T142" s="124" t="s">
        <v>2795</v>
      </c>
      <c r="V142" s="147">
        <f>IFERROR(_xlfn.XLOOKUP(X142, sortorder!E:E,sortorder!D:D),99)</f>
        <v>18</v>
      </c>
      <c r="W142" s="147">
        <f>V142</f>
        <v>18</v>
      </c>
      <c r="X142" s="21" t="s">
        <v>2872</v>
      </c>
      <c r="Y142" s="137">
        <f>IF(ISERROR(SEARCH(Y$1,$Q142)),0,1)</f>
        <v>0</v>
      </c>
      <c r="Z142" s="137">
        <f>IF(ISERROR(SEARCH(Z$1,$Q142)),0,1)</f>
        <v>0</v>
      </c>
      <c r="AA142" s="137">
        <f>IF(ISERROR(SEARCH(AA$1,$Q142)),0,1)</f>
        <v>0</v>
      </c>
      <c r="AB142" s="137">
        <f>IF(ISERROR(SEARCH(AB$1,$Q142)),0,1)</f>
        <v>0</v>
      </c>
      <c r="AC142" s="137">
        <f>IF(ISERROR(SEARCH(AC$1,$Q142)),0,1)</f>
        <v>0</v>
      </c>
      <c r="AD142" s="137">
        <f>IF(ISERROR(SEARCH(AD$1,$Q142)),0,1)</f>
        <v>0</v>
      </c>
      <c r="AE142" s="137">
        <f>IF(ISERROR(SEARCH(AE$1,$Q142)),0,1)</f>
        <v>0</v>
      </c>
      <c r="AF142" s="137">
        <f>IF(ISERROR(SEARCH(AF$1,$Q142)),0,1)</f>
        <v>0</v>
      </c>
      <c r="AG142" s="137">
        <f>IF(ISERROR(SEARCH(AG$1,$Q142)),0,1)</f>
        <v>0</v>
      </c>
      <c r="AH142" t="s">
        <v>1058</v>
      </c>
      <c r="AI142" s="137" t="str">
        <f>_xlfn.XLOOKUP(I142,'api2.3'!B:B,'api2.3'!D:D,"")</f>
        <v/>
      </c>
      <c r="AJ142" t="s">
        <v>44</v>
      </c>
      <c r="AK142" s="38" t="s">
        <v>44</v>
      </c>
      <c r="AL142" s="200">
        <f>_xlfn.XLOOKUP(AK142,sortorder!$I$15:$I$20,sortorder!$J$15:$J$20)</f>
        <v>1</v>
      </c>
      <c r="AP142" s="639">
        <v>0</v>
      </c>
      <c r="AQ142" t="s">
        <v>43</v>
      </c>
      <c r="AR142" s="22" t="str">
        <f>IF(AA142=1,"pctile",IF(Y142=1,"ratio",IF(AC142=1,"avg","raw")))</f>
        <v>raw</v>
      </c>
      <c r="AS142" t="s">
        <v>43</v>
      </c>
      <c r="AT142" s="22" t="b">
        <f>AR142=AS142</f>
        <v>1</v>
      </c>
      <c r="AU142" s="638" t="s">
        <v>286</v>
      </c>
      <c r="AV142" s="638" t="s">
        <v>43</v>
      </c>
      <c r="AW142">
        <v>1</v>
      </c>
      <c r="AX142" s="601" t="s">
        <v>2143</v>
      </c>
      <c r="AY142" s="484" t="b">
        <v>1</v>
      </c>
      <c r="AZ142" s="22" t="s">
        <v>5630</v>
      </c>
      <c r="BA142">
        <v>2</v>
      </c>
      <c r="BB142">
        <v>0</v>
      </c>
      <c r="BC142" t="b">
        <v>0</v>
      </c>
      <c r="BD142" t="b">
        <v>1</v>
      </c>
      <c r="BE142" t="b">
        <v>0</v>
      </c>
      <c r="BG142" t="s">
        <v>5103</v>
      </c>
      <c r="BH142" s="39" t="s">
        <v>2883</v>
      </c>
      <c r="BI142" s="39" t="s">
        <v>2883</v>
      </c>
      <c r="BJ142" s="719">
        <v>0</v>
      </c>
      <c r="BK142" s="566" t="s">
        <v>5816</v>
      </c>
      <c r="BL142" s="484" t="s">
        <v>2799</v>
      </c>
      <c r="BM142" s="56" t="s">
        <v>2215</v>
      </c>
      <c r="BO142" s="210">
        <v>23</v>
      </c>
      <c r="BP142" s="39"/>
      <c r="BQ142" s="585" t="s">
        <v>55</v>
      </c>
    </row>
    <row r="143" spans="1:73">
      <c r="A143">
        <v>142</v>
      </c>
      <c r="B143" s="153" t="str">
        <f>IFERROR(TEXT(AL143,"00"),"99")&amp;IFERROR(TEXT(W143,"00"),"99")&amp;IFERROR(TEXT(S143,"00"),"99")&amp;IFERROR(TEXT(BO143,"000"),"999")</f>
        <v>011858024</v>
      </c>
      <c r="C143" s="153" t="str">
        <f>IFERROR(TEXT(AL143,"00"),"99")&amp;IFERROR(TEXT(V143,"00"),"99")&amp;IFERROR(TEXT(R143,"000"),"999")</f>
        <v>0118024</v>
      </c>
      <c r="D143" s="43"/>
      <c r="E143" s="591">
        <f>IF(NOT(ISBLANK(L143)),1,0)</f>
        <v>1</v>
      </c>
      <c r="F143" s="591">
        <f>IF(NOT(ISBLANK(O143)),1,0)</f>
        <v>0</v>
      </c>
      <c r="G143" s="349" t="str">
        <f>IF(ISBLANK(H143), IF(OR(NOT(ISBLANK(L143)),NOT(ISBLANK(I143)), NOT(ISBLANK(O143))),"no oldname but should be",""),IF(H143=I143,"api",IF(H143=O143,"csv","no match or acs")))</f>
        <v>api</v>
      </c>
      <c r="H143" s="39" t="s">
        <v>2217</v>
      </c>
      <c r="I143" s="39" t="s">
        <v>2217</v>
      </c>
      <c r="L143" s="186" t="s">
        <v>2987</v>
      </c>
      <c r="M143" s="189" t="s">
        <v>2987</v>
      </c>
      <c r="O143" s="23"/>
      <c r="Q143" s="120" t="s">
        <v>2796</v>
      </c>
      <c r="R143" s="142">
        <f>IFERROR(_xlfn.XLOOKUP(T143, sortorder!P:P,sortorder!Q:Q),999)</f>
        <v>24</v>
      </c>
      <c r="S143" s="142">
        <f>IFERROR(_xlfn.XLOOKUP(T143, sortorder!P:P,sortorder!O:O),99)</f>
        <v>58</v>
      </c>
      <c r="T143" s="124" t="s">
        <v>2796</v>
      </c>
      <c r="V143" s="147">
        <f>IFERROR(_xlfn.XLOOKUP(X143, sortorder!E:E,sortorder!D:D),99)</f>
        <v>18</v>
      </c>
      <c r="W143" s="147">
        <f>V143</f>
        <v>18</v>
      </c>
      <c r="X143" s="21" t="s">
        <v>2872</v>
      </c>
      <c r="Y143" s="137">
        <f>IF(ISERROR(SEARCH(Y$1,$Q143)),0,1)</f>
        <v>0</v>
      </c>
      <c r="Z143" s="137">
        <f>IF(ISERROR(SEARCH(Z$1,$Q143)),0,1)</f>
        <v>0</v>
      </c>
      <c r="AA143" s="137">
        <f>IF(ISERROR(SEARCH(AA$1,$Q143)),0,1)</f>
        <v>0</v>
      </c>
      <c r="AB143" s="137">
        <f>IF(ISERROR(SEARCH(AB$1,$Q143)),0,1)</f>
        <v>0</v>
      </c>
      <c r="AC143" s="137">
        <f>IF(ISERROR(SEARCH(AC$1,$Q143)),0,1)</f>
        <v>0</v>
      </c>
      <c r="AD143" s="137">
        <f>IF(ISERROR(SEARCH(AD$1,$Q143)),0,1)</f>
        <v>0</v>
      </c>
      <c r="AE143" s="137">
        <f>IF(ISERROR(SEARCH(AE$1,$Q143)),0,1)</f>
        <v>0</v>
      </c>
      <c r="AF143" s="137">
        <f>IF(ISERROR(SEARCH(AF$1,$Q143)),0,1)</f>
        <v>0</v>
      </c>
      <c r="AG143" s="137">
        <f>IF(ISERROR(SEARCH(AG$1,$Q143)),0,1)</f>
        <v>0</v>
      </c>
      <c r="AH143" t="s">
        <v>1058</v>
      </c>
      <c r="AI143" s="137" t="str">
        <f>_xlfn.XLOOKUP(I143,'api2.3'!B:B,'api2.3'!D:D,"")</f>
        <v/>
      </c>
      <c r="AJ143" t="s">
        <v>44</v>
      </c>
      <c r="AK143" s="38" t="s">
        <v>44</v>
      </c>
      <c r="AL143" s="200">
        <f>_xlfn.XLOOKUP(AK143,sortorder!$I$15:$I$20,sortorder!$J$15:$J$20)</f>
        <v>1</v>
      </c>
      <c r="AP143" s="639">
        <v>0</v>
      </c>
      <c r="AQ143" t="s">
        <v>43</v>
      </c>
      <c r="AR143" s="22" t="str">
        <f>IF(AA143=1,"pctile",IF(Y143=1,"ratio",IF(AC143=1,"avg","raw")))</f>
        <v>raw</v>
      </c>
      <c r="AS143" t="s">
        <v>43</v>
      </c>
      <c r="AT143" s="22" t="b">
        <f>AR143=AS143</f>
        <v>1</v>
      </c>
      <c r="AU143" s="638" t="s">
        <v>286</v>
      </c>
      <c r="AV143" s="638" t="s">
        <v>43</v>
      </c>
      <c r="AW143">
        <v>1</v>
      </c>
      <c r="AX143" s="601" t="s">
        <v>2143</v>
      </c>
      <c r="AY143" s="484" t="b">
        <v>1</v>
      </c>
      <c r="AZ143" s="22" t="s">
        <v>5630</v>
      </c>
      <c r="BA143">
        <v>2</v>
      </c>
      <c r="BB143">
        <v>0</v>
      </c>
      <c r="BC143" t="b">
        <v>0</v>
      </c>
      <c r="BD143" t="b">
        <v>1</v>
      </c>
      <c r="BE143" t="b">
        <v>0</v>
      </c>
      <c r="BG143" t="s">
        <v>5017</v>
      </c>
      <c r="BH143" s="39" t="s">
        <v>2884</v>
      </c>
      <c r="BI143" s="39" t="s">
        <v>2884</v>
      </c>
      <c r="BJ143" s="719">
        <v>0</v>
      </c>
      <c r="BK143" s="566" t="s">
        <v>5818</v>
      </c>
      <c r="BL143" s="484" t="s">
        <v>2799</v>
      </c>
      <c r="BM143" s="56" t="s">
        <v>2219</v>
      </c>
      <c r="BO143" s="210">
        <v>24</v>
      </c>
      <c r="BP143" s="39"/>
      <c r="BQ143" s="585" t="s">
        <v>113</v>
      </c>
    </row>
    <row r="144" spans="1:73">
      <c r="A144">
        <v>143</v>
      </c>
      <c r="B144" s="153" t="str">
        <f>IFERROR(TEXT(AL144,"00"),"99")&amp;IFERROR(TEXT(W144,"00"),"99")&amp;IFERROR(TEXT(S144,"00"),"99")&amp;IFERROR(TEXT(BO144,"000"),"999")</f>
        <v>011859025</v>
      </c>
      <c r="C144" s="153" t="str">
        <f>IFERROR(TEXT(AL144,"00"),"99")&amp;IFERROR(TEXT(V144,"00"),"99")&amp;IFERROR(TEXT(R144,"000"),"999")</f>
        <v>0118025</v>
      </c>
      <c r="D144" s="43"/>
      <c r="E144" s="591">
        <f>IF(NOT(ISBLANK(L144)),1,0)</f>
        <v>1</v>
      </c>
      <c r="F144" s="591">
        <f>IF(NOT(ISBLANK(O144)),1,0)</f>
        <v>0</v>
      </c>
      <c r="G144" s="349" t="str">
        <f>IF(ISBLANK(H144), IF(OR(NOT(ISBLANK(L144)),NOT(ISBLANK(I144)), NOT(ISBLANK(O144))),"no oldname but should be",""),IF(H144=I144,"api",IF(H144=O144,"csv","no match or acs")))</f>
        <v>api</v>
      </c>
      <c r="H144" s="39" t="s">
        <v>2221</v>
      </c>
      <c r="I144" s="39" t="s">
        <v>2221</v>
      </c>
      <c r="L144" s="186" t="s">
        <v>2988</v>
      </c>
      <c r="M144" s="189" t="s">
        <v>2988</v>
      </c>
      <c r="O144" s="23"/>
      <c r="Q144" s="120" t="s">
        <v>2797</v>
      </c>
      <c r="R144" s="142">
        <f>IFERROR(_xlfn.XLOOKUP(T144, sortorder!P:P,sortorder!Q:Q),999)</f>
        <v>25</v>
      </c>
      <c r="S144" s="142">
        <f>IFERROR(_xlfn.XLOOKUP(T144, sortorder!P:P,sortorder!O:O),99)</f>
        <v>59</v>
      </c>
      <c r="T144" s="124" t="s">
        <v>2797</v>
      </c>
      <c r="V144" s="147">
        <f>IFERROR(_xlfn.XLOOKUP(X144, sortorder!E:E,sortorder!D:D),99)</f>
        <v>18</v>
      </c>
      <c r="W144" s="147">
        <f>V144</f>
        <v>18</v>
      </c>
      <c r="X144" s="21" t="s">
        <v>2872</v>
      </c>
      <c r="Y144" s="137">
        <f>IF(ISERROR(SEARCH(Y$1,$Q144)),0,1)</f>
        <v>0</v>
      </c>
      <c r="Z144" s="137">
        <f>IF(ISERROR(SEARCH(Z$1,$Q144)),0,1)</f>
        <v>0</v>
      </c>
      <c r="AA144" s="137">
        <f>IF(ISERROR(SEARCH(AA$1,$Q144)),0,1)</f>
        <v>0</v>
      </c>
      <c r="AB144" s="137">
        <f>IF(ISERROR(SEARCH(AB$1,$Q144)),0,1)</f>
        <v>0</v>
      </c>
      <c r="AC144" s="137">
        <f>IF(ISERROR(SEARCH(AC$1,$Q144)),0,1)</f>
        <v>0</v>
      </c>
      <c r="AD144" s="137">
        <f>IF(ISERROR(SEARCH(AD$1,$Q144)),0,1)</f>
        <v>0</v>
      </c>
      <c r="AE144" s="137">
        <f>IF(ISERROR(SEARCH(AE$1,$Q144)),0,1)</f>
        <v>0</v>
      </c>
      <c r="AF144" s="137">
        <f>IF(ISERROR(SEARCH(AF$1,$Q144)),0,1)</f>
        <v>0</v>
      </c>
      <c r="AG144" s="137">
        <f>IF(ISERROR(SEARCH(AG$1,$Q144)),0,1)</f>
        <v>0</v>
      </c>
      <c r="AH144" t="s">
        <v>1058</v>
      </c>
      <c r="AI144" s="137" t="str">
        <f>_xlfn.XLOOKUP(I144,'api2.3'!B:B,'api2.3'!D:D,"")</f>
        <v/>
      </c>
      <c r="AJ144" t="s">
        <v>44</v>
      </c>
      <c r="AK144" s="38" t="s">
        <v>44</v>
      </c>
      <c r="AL144" s="200">
        <f>_xlfn.XLOOKUP(AK144,sortorder!$I$15:$I$20,sortorder!$J$15:$J$20)</f>
        <v>1</v>
      </c>
      <c r="AP144" s="639">
        <v>0</v>
      </c>
      <c r="AQ144" t="s">
        <v>43</v>
      </c>
      <c r="AR144" s="22" t="str">
        <f>IF(AA144=1,"pctile",IF(Y144=1,"ratio",IF(AC144=1,"avg","raw")))</f>
        <v>raw</v>
      </c>
      <c r="AS144" t="s">
        <v>43</v>
      </c>
      <c r="AT144" s="22" t="b">
        <f>AR144=AS144</f>
        <v>1</v>
      </c>
      <c r="AU144" s="638" t="s">
        <v>286</v>
      </c>
      <c r="AV144" s="638" t="s">
        <v>43</v>
      </c>
      <c r="AW144">
        <v>1</v>
      </c>
      <c r="AX144" s="601" t="s">
        <v>2143</v>
      </c>
      <c r="AY144" s="484" t="b">
        <v>1</v>
      </c>
      <c r="AZ144" s="22" t="s">
        <v>5630</v>
      </c>
      <c r="BA144">
        <v>2</v>
      </c>
      <c r="BB144">
        <v>0</v>
      </c>
      <c r="BC144" t="b">
        <v>0</v>
      </c>
      <c r="BD144" t="b">
        <v>1</v>
      </c>
      <c r="BE144" t="b">
        <v>0</v>
      </c>
      <c r="BG144" t="s">
        <v>5189</v>
      </c>
      <c r="BH144" s="39" t="s">
        <v>2885</v>
      </c>
      <c r="BI144" s="39" t="s">
        <v>2885</v>
      </c>
      <c r="BJ144" s="719">
        <v>0</v>
      </c>
      <c r="BK144" s="566" t="s">
        <v>5820</v>
      </c>
      <c r="BL144" s="484" t="s">
        <v>2799</v>
      </c>
      <c r="BM144" s="56" t="s">
        <v>2223</v>
      </c>
      <c r="BO144" s="210">
        <v>25</v>
      </c>
      <c r="BP144" s="39"/>
      <c r="BQ144" s="585" t="s">
        <v>109</v>
      </c>
    </row>
    <row r="145" spans="1:69">
      <c r="A145">
        <v>144</v>
      </c>
      <c r="B145" s="153" t="str">
        <f>IFERROR(TEXT(AL145,"00"),"99")&amp;IFERROR(TEXT(W145,"00"),"99")&amp;IFERROR(TEXT(S145,"00"),"99")&amp;IFERROR(TEXT(BO145,"000"),"999")</f>
        <v>011860018</v>
      </c>
      <c r="C145" s="153" t="str">
        <f>IFERROR(TEXT(AL145,"00"),"99")&amp;IFERROR(TEXT(V145,"00"),"99")&amp;IFERROR(TEXT(R145,"000"),"999")</f>
        <v>0118018</v>
      </c>
      <c r="D145" s="43"/>
      <c r="E145" s="591">
        <f>IF(NOT(ISBLANK(L145)),1,0)</f>
        <v>1</v>
      </c>
      <c r="F145" s="591">
        <f>IF(NOT(ISBLANK(O145)),1,0)</f>
        <v>0</v>
      </c>
      <c r="G145" s="349" t="str">
        <f>IF(ISBLANK(H145), IF(OR(NOT(ISBLANK(L145)),NOT(ISBLANK(I145)), NOT(ISBLANK(O145))),"no oldname but should be",""),IF(H145=I145,"api",IF(H145=O145,"csv","no match or acs")))</f>
        <v>api</v>
      </c>
      <c r="H145" s="39" t="s">
        <v>2190</v>
      </c>
      <c r="I145" s="39" t="s">
        <v>2190</v>
      </c>
      <c r="L145" s="186" t="s">
        <v>2978</v>
      </c>
      <c r="M145" s="189" t="s">
        <v>2978</v>
      </c>
      <c r="O145" s="23"/>
      <c r="Q145" s="120" t="s">
        <v>2798</v>
      </c>
      <c r="R145" s="142">
        <f>IFERROR(_xlfn.XLOOKUP(T145, sortorder!P:P,sortorder!Q:Q),999)</f>
        <v>18</v>
      </c>
      <c r="S145" s="142">
        <f>IFERROR(_xlfn.XLOOKUP(T145, sortorder!P:P,sortorder!O:O),99)</f>
        <v>60</v>
      </c>
      <c r="T145" s="124" t="s">
        <v>2798</v>
      </c>
      <c r="V145" s="147">
        <f>IFERROR(_xlfn.XLOOKUP(X145, sortorder!E:E,sortorder!D:D),99)</f>
        <v>18</v>
      </c>
      <c r="W145" s="147">
        <f>V145</f>
        <v>18</v>
      </c>
      <c r="X145" s="21" t="s">
        <v>2872</v>
      </c>
      <c r="Y145" s="137">
        <f>IF(ISERROR(SEARCH(Y$1,$Q145)),0,1)</f>
        <v>0</v>
      </c>
      <c r="Z145" s="137">
        <f>IF(ISERROR(SEARCH(Z$1,$Q145)),0,1)</f>
        <v>0</v>
      </c>
      <c r="AA145" s="137">
        <f>IF(ISERROR(SEARCH(AA$1,$Q145)),0,1)</f>
        <v>0</v>
      </c>
      <c r="AB145" s="137">
        <f>IF(ISERROR(SEARCH(AB$1,$Q145)),0,1)</f>
        <v>0</v>
      </c>
      <c r="AC145" s="137">
        <f>IF(ISERROR(SEARCH(AC$1,$Q145)),0,1)</f>
        <v>0</v>
      </c>
      <c r="AD145" s="137">
        <f>IF(ISERROR(SEARCH(AD$1,$Q145)),0,1)</f>
        <v>0</v>
      </c>
      <c r="AE145" s="137">
        <f>IF(ISERROR(SEARCH(AE$1,$Q145)),0,1)</f>
        <v>0</v>
      </c>
      <c r="AF145" s="137">
        <f>IF(ISERROR(SEARCH(AF$1,$Q145)),0,1)</f>
        <v>0</v>
      </c>
      <c r="AG145" s="137">
        <f>IF(ISERROR(SEARCH(AG$1,$Q145)),0,1)</f>
        <v>0</v>
      </c>
      <c r="AH145" t="s">
        <v>1058</v>
      </c>
      <c r="AI145" s="137" t="str">
        <f>_xlfn.XLOOKUP(I145,'api2.3'!B:B,'api2.3'!D:D,"")</f>
        <v/>
      </c>
      <c r="AJ145" t="s">
        <v>44</v>
      </c>
      <c r="AK145" s="38" t="s">
        <v>44</v>
      </c>
      <c r="AL145" s="200">
        <f>_xlfn.XLOOKUP(AK145,sortorder!$I$15:$I$20,sortorder!$J$15:$J$20)</f>
        <v>1</v>
      </c>
      <c r="AP145" s="639">
        <v>0</v>
      </c>
      <c r="AQ145" t="s">
        <v>43</v>
      </c>
      <c r="AR145" s="22" t="str">
        <f>IF(AA145=1,"pctile",IF(Y145=1,"ratio",IF(AC145=1,"avg","raw")))</f>
        <v>raw</v>
      </c>
      <c r="AS145" t="s">
        <v>43</v>
      </c>
      <c r="AT145" s="22" t="b">
        <f>AR145=AS145</f>
        <v>1</v>
      </c>
      <c r="AU145" s="638" t="s">
        <v>286</v>
      </c>
      <c r="AV145" s="638" t="s">
        <v>43</v>
      </c>
      <c r="AW145">
        <v>1</v>
      </c>
      <c r="AX145" s="601" t="s">
        <v>2143</v>
      </c>
      <c r="AY145" s="484" t="b">
        <v>1</v>
      </c>
      <c r="AZ145" s="22" t="s">
        <v>5630</v>
      </c>
      <c r="BA145">
        <v>2</v>
      </c>
      <c r="BB145">
        <v>0</v>
      </c>
      <c r="BC145" t="b">
        <v>0</v>
      </c>
      <c r="BD145" t="b">
        <v>1</v>
      </c>
      <c r="BE145" t="b">
        <v>0</v>
      </c>
      <c r="BG145" t="s">
        <v>5018</v>
      </c>
      <c r="BH145" s="39" t="s">
        <v>2886</v>
      </c>
      <c r="BI145" s="39" t="s">
        <v>2886</v>
      </c>
      <c r="BJ145" s="719">
        <v>0</v>
      </c>
      <c r="BK145" s="566" t="s">
        <v>5806</v>
      </c>
      <c r="BL145" s="484" t="s">
        <v>2799</v>
      </c>
      <c r="BM145" s="56" t="s">
        <v>2194</v>
      </c>
      <c r="BO145" s="210">
        <v>18</v>
      </c>
      <c r="BP145" s="39"/>
      <c r="BQ145" s="585" t="s">
        <v>1562</v>
      </c>
    </row>
    <row r="146" spans="1:69">
      <c r="A146">
        <v>145</v>
      </c>
      <c r="B146" s="153" t="str">
        <f>IFERROR(TEXT(AL146,"00"),"99")&amp;IFERROR(TEXT(W146,"00"),"99")&amp;IFERROR(TEXT(S146,"00"),"99")&amp;IFERROR(TEXT(BO146,"000"),"999")</f>
        <v>011938999</v>
      </c>
      <c r="C146" s="153" t="str">
        <f>IFERROR(TEXT(AL146,"00"),"99")&amp;IFERROR(TEXT(V146,"00"),"99")&amp;IFERROR(TEXT(R146,"000"),"999")</f>
        <v>0119021</v>
      </c>
      <c r="D146" s="28">
        <v>0</v>
      </c>
      <c r="E146" s="591">
        <f>IF(NOT(ISBLANK(L146)),1,0)</f>
        <v>0</v>
      </c>
      <c r="F146" s="591">
        <f>IF(NOT(ISBLANK(O146)),1,0)</f>
        <v>0</v>
      </c>
      <c r="G146" s="349" t="str">
        <f>IF(ISBLANK(H146), IF(OR(NOT(ISBLANK(L146)),NOT(ISBLANK(I146)), NOT(ISBLANK(O146))),"no oldname but should be",""),IF(H146=I146,"api",IF(H146=O146,"csv","no match or acs")))</f>
        <v/>
      </c>
      <c r="Q146" s="61" t="s">
        <v>2355</v>
      </c>
      <c r="R146" s="142">
        <f>IFERROR(_xlfn.XLOOKUP(T146, sortorder!P:P,sortorder!Q:Q),999)</f>
        <v>21</v>
      </c>
      <c r="S146" s="142">
        <f>IFERROR(_xlfn.XLOOKUP(T146, sortorder!P:P,sortorder!O:O),99)</f>
        <v>38</v>
      </c>
      <c r="T146" s="124" t="s">
        <v>2203</v>
      </c>
      <c r="V146" s="147">
        <f>IFERROR(_xlfn.XLOOKUP(X146, sortorder!E:E,sortorder!D:D),99)</f>
        <v>19</v>
      </c>
      <c r="W146" s="147">
        <f>V146</f>
        <v>19</v>
      </c>
      <c r="X146" s="21" t="s">
        <v>2873</v>
      </c>
      <c r="Y146" s="137">
        <f>IF(ISERROR(SEARCH(Y$1,$Q146)),0,1)</f>
        <v>1</v>
      </c>
      <c r="Z146" s="137">
        <f>IF(ISERROR(SEARCH(Z$1,$Q146)),0,1)</f>
        <v>0</v>
      </c>
      <c r="AA146" s="137">
        <f>IF(ISERROR(SEARCH(AA$1,$Q146)),0,1)</f>
        <v>0</v>
      </c>
      <c r="AB146" s="137">
        <f>IF(ISERROR(SEARCH(AB$1,$Q146)),0,1)</f>
        <v>0</v>
      </c>
      <c r="AC146" s="137">
        <f>IF(ISERROR(SEARCH(AC$1,$Q146)),0,1)</f>
        <v>1</v>
      </c>
      <c r="AD146" s="137">
        <f>IF(ISERROR(SEARCH(AD$1,$Q146)),0,1)</f>
        <v>0</v>
      </c>
      <c r="AE146" s="137">
        <f>IF(ISERROR(SEARCH(AE$1,$Q146)),0,1)</f>
        <v>0</v>
      </c>
      <c r="AF146" s="137">
        <f>IF(ISERROR(SEARCH(AF$1,$Q146)),0,1)</f>
        <v>0</v>
      </c>
      <c r="AG146" s="137">
        <f>IF(ISERROR(SEARCH(AG$1,$Q146)),0,1)</f>
        <v>0</v>
      </c>
      <c r="AI146" s="137">
        <f>_xlfn.XLOOKUP(I146,'api2.3'!B:B,'api2.3'!D:D,"")</f>
        <v>0</v>
      </c>
      <c r="AJ146" t="s">
        <v>44</v>
      </c>
      <c r="AK146" s="38" t="s">
        <v>44</v>
      </c>
      <c r="AL146" s="200">
        <f>_xlfn.XLOOKUP(AK146,sortorder!$I$15:$I$20,sortorder!$J$15:$J$20)</f>
        <v>1</v>
      </c>
      <c r="AM146" s="638" t="s">
        <v>416</v>
      </c>
      <c r="AN146" s="638" t="s">
        <v>416</v>
      </c>
      <c r="AO146" s="638" t="s">
        <v>417</v>
      </c>
      <c r="AP146" s="642">
        <v>1</v>
      </c>
      <c r="AQ146" t="s">
        <v>2335</v>
      </c>
      <c r="AR146" s="22" t="str">
        <f>IF(AA146=1,"pctile",IF(Y146=1,"ratio",IF(AC146=1,"avg","raw")))</f>
        <v>ratio</v>
      </c>
      <c r="AS146" t="s">
        <v>1707</v>
      </c>
      <c r="AT146" s="22" t="b">
        <f>AR146=AS146</f>
        <v>1</v>
      </c>
      <c r="AU146" s="638" t="s">
        <v>1707</v>
      </c>
      <c r="AV146" s="638" t="s">
        <v>1707</v>
      </c>
      <c r="AX146" s="601" t="s">
        <v>2799</v>
      </c>
      <c r="AY146" s="484" t="b">
        <v>0</v>
      </c>
      <c r="AZ146" t="s">
        <v>2948</v>
      </c>
      <c r="BA146">
        <v>2</v>
      </c>
      <c r="BB146">
        <v>1</v>
      </c>
      <c r="BC146" t="b">
        <v>0</v>
      </c>
      <c r="BD146" t="b">
        <v>0</v>
      </c>
      <c r="BE146" t="b">
        <v>0</v>
      </c>
      <c r="BG146" t="s">
        <v>4926</v>
      </c>
      <c r="BH146" s="39" t="s">
        <v>2887</v>
      </c>
      <c r="BI146" s="39" t="s">
        <v>2887</v>
      </c>
      <c r="BJ146" s="719">
        <v>0</v>
      </c>
      <c r="BK146" s="566" t="s">
        <v>2799</v>
      </c>
      <c r="BL146" s="484" t="s">
        <v>2799</v>
      </c>
      <c r="BO146" s="214">
        <v>999</v>
      </c>
    </row>
    <row r="147" spans="1:69">
      <c r="A147">
        <v>146</v>
      </c>
      <c r="B147" s="153" t="str">
        <f>IFERROR(TEXT(AL147,"00"),"99")&amp;IFERROR(TEXT(W147,"00"),"99")&amp;IFERROR(TEXT(S147,"00"),"99")&amp;IFERROR(TEXT(BO147,"000"),"999")</f>
        <v>011954999</v>
      </c>
      <c r="C147" s="153" t="str">
        <f>IFERROR(TEXT(AL147,"00"),"99")&amp;IFERROR(TEXT(V147,"00"),"99")&amp;IFERROR(TEXT(R147,"000"),"999")</f>
        <v>0119019</v>
      </c>
      <c r="D147" s="28">
        <v>0</v>
      </c>
      <c r="E147" s="591">
        <f>IF(NOT(ISBLANK(L147)),1,0)</f>
        <v>0</v>
      </c>
      <c r="F147" s="591">
        <f>IF(NOT(ISBLANK(O147)),1,0)</f>
        <v>0</v>
      </c>
      <c r="G147" s="349" t="str">
        <f>IF(ISBLANK(H147), IF(OR(NOT(ISBLANK(L147)),NOT(ISBLANK(I147)), NOT(ISBLANK(O147))),"no oldname but should be",""),IF(H147=I147,"api",IF(H147=O147,"csv","no match or acs")))</f>
        <v/>
      </c>
      <c r="Q147" s="61" t="s">
        <v>2830</v>
      </c>
      <c r="R147" s="142">
        <f>IFERROR(_xlfn.XLOOKUP(T147, sortorder!P:P,sortorder!Q:Q),999)</f>
        <v>19</v>
      </c>
      <c r="S147" s="142">
        <f>IFERROR(_xlfn.XLOOKUP(T147, sortorder!P:P,sortorder!O:O),99)</f>
        <v>54</v>
      </c>
      <c r="T147" s="124" t="s">
        <v>2792</v>
      </c>
      <c r="V147" s="147">
        <f>IFERROR(_xlfn.XLOOKUP(X147, sortorder!E:E,sortorder!D:D),99)</f>
        <v>19</v>
      </c>
      <c r="W147" s="147">
        <f>V147</f>
        <v>19</v>
      </c>
      <c r="X147" s="21" t="s">
        <v>2873</v>
      </c>
      <c r="Y147" s="137">
        <f>IF(ISERROR(SEARCH(Y$1,$Q147)),0,1)</f>
        <v>1</v>
      </c>
      <c r="Z147" s="137">
        <f>IF(ISERROR(SEARCH(Z$1,$Q147)),0,1)</f>
        <v>0</v>
      </c>
      <c r="AA147" s="137">
        <f>IF(ISERROR(SEARCH(AA$1,$Q147)),0,1)</f>
        <v>0</v>
      </c>
      <c r="AB147" s="137">
        <f>IF(ISERROR(SEARCH(AB$1,$Q147)),0,1)</f>
        <v>0</v>
      </c>
      <c r="AC147" s="137">
        <f>IF(ISERROR(SEARCH(AC$1,$Q147)),0,1)</f>
        <v>1</v>
      </c>
      <c r="AD147" s="137">
        <f>IF(ISERROR(SEARCH(AD$1,$Q147)),0,1)</f>
        <v>0</v>
      </c>
      <c r="AE147" s="137">
        <f>IF(ISERROR(SEARCH(AE$1,$Q147)),0,1)</f>
        <v>0</v>
      </c>
      <c r="AF147" s="137">
        <f>IF(ISERROR(SEARCH(AF$1,$Q147)),0,1)</f>
        <v>0</v>
      </c>
      <c r="AG147" s="137">
        <f>IF(ISERROR(SEARCH(AG$1,$Q147)),0,1)</f>
        <v>0</v>
      </c>
      <c r="AI147" s="137">
        <f>_xlfn.XLOOKUP(I147,'api2.3'!B:B,'api2.3'!D:D,"")</f>
        <v>0</v>
      </c>
      <c r="AJ147" t="s">
        <v>44</v>
      </c>
      <c r="AK147" s="38" t="s">
        <v>44</v>
      </c>
      <c r="AL147" s="200">
        <f>_xlfn.XLOOKUP(AK147,sortorder!$I$15:$I$20,sortorder!$J$15:$J$20)</f>
        <v>1</v>
      </c>
      <c r="AM147" s="638" t="s">
        <v>416</v>
      </c>
      <c r="AN147" s="638" t="s">
        <v>416</v>
      </c>
      <c r="AO147" s="638" t="s">
        <v>417</v>
      </c>
      <c r="AP147" s="642">
        <v>1</v>
      </c>
      <c r="AQ147" t="s">
        <v>2335</v>
      </c>
      <c r="AR147" s="22" t="str">
        <f>IF(AA147=1,"pctile",IF(Y147=1,"ratio",IF(AC147=1,"avg","raw")))</f>
        <v>ratio</v>
      </c>
      <c r="AS147" t="s">
        <v>1707</v>
      </c>
      <c r="AT147" s="22" t="b">
        <f>AR147=AS147</f>
        <v>1</v>
      </c>
      <c r="AU147" s="638" t="s">
        <v>1707</v>
      </c>
      <c r="AV147" s="638" t="s">
        <v>1707</v>
      </c>
      <c r="AX147" s="601" t="s">
        <v>2799</v>
      </c>
      <c r="AY147" s="484" t="b">
        <v>0</v>
      </c>
      <c r="AZ147" t="s">
        <v>2948</v>
      </c>
      <c r="BA147">
        <v>2</v>
      </c>
      <c r="BB147">
        <v>1</v>
      </c>
      <c r="BC147" t="b">
        <v>0</v>
      </c>
      <c r="BD147" t="b">
        <v>0</v>
      </c>
      <c r="BE147" t="b">
        <v>0</v>
      </c>
      <c r="BG147" t="s">
        <v>5019</v>
      </c>
      <c r="BH147" s="39" t="s">
        <v>2888</v>
      </c>
      <c r="BI147" s="39" t="s">
        <v>2888</v>
      </c>
      <c r="BJ147" s="719">
        <v>0</v>
      </c>
      <c r="BK147" s="566" t="s">
        <v>2799</v>
      </c>
      <c r="BL147" s="484" t="s">
        <v>2799</v>
      </c>
      <c r="BO147" s="214">
        <v>999</v>
      </c>
    </row>
    <row r="148" spans="1:69">
      <c r="A148">
        <v>147</v>
      </c>
      <c r="B148" s="153" t="str">
        <f>IFERROR(TEXT(AL148,"00"),"99")&amp;IFERROR(TEXT(W148,"00"),"99")&amp;IFERROR(TEXT(S148,"00"),"99")&amp;IFERROR(TEXT(BO148,"000"),"999")</f>
        <v>011955999</v>
      </c>
      <c r="C148" s="153" t="str">
        <f>IFERROR(TEXT(AL148,"00"),"99")&amp;IFERROR(TEXT(V148,"00"),"99")&amp;IFERROR(TEXT(R148,"000"),"999")</f>
        <v>0119020</v>
      </c>
      <c r="D148" s="28">
        <v>0</v>
      </c>
      <c r="E148" s="591">
        <f>IF(NOT(ISBLANK(L148)),1,0)</f>
        <v>0</v>
      </c>
      <c r="F148" s="591">
        <f>IF(NOT(ISBLANK(O148)),1,0)</f>
        <v>0</v>
      </c>
      <c r="G148" s="349" t="str">
        <f>IF(ISBLANK(H148), IF(OR(NOT(ISBLANK(L148)),NOT(ISBLANK(I148)), NOT(ISBLANK(O148))),"no oldname but should be",""),IF(H148=I148,"api",IF(H148=O148,"csv","no match or acs")))</f>
        <v/>
      </c>
      <c r="Q148" s="61" t="s">
        <v>2831</v>
      </c>
      <c r="R148" s="142">
        <f>IFERROR(_xlfn.XLOOKUP(T148, sortorder!P:P,sortorder!Q:Q),999)</f>
        <v>20</v>
      </c>
      <c r="S148" s="142">
        <f>IFERROR(_xlfn.XLOOKUP(T148, sortorder!P:P,sortorder!O:O),99)</f>
        <v>55</v>
      </c>
      <c r="T148" s="124" t="s">
        <v>2793</v>
      </c>
      <c r="V148" s="147">
        <f>IFERROR(_xlfn.XLOOKUP(X148, sortorder!E:E,sortorder!D:D),99)</f>
        <v>19</v>
      </c>
      <c r="W148" s="147">
        <f>V148</f>
        <v>19</v>
      </c>
      <c r="X148" s="21" t="s">
        <v>2873</v>
      </c>
      <c r="Y148" s="137">
        <f>IF(ISERROR(SEARCH(Y$1,$Q148)),0,1)</f>
        <v>1</v>
      </c>
      <c r="Z148" s="137">
        <f>IF(ISERROR(SEARCH(Z$1,$Q148)),0,1)</f>
        <v>0</v>
      </c>
      <c r="AA148" s="137">
        <f>IF(ISERROR(SEARCH(AA$1,$Q148)),0,1)</f>
        <v>0</v>
      </c>
      <c r="AB148" s="137">
        <f>IF(ISERROR(SEARCH(AB$1,$Q148)),0,1)</f>
        <v>0</v>
      </c>
      <c r="AC148" s="137">
        <f>IF(ISERROR(SEARCH(AC$1,$Q148)),0,1)</f>
        <v>1</v>
      </c>
      <c r="AD148" s="137">
        <f>IF(ISERROR(SEARCH(AD$1,$Q148)),0,1)</f>
        <v>0</v>
      </c>
      <c r="AE148" s="137">
        <f>IF(ISERROR(SEARCH(AE$1,$Q148)),0,1)</f>
        <v>0</v>
      </c>
      <c r="AF148" s="137">
        <f>IF(ISERROR(SEARCH(AF$1,$Q148)),0,1)</f>
        <v>0</v>
      </c>
      <c r="AG148" s="137">
        <f>IF(ISERROR(SEARCH(AG$1,$Q148)),0,1)</f>
        <v>0</v>
      </c>
      <c r="AI148" s="137">
        <f>_xlfn.XLOOKUP(I148,'api2.3'!B:B,'api2.3'!D:D,"")</f>
        <v>0</v>
      </c>
      <c r="AJ148" t="s">
        <v>44</v>
      </c>
      <c r="AK148" s="38" t="s">
        <v>44</v>
      </c>
      <c r="AL148" s="200">
        <f>_xlfn.XLOOKUP(AK148,sortorder!$I$15:$I$20,sortorder!$J$15:$J$20)</f>
        <v>1</v>
      </c>
      <c r="AM148" s="638" t="s">
        <v>416</v>
      </c>
      <c r="AN148" s="638" t="s">
        <v>416</v>
      </c>
      <c r="AO148" s="638" t="s">
        <v>417</v>
      </c>
      <c r="AP148" s="642">
        <v>1</v>
      </c>
      <c r="AQ148" t="s">
        <v>2335</v>
      </c>
      <c r="AR148" s="22" t="str">
        <f>IF(AA148=1,"pctile",IF(Y148=1,"ratio",IF(AC148=1,"avg","raw")))</f>
        <v>ratio</v>
      </c>
      <c r="AS148" t="s">
        <v>1707</v>
      </c>
      <c r="AT148" s="22" t="b">
        <f>AR148=AS148</f>
        <v>1</v>
      </c>
      <c r="AU148" s="638" t="s">
        <v>1707</v>
      </c>
      <c r="AV148" s="638" t="s">
        <v>1707</v>
      </c>
      <c r="AX148" s="601" t="s">
        <v>2799</v>
      </c>
      <c r="AY148" s="484" t="b">
        <v>0</v>
      </c>
      <c r="AZ148" t="s">
        <v>2948</v>
      </c>
      <c r="BA148">
        <v>2</v>
      </c>
      <c r="BB148">
        <v>1</v>
      </c>
      <c r="BC148" t="b">
        <v>0</v>
      </c>
      <c r="BD148" t="b">
        <v>0</v>
      </c>
      <c r="BE148" t="b">
        <v>0</v>
      </c>
      <c r="BG148" t="s">
        <v>5020</v>
      </c>
      <c r="BH148" s="39" t="s">
        <v>2889</v>
      </c>
      <c r="BI148" s="39" t="s">
        <v>2889</v>
      </c>
      <c r="BJ148" s="719">
        <v>0</v>
      </c>
      <c r="BK148" s="566" t="s">
        <v>2799</v>
      </c>
      <c r="BL148" s="484" t="s">
        <v>2799</v>
      </c>
      <c r="BO148" s="214">
        <v>999</v>
      </c>
    </row>
    <row r="149" spans="1:69">
      <c r="A149">
        <v>148</v>
      </c>
      <c r="B149" s="153" t="str">
        <f>IFERROR(TEXT(AL149,"00"),"99")&amp;IFERROR(TEXT(W149,"00"),"99")&amp;IFERROR(TEXT(S149,"00"),"99")&amp;IFERROR(TEXT(BO149,"000"),"999")</f>
        <v>011956999</v>
      </c>
      <c r="C149" s="153" t="str">
        <f>IFERROR(TEXT(AL149,"00"),"99")&amp;IFERROR(TEXT(V149,"00"),"99")&amp;IFERROR(TEXT(R149,"000"),"999")</f>
        <v>0119022</v>
      </c>
      <c r="D149" s="28">
        <v>0</v>
      </c>
      <c r="E149" s="591">
        <f>IF(NOT(ISBLANK(L149)),1,0)</f>
        <v>0</v>
      </c>
      <c r="F149" s="591">
        <f>IF(NOT(ISBLANK(O149)),1,0)</f>
        <v>0</v>
      </c>
      <c r="G149" s="349" t="str">
        <f>IF(ISBLANK(H149), IF(OR(NOT(ISBLANK(L149)),NOT(ISBLANK(I149)), NOT(ISBLANK(O149))),"no oldname but should be",""),IF(H149=I149,"api",IF(H149=O149,"csv","no match or acs")))</f>
        <v/>
      </c>
      <c r="Q149" s="61" t="s">
        <v>2832</v>
      </c>
      <c r="R149" s="142">
        <f>IFERROR(_xlfn.XLOOKUP(T149, sortorder!P:P,sortorder!Q:Q),999)</f>
        <v>22</v>
      </c>
      <c r="S149" s="142">
        <f>IFERROR(_xlfn.XLOOKUP(T149, sortorder!P:P,sortorder!O:O),99)</f>
        <v>56</v>
      </c>
      <c r="T149" s="124" t="s">
        <v>2794</v>
      </c>
      <c r="V149" s="147">
        <f>IFERROR(_xlfn.XLOOKUP(X149, sortorder!E:E,sortorder!D:D),99)</f>
        <v>19</v>
      </c>
      <c r="W149" s="147">
        <f>V149</f>
        <v>19</v>
      </c>
      <c r="X149" s="21" t="s">
        <v>2873</v>
      </c>
      <c r="Y149" s="137">
        <f>IF(ISERROR(SEARCH(Y$1,$Q149)),0,1)</f>
        <v>1</v>
      </c>
      <c r="Z149" s="137">
        <f>IF(ISERROR(SEARCH(Z$1,$Q149)),0,1)</f>
        <v>0</v>
      </c>
      <c r="AA149" s="137">
        <f>IF(ISERROR(SEARCH(AA$1,$Q149)),0,1)</f>
        <v>0</v>
      </c>
      <c r="AB149" s="137">
        <f>IF(ISERROR(SEARCH(AB$1,$Q149)),0,1)</f>
        <v>0</v>
      </c>
      <c r="AC149" s="137">
        <f>IF(ISERROR(SEARCH(AC$1,$Q149)),0,1)</f>
        <v>1</v>
      </c>
      <c r="AD149" s="137">
        <f>IF(ISERROR(SEARCH(AD$1,$Q149)),0,1)</f>
        <v>0</v>
      </c>
      <c r="AE149" s="137">
        <f>IF(ISERROR(SEARCH(AE$1,$Q149)),0,1)</f>
        <v>0</v>
      </c>
      <c r="AF149" s="137">
        <f>IF(ISERROR(SEARCH(AF$1,$Q149)),0,1)</f>
        <v>0</v>
      </c>
      <c r="AG149" s="137">
        <f>IF(ISERROR(SEARCH(AG$1,$Q149)),0,1)</f>
        <v>0</v>
      </c>
      <c r="AI149" s="137">
        <f>_xlfn.XLOOKUP(I149,'api2.3'!B:B,'api2.3'!D:D,"")</f>
        <v>0</v>
      </c>
      <c r="AJ149" t="s">
        <v>44</v>
      </c>
      <c r="AK149" s="38" t="s">
        <v>44</v>
      </c>
      <c r="AL149" s="200">
        <f>_xlfn.XLOOKUP(AK149,sortorder!$I$15:$I$20,sortorder!$J$15:$J$20)</f>
        <v>1</v>
      </c>
      <c r="AM149" s="638" t="s">
        <v>416</v>
      </c>
      <c r="AN149" s="638" t="s">
        <v>416</v>
      </c>
      <c r="AO149" s="638" t="s">
        <v>417</v>
      </c>
      <c r="AP149" s="642">
        <v>1</v>
      </c>
      <c r="AQ149" t="s">
        <v>2335</v>
      </c>
      <c r="AR149" s="22" t="str">
        <f>IF(AA149=1,"pctile",IF(Y149=1,"ratio",IF(AC149=1,"avg","raw")))</f>
        <v>ratio</v>
      </c>
      <c r="AS149" t="s">
        <v>1707</v>
      </c>
      <c r="AT149" s="22" t="b">
        <f>AR149=AS149</f>
        <v>1</v>
      </c>
      <c r="AU149" s="638" t="s">
        <v>1707</v>
      </c>
      <c r="AV149" s="638" t="s">
        <v>1707</v>
      </c>
      <c r="AX149" s="601" t="s">
        <v>2799</v>
      </c>
      <c r="AY149" s="484" t="b">
        <v>0</v>
      </c>
      <c r="AZ149" t="s">
        <v>2948</v>
      </c>
      <c r="BA149">
        <v>2</v>
      </c>
      <c r="BB149">
        <v>1</v>
      </c>
      <c r="BC149" t="b">
        <v>0</v>
      </c>
      <c r="BD149" t="b">
        <v>0</v>
      </c>
      <c r="BE149" t="b">
        <v>0</v>
      </c>
      <c r="BG149" t="s">
        <v>5021</v>
      </c>
      <c r="BH149" s="39" t="s">
        <v>2890</v>
      </c>
      <c r="BI149" s="39" t="s">
        <v>2890</v>
      </c>
      <c r="BJ149" s="719">
        <v>0</v>
      </c>
      <c r="BK149" s="566" t="s">
        <v>2799</v>
      </c>
      <c r="BL149" s="484">
        <v>0</v>
      </c>
      <c r="BO149" s="214">
        <v>999</v>
      </c>
    </row>
    <row r="150" spans="1:69">
      <c r="A150">
        <v>149</v>
      </c>
      <c r="B150" s="153" t="str">
        <f>IFERROR(TEXT(AL150,"00"),"99")&amp;IFERROR(TEXT(W150,"00"),"99")&amp;IFERROR(TEXT(S150,"00"),"99")&amp;IFERROR(TEXT(BO150,"000"),"999")</f>
        <v>011957999</v>
      </c>
      <c r="C150" s="153" t="str">
        <f>IFERROR(TEXT(AL150,"00"),"99")&amp;IFERROR(TEXT(V150,"00"),"99")&amp;IFERROR(TEXT(R150,"000"),"999")</f>
        <v>0119023</v>
      </c>
      <c r="D150" s="28">
        <v>0</v>
      </c>
      <c r="E150" s="591">
        <f>IF(NOT(ISBLANK(L150)),1,0)</f>
        <v>0</v>
      </c>
      <c r="F150" s="591">
        <f>IF(NOT(ISBLANK(O150)),1,0)</f>
        <v>0</v>
      </c>
      <c r="G150" s="349" t="str">
        <f>IF(ISBLANK(H150), IF(OR(NOT(ISBLANK(L150)),NOT(ISBLANK(I150)), NOT(ISBLANK(O150))),"no oldname but should be",""),IF(H150=I150,"api",IF(H150=O150,"csv","no match or acs")))</f>
        <v/>
      </c>
      <c r="Q150" s="61" t="s">
        <v>2833</v>
      </c>
      <c r="R150" s="142">
        <f>IFERROR(_xlfn.XLOOKUP(T150, sortorder!P:P,sortorder!Q:Q),999)</f>
        <v>23</v>
      </c>
      <c r="S150" s="142">
        <f>IFERROR(_xlfn.XLOOKUP(T150, sortorder!P:P,sortorder!O:O),99)</f>
        <v>57</v>
      </c>
      <c r="T150" s="124" t="s">
        <v>2795</v>
      </c>
      <c r="V150" s="147">
        <f>IFERROR(_xlfn.XLOOKUP(X150, sortorder!E:E,sortorder!D:D),99)</f>
        <v>19</v>
      </c>
      <c r="W150" s="147">
        <f>V150</f>
        <v>19</v>
      </c>
      <c r="X150" s="21" t="s">
        <v>2873</v>
      </c>
      <c r="Y150" s="137">
        <f>IF(ISERROR(SEARCH(Y$1,$Q150)),0,1)</f>
        <v>1</v>
      </c>
      <c r="Z150" s="137">
        <f>IF(ISERROR(SEARCH(Z$1,$Q150)),0,1)</f>
        <v>0</v>
      </c>
      <c r="AA150" s="137">
        <f>IF(ISERROR(SEARCH(AA$1,$Q150)),0,1)</f>
        <v>0</v>
      </c>
      <c r="AB150" s="137">
        <f>IF(ISERROR(SEARCH(AB$1,$Q150)),0,1)</f>
        <v>0</v>
      </c>
      <c r="AC150" s="137">
        <f>IF(ISERROR(SEARCH(AC$1,$Q150)),0,1)</f>
        <v>1</v>
      </c>
      <c r="AD150" s="137">
        <f>IF(ISERROR(SEARCH(AD$1,$Q150)),0,1)</f>
        <v>0</v>
      </c>
      <c r="AE150" s="137">
        <f>IF(ISERROR(SEARCH(AE$1,$Q150)),0,1)</f>
        <v>0</v>
      </c>
      <c r="AF150" s="137">
        <f>IF(ISERROR(SEARCH(AF$1,$Q150)),0,1)</f>
        <v>0</v>
      </c>
      <c r="AG150" s="137">
        <f>IF(ISERROR(SEARCH(AG$1,$Q150)),0,1)</f>
        <v>0</v>
      </c>
      <c r="AI150" s="137">
        <f>_xlfn.XLOOKUP(I150,'api2.3'!B:B,'api2.3'!D:D,"")</f>
        <v>0</v>
      </c>
      <c r="AJ150" t="s">
        <v>44</v>
      </c>
      <c r="AK150" s="38" t="s">
        <v>44</v>
      </c>
      <c r="AL150" s="200">
        <f>_xlfn.XLOOKUP(AK150,sortorder!$I$15:$I$20,sortorder!$J$15:$J$20)</f>
        <v>1</v>
      </c>
      <c r="AM150" s="638" t="s">
        <v>416</v>
      </c>
      <c r="AN150" s="638" t="s">
        <v>416</v>
      </c>
      <c r="AO150" s="638" t="s">
        <v>417</v>
      </c>
      <c r="AP150" s="642">
        <v>1</v>
      </c>
      <c r="AQ150" t="s">
        <v>2335</v>
      </c>
      <c r="AR150" s="22" t="str">
        <f>IF(AA150=1,"pctile",IF(Y150=1,"ratio",IF(AC150=1,"avg","raw")))</f>
        <v>ratio</v>
      </c>
      <c r="AS150" t="s">
        <v>1707</v>
      </c>
      <c r="AT150" s="22" t="b">
        <f>AR150=AS150</f>
        <v>1</v>
      </c>
      <c r="AU150" s="638" t="s">
        <v>1707</v>
      </c>
      <c r="AV150" s="638" t="s">
        <v>1707</v>
      </c>
      <c r="AX150" s="601" t="s">
        <v>2799</v>
      </c>
      <c r="AY150" s="484" t="b">
        <v>0</v>
      </c>
      <c r="AZ150" t="s">
        <v>2948</v>
      </c>
      <c r="BA150">
        <v>2</v>
      </c>
      <c r="BB150">
        <v>1</v>
      </c>
      <c r="BC150" t="b">
        <v>0</v>
      </c>
      <c r="BD150" t="b">
        <v>0</v>
      </c>
      <c r="BE150" t="b">
        <v>0</v>
      </c>
      <c r="BG150" t="s">
        <v>5104</v>
      </c>
      <c r="BH150" s="39" t="s">
        <v>2891</v>
      </c>
      <c r="BI150" s="39" t="s">
        <v>2891</v>
      </c>
      <c r="BJ150" s="719">
        <v>0</v>
      </c>
      <c r="BK150" s="566" t="s">
        <v>2799</v>
      </c>
      <c r="BL150" s="484" t="s">
        <v>2799</v>
      </c>
      <c r="BO150" s="214">
        <v>999</v>
      </c>
    </row>
    <row r="151" spans="1:69">
      <c r="A151">
        <v>150</v>
      </c>
      <c r="B151" s="153" t="str">
        <f>IFERROR(TEXT(AL151,"00"),"99")&amp;IFERROR(TEXT(W151,"00"),"99")&amp;IFERROR(TEXT(S151,"00"),"99")&amp;IFERROR(TEXT(BO151,"000"),"999")</f>
        <v>011958999</v>
      </c>
      <c r="C151" s="153" t="str">
        <f>IFERROR(TEXT(AL151,"00"),"99")&amp;IFERROR(TEXT(V151,"00"),"99")&amp;IFERROR(TEXT(R151,"000"),"999")</f>
        <v>0119024</v>
      </c>
      <c r="D151" s="28">
        <v>0</v>
      </c>
      <c r="E151" s="591">
        <f>IF(NOT(ISBLANK(L151)),1,0)</f>
        <v>0</v>
      </c>
      <c r="F151" s="591">
        <f>IF(NOT(ISBLANK(O151)),1,0)</f>
        <v>0</v>
      </c>
      <c r="G151" s="349" t="str">
        <f>IF(ISBLANK(H151), IF(OR(NOT(ISBLANK(L151)),NOT(ISBLANK(I151)), NOT(ISBLANK(O151))),"no oldname but should be",""),IF(H151=I151,"api",IF(H151=O151,"csv","no match or acs")))</f>
        <v/>
      </c>
      <c r="L151" s="119"/>
      <c r="M151" s="189"/>
      <c r="Q151" s="61" t="s">
        <v>2834</v>
      </c>
      <c r="R151" s="142">
        <f>IFERROR(_xlfn.XLOOKUP(T151, sortorder!P:P,sortorder!Q:Q),999)</f>
        <v>24</v>
      </c>
      <c r="S151" s="142">
        <f>IFERROR(_xlfn.XLOOKUP(T151, sortorder!P:P,sortorder!O:O),99)</f>
        <v>58</v>
      </c>
      <c r="T151" s="124" t="s">
        <v>2796</v>
      </c>
      <c r="V151" s="147">
        <f>IFERROR(_xlfn.XLOOKUP(X151, sortorder!E:E,sortorder!D:D),99)</f>
        <v>19</v>
      </c>
      <c r="W151" s="147">
        <f>V151</f>
        <v>19</v>
      </c>
      <c r="X151" s="190" t="s">
        <v>2873</v>
      </c>
      <c r="Y151" s="137">
        <f>IF(ISERROR(SEARCH(Y$1,$Q151)),0,1)</f>
        <v>1</v>
      </c>
      <c r="Z151" s="137">
        <f>IF(ISERROR(SEARCH(Z$1,$Q151)),0,1)</f>
        <v>0</v>
      </c>
      <c r="AA151" s="137">
        <f>IF(ISERROR(SEARCH(AA$1,$Q151)),0,1)</f>
        <v>0</v>
      </c>
      <c r="AB151" s="137">
        <f>IF(ISERROR(SEARCH(AB$1,$Q151)),0,1)</f>
        <v>0</v>
      </c>
      <c r="AC151" s="137">
        <f>IF(ISERROR(SEARCH(AC$1,$Q151)),0,1)</f>
        <v>1</v>
      </c>
      <c r="AD151" s="137">
        <f>IF(ISERROR(SEARCH(AD$1,$Q151)),0,1)</f>
        <v>0</v>
      </c>
      <c r="AE151" s="137">
        <f>IF(ISERROR(SEARCH(AE$1,$Q151)),0,1)</f>
        <v>0</v>
      </c>
      <c r="AF151" s="137">
        <f>IF(ISERROR(SEARCH(AF$1,$Q151)),0,1)</f>
        <v>0</v>
      </c>
      <c r="AG151" s="137">
        <f>IF(ISERROR(SEARCH(AG$1,$Q151)),0,1)</f>
        <v>0</v>
      </c>
      <c r="AI151" s="137">
        <f>_xlfn.XLOOKUP(I151,'api2.3'!B:B,'api2.3'!D:D,"")</f>
        <v>0</v>
      </c>
      <c r="AJ151" t="s">
        <v>44</v>
      </c>
      <c r="AK151" s="38" t="s">
        <v>44</v>
      </c>
      <c r="AL151" s="200">
        <f>_xlfn.XLOOKUP(AK151,sortorder!$I$15:$I$20,sortorder!$J$15:$J$20)</f>
        <v>1</v>
      </c>
      <c r="AM151" s="638" t="s">
        <v>416</v>
      </c>
      <c r="AN151" s="638" t="s">
        <v>416</v>
      </c>
      <c r="AO151" s="638" t="s">
        <v>417</v>
      </c>
      <c r="AP151" s="642">
        <v>1</v>
      </c>
      <c r="AQ151" t="s">
        <v>2335</v>
      </c>
      <c r="AR151" s="22" t="str">
        <f>IF(AA151=1,"pctile",IF(Y151=1,"ratio",IF(AC151=1,"avg","raw")))</f>
        <v>ratio</v>
      </c>
      <c r="AS151" t="s">
        <v>1707</v>
      </c>
      <c r="AT151" s="22" t="b">
        <f>AR151=AS151</f>
        <v>1</v>
      </c>
      <c r="AU151" s="638" t="s">
        <v>1707</v>
      </c>
      <c r="AV151" s="638" t="s">
        <v>1707</v>
      </c>
      <c r="AX151" s="601" t="s">
        <v>2799</v>
      </c>
      <c r="AY151" s="484" t="b">
        <v>0</v>
      </c>
      <c r="AZ151" t="s">
        <v>2948</v>
      </c>
      <c r="BA151">
        <v>2</v>
      </c>
      <c r="BB151">
        <v>1</v>
      </c>
      <c r="BC151" t="b">
        <v>0</v>
      </c>
      <c r="BD151" t="b">
        <v>0</v>
      </c>
      <c r="BE151" t="b">
        <v>0</v>
      </c>
      <c r="BG151" t="s">
        <v>5022</v>
      </c>
      <c r="BH151" s="39" t="s">
        <v>2892</v>
      </c>
      <c r="BI151" s="39" t="s">
        <v>2892</v>
      </c>
      <c r="BJ151" s="719">
        <v>0</v>
      </c>
      <c r="BK151" s="566" t="s">
        <v>2799</v>
      </c>
      <c r="BL151" s="484">
        <v>0</v>
      </c>
      <c r="BO151" s="214">
        <v>999</v>
      </c>
    </row>
    <row r="152" spans="1:69">
      <c r="A152">
        <v>151</v>
      </c>
      <c r="B152" s="153" t="str">
        <f>IFERROR(TEXT(AL152,"00"),"99")&amp;IFERROR(TEXT(W152,"00"),"99")&amp;IFERROR(TEXT(S152,"00"),"99")&amp;IFERROR(TEXT(BO152,"000"),"999")</f>
        <v>011959999</v>
      </c>
      <c r="C152" s="153" t="str">
        <f>IFERROR(TEXT(AL152,"00"),"99")&amp;IFERROR(TEXT(V152,"00"),"99")&amp;IFERROR(TEXT(R152,"000"),"999")</f>
        <v>0119025</v>
      </c>
      <c r="D152" s="28">
        <v>0</v>
      </c>
      <c r="E152" s="591">
        <f>IF(NOT(ISBLANK(L152)),1,0)</f>
        <v>0</v>
      </c>
      <c r="F152" s="591">
        <f>IF(NOT(ISBLANK(O152)),1,0)</f>
        <v>0</v>
      </c>
      <c r="G152" s="349" t="str">
        <f>IF(ISBLANK(H152), IF(OR(NOT(ISBLANK(L152)),NOT(ISBLANK(I152)), NOT(ISBLANK(O152))),"no oldname but should be",""),IF(H152=I152,"api",IF(H152=O152,"csv","no match or acs")))</f>
        <v/>
      </c>
      <c r="L152" s="119"/>
      <c r="M152" s="189"/>
      <c r="Q152" s="61" t="s">
        <v>2835</v>
      </c>
      <c r="R152" s="142">
        <f>IFERROR(_xlfn.XLOOKUP(T152, sortorder!P:P,sortorder!Q:Q),999)</f>
        <v>25</v>
      </c>
      <c r="S152" s="142">
        <f>IFERROR(_xlfn.XLOOKUP(T152, sortorder!P:P,sortorder!O:O),99)</f>
        <v>59</v>
      </c>
      <c r="T152" s="124" t="s">
        <v>2797</v>
      </c>
      <c r="V152" s="147">
        <f>IFERROR(_xlfn.XLOOKUP(X152, sortorder!E:E,sortorder!D:D),99)</f>
        <v>19</v>
      </c>
      <c r="W152" s="147">
        <f>V152</f>
        <v>19</v>
      </c>
      <c r="X152" s="21" t="s">
        <v>2873</v>
      </c>
      <c r="Y152" s="137">
        <f>IF(ISERROR(SEARCH(Y$1,$Q152)),0,1)</f>
        <v>1</v>
      </c>
      <c r="Z152" s="137">
        <f>IF(ISERROR(SEARCH(Z$1,$Q152)),0,1)</f>
        <v>0</v>
      </c>
      <c r="AA152" s="137">
        <f>IF(ISERROR(SEARCH(AA$1,$Q152)),0,1)</f>
        <v>0</v>
      </c>
      <c r="AB152" s="137">
        <f>IF(ISERROR(SEARCH(AB$1,$Q152)),0,1)</f>
        <v>0</v>
      </c>
      <c r="AC152" s="137">
        <f>IF(ISERROR(SEARCH(AC$1,$Q152)),0,1)</f>
        <v>1</v>
      </c>
      <c r="AD152" s="137">
        <f>IF(ISERROR(SEARCH(AD$1,$Q152)),0,1)</f>
        <v>0</v>
      </c>
      <c r="AE152" s="137">
        <f>IF(ISERROR(SEARCH(AE$1,$Q152)),0,1)</f>
        <v>0</v>
      </c>
      <c r="AF152" s="137">
        <f>IF(ISERROR(SEARCH(AF$1,$Q152)),0,1)</f>
        <v>0</v>
      </c>
      <c r="AG152" s="137">
        <f>IF(ISERROR(SEARCH(AG$1,$Q152)),0,1)</f>
        <v>0</v>
      </c>
      <c r="AI152" s="137" t="str">
        <f>_xlfn.XLOOKUP(I152,'api2.3'!B:B,'api2.3'!D:D,"")</f>
        <v/>
      </c>
      <c r="AJ152" t="s">
        <v>44</v>
      </c>
      <c r="AK152" s="38" t="s">
        <v>44</v>
      </c>
      <c r="AL152" s="200">
        <f>_xlfn.XLOOKUP(AK152,sortorder!$I$15:$I$20,sortorder!$J$15:$J$20)</f>
        <v>1</v>
      </c>
      <c r="AM152" s="638" t="s">
        <v>416</v>
      </c>
      <c r="AN152" s="638" t="s">
        <v>416</v>
      </c>
      <c r="AO152" s="638" t="s">
        <v>417</v>
      </c>
      <c r="AP152" s="642">
        <v>1</v>
      </c>
      <c r="AQ152" t="s">
        <v>2335</v>
      </c>
      <c r="AR152" s="22" t="str">
        <f>IF(AA152=1,"pctile",IF(Y152=1,"ratio",IF(AC152=1,"avg","raw")))</f>
        <v>ratio</v>
      </c>
      <c r="AS152" t="s">
        <v>1707</v>
      </c>
      <c r="AT152" s="22" t="b">
        <f>AR152=AS152</f>
        <v>1</v>
      </c>
      <c r="AU152" s="638" t="s">
        <v>1707</v>
      </c>
      <c r="AV152" s="638" t="s">
        <v>1707</v>
      </c>
      <c r="AX152" s="601" t="s">
        <v>2799</v>
      </c>
      <c r="AY152" s="484" t="b">
        <v>0</v>
      </c>
      <c r="AZ152" t="s">
        <v>2948</v>
      </c>
      <c r="BA152">
        <v>2</v>
      </c>
      <c r="BB152">
        <v>1</v>
      </c>
      <c r="BC152" t="b">
        <v>0</v>
      </c>
      <c r="BD152" t="b">
        <v>0</v>
      </c>
      <c r="BE152" t="b">
        <v>0</v>
      </c>
      <c r="BG152" t="s">
        <v>5190</v>
      </c>
      <c r="BH152" s="39" t="s">
        <v>2893</v>
      </c>
      <c r="BI152" s="39" t="s">
        <v>2893</v>
      </c>
      <c r="BJ152" s="719">
        <v>0</v>
      </c>
      <c r="BK152" s="566" t="s">
        <v>2799</v>
      </c>
      <c r="BL152" s="484">
        <v>0</v>
      </c>
      <c r="BO152" s="214">
        <v>999</v>
      </c>
    </row>
    <row r="153" spans="1:69">
      <c r="A153">
        <v>152</v>
      </c>
      <c r="B153" s="153" t="str">
        <f>IFERROR(TEXT(AL153,"00"),"99")&amp;IFERROR(TEXT(W153,"00"),"99")&amp;IFERROR(TEXT(S153,"00"),"99")&amp;IFERROR(TEXT(BO153,"000"),"999")</f>
        <v>011960999</v>
      </c>
      <c r="C153" s="153" t="str">
        <f>IFERROR(TEXT(AL153,"00"),"99")&amp;IFERROR(TEXT(V153,"00"),"99")&amp;IFERROR(TEXT(R153,"000"),"999")</f>
        <v>0119018</v>
      </c>
      <c r="D153" s="28">
        <v>0</v>
      </c>
      <c r="E153" s="591">
        <f>IF(NOT(ISBLANK(L153)),1,0)</f>
        <v>0</v>
      </c>
      <c r="F153" s="591">
        <f>IF(NOT(ISBLANK(O153)),1,0)</f>
        <v>0</v>
      </c>
      <c r="G153" s="349" t="str">
        <f>IF(ISBLANK(H153), IF(OR(NOT(ISBLANK(L153)),NOT(ISBLANK(I153)), NOT(ISBLANK(O153))),"no oldname but should be",""),IF(H153=I153,"api",IF(H153=O153,"csv","no match or acs")))</f>
        <v/>
      </c>
      <c r="H153" s="119"/>
      <c r="I153" s="119"/>
      <c r="L153" s="119"/>
      <c r="M153" s="189"/>
      <c r="Q153" s="61" t="s">
        <v>2836</v>
      </c>
      <c r="R153" s="142">
        <f>IFERROR(_xlfn.XLOOKUP(T153, sortorder!P:P,sortorder!Q:Q),999)</f>
        <v>18</v>
      </c>
      <c r="S153" s="142">
        <f>IFERROR(_xlfn.XLOOKUP(T153, sortorder!P:P,sortorder!O:O),99)</f>
        <v>60</v>
      </c>
      <c r="T153" s="124" t="s">
        <v>2798</v>
      </c>
      <c r="V153" s="147">
        <f>IFERROR(_xlfn.XLOOKUP(X153, sortorder!E:E,sortorder!D:D),99)</f>
        <v>19</v>
      </c>
      <c r="W153" s="147">
        <f>V153</f>
        <v>19</v>
      </c>
      <c r="X153" s="21" t="s">
        <v>2873</v>
      </c>
      <c r="Y153" s="137">
        <f>IF(ISERROR(SEARCH(Y$1,$Q153)),0,1)</f>
        <v>1</v>
      </c>
      <c r="Z153" s="137">
        <f>IF(ISERROR(SEARCH(Z$1,$Q153)),0,1)</f>
        <v>0</v>
      </c>
      <c r="AA153" s="137">
        <f>IF(ISERROR(SEARCH(AA$1,$Q153)),0,1)</f>
        <v>0</v>
      </c>
      <c r="AB153" s="137">
        <f>IF(ISERROR(SEARCH(AB$1,$Q153)),0,1)</f>
        <v>0</v>
      </c>
      <c r="AC153" s="137">
        <f>IF(ISERROR(SEARCH(AC$1,$Q153)),0,1)</f>
        <v>1</v>
      </c>
      <c r="AD153" s="137">
        <f>IF(ISERROR(SEARCH(AD$1,$Q153)),0,1)</f>
        <v>0</v>
      </c>
      <c r="AE153" s="137">
        <f>IF(ISERROR(SEARCH(AE$1,$Q153)),0,1)</f>
        <v>0</v>
      </c>
      <c r="AF153" s="137">
        <f>IF(ISERROR(SEARCH(AF$1,$Q153)),0,1)</f>
        <v>0</v>
      </c>
      <c r="AG153" s="137">
        <f>IF(ISERROR(SEARCH(AG$1,$Q153)),0,1)</f>
        <v>0</v>
      </c>
      <c r="AI153" s="137">
        <f>_xlfn.XLOOKUP(I153,'api2.3'!B:B,'api2.3'!D:D,"")</f>
        <v>0</v>
      </c>
      <c r="AJ153" t="s">
        <v>44</v>
      </c>
      <c r="AK153" s="38" t="s">
        <v>44</v>
      </c>
      <c r="AL153" s="200">
        <f>_xlfn.XLOOKUP(AK153,sortorder!$I$15:$I$20,sortorder!$J$15:$J$20)</f>
        <v>1</v>
      </c>
      <c r="AM153" s="638" t="s">
        <v>416</v>
      </c>
      <c r="AN153" s="638" t="s">
        <v>416</v>
      </c>
      <c r="AO153" s="638" t="s">
        <v>417</v>
      </c>
      <c r="AP153" s="642">
        <v>1</v>
      </c>
      <c r="AQ153" t="s">
        <v>2335</v>
      </c>
      <c r="AR153" s="22" t="str">
        <f>IF(AA153=1,"pctile",IF(Y153=1,"ratio",IF(AC153=1,"avg","raw")))</f>
        <v>ratio</v>
      </c>
      <c r="AS153" t="s">
        <v>1707</v>
      </c>
      <c r="AT153" s="22" t="b">
        <f>AR153=AS153</f>
        <v>1</v>
      </c>
      <c r="AU153" s="638" t="s">
        <v>1707</v>
      </c>
      <c r="AV153" s="638" t="s">
        <v>1707</v>
      </c>
      <c r="AX153" s="601" t="s">
        <v>2799</v>
      </c>
      <c r="AY153" s="484" t="b">
        <v>0</v>
      </c>
      <c r="AZ153" t="s">
        <v>2948</v>
      </c>
      <c r="BA153">
        <v>2</v>
      </c>
      <c r="BB153">
        <v>1</v>
      </c>
      <c r="BC153" t="b">
        <v>0</v>
      </c>
      <c r="BD153" t="b">
        <v>0</v>
      </c>
      <c r="BE153" t="b">
        <v>0</v>
      </c>
      <c r="BG153" t="s">
        <v>5023</v>
      </c>
      <c r="BH153" s="39" t="s">
        <v>2894</v>
      </c>
      <c r="BI153" s="39" t="s">
        <v>2894</v>
      </c>
      <c r="BJ153" s="719">
        <v>0</v>
      </c>
      <c r="BK153" s="566" t="s">
        <v>2799</v>
      </c>
      <c r="BL153" s="484" t="s">
        <v>2799</v>
      </c>
      <c r="BO153" s="214">
        <v>999</v>
      </c>
    </row>
    <row r="154" spans="1:69">
      <c r="A154">
        <v>153</v>
      </c>
      <c r="B154" s="153" t="str">
        <f>IFERROR(TEXT(AL154,"00"),"99")&amp;IFERROR(TEXT(W154,"00"),"99")&amp;IFERROR(TEXT(S154,"00"),"99")&amp;IFERROR(TEXT(BO154,"000"),"999")</f>
        <v>012038999</v>
      </c>
      <c r="C154" s="153" t="str">
        <f>IFERROR(TEXT(AL154,"00"),"99")&amp;IFERROR(TEXT(V154,"00"),"99")&amp;IFERROR(TEXT(R154,"000"),"999")</f>
        <v>0120021</v>
      </c>
      <c r="D154" s="28">
        <v>0</v>
      </c>
      <c r="E154" s="591">
        <f>IF(NOT(ISBLANK(L154)),1,0)</f>
        <v>0</v>
      </c>
      <c r="F154" s="591">
        <f>IF(NOT(ISBLANK(O154)),1,0)</f>
        <v>0</v>
      </c>
      <c r="G154" s="349" t="str">
        <f>IF(ISBLANK(H154), IF(OR(NOT(ISBLANK(L154)),NOT(ISBLANK(I154)), NOT(ISBLANK(O154))),"no oldname but should be",""),IF(H154=I154,"api",IF(H154=O154,"csv","no match or acs")))</f>
        <v/>
      </c>
      <c r="L154" s="119"/>
      <c r="M154" s="189"/>
      <c r="Q154" s="61" t="s">
        <v>2412</v>
      </c>
      <c r="R154" s="142">
        <f>IFERROR(_xlfn.XLOOKUP(T154, sortorder!P:P,sortorder!Q:Q),999)</f>
        <v>21</v>
      </c>
      <c r="S154" s="142">
        <f>IFERROR(_xlfn.XLOOKUP(T154, sortorder!P:P,sortorder!O:O),99)</f>
        <v>38</v>
      </c>
      <c r="T154" s="124" t="s">
        <v>2203</v>
      </c>
      <c r="V154" s="147">
        <f>IFERROR(_xlfn.XLOOKUP(X154, sortorder!E:E,sortorder!D:D),99)</f>
        <v>20</v>
      </c>
      <c r="W154" s="147">
        <f>V154</f>
        <v>20</v>
      </c>
      <c r="X154" s="21" t="s">
        <v>2874</v>
      </c>
      <c r="Y154" s="137">
        <f>IF(ISERROR(SEARCH(Y$1,$Q154)),0,1)</f>
        <v>1</v>
      </c>
      <c r="Z154" s="137">
        <f>IF(ISERROR(SEARCH(Z$1,$Q154)),0,1)</f>
        <v>1</v>
      </c>
      <c r="AA154" s="137">
        <f>IF(ISERROR(SEARCH(AA$1,$Q154)),0,1)</f>
        <v>0</v>
      </c>
      <c r="AB154" s="137">
        <f>IF(ISERROR(SEARCH(AB$1,$Q154)),0,1)</f>
        <v>0</v>
      </c>
      <c r="AC154" s="137">
        <f>IF(ISERROR(SEARCH(AC$1,$Q154)),0,1)</f>
        <v>1</v>
      </c>
      <c r="AD154" s="137">
        <f>IF(ISERROR(SEARCH(AD$1,$Q154)),0,1)</f>
        <v>0</v>
      </c>
      <c r="AE154" s="137">
        <f>IF(ISERROR(SEARCH(AE$1,$Q154)),0,1)</f>
        <v>0</v>
      </c>
      <c r="AF154" s="137">
        <f>IF(ISERROR(SEARCH(AF$1,$Q154)),0,1)</f>
        <v>0</v>
      </c>
      <c r="AG154" s="137">
        <f>IF(ISERROR(SEARCH(AG$1,$Q154)),0,1)</f>
        <v>0</v>
      </c>
      <c r="AI154" s="137" t="str">
        <f>_xlfn.XLOOKUP(I154,'api2.3'!B:B,'api2.3'!D:D,"")</f>
        <v/>
      </c>
      <c r="AJ154" t="s">
        <v>44</v>
      </c>
      <c r="AK154" s="38" t="s">
        <v>44</v>
      </c>
      <c r="AL154" s="200">
        <f>_xlfn.XLOOKUP(AK154,sortorder!$I$15:$I$20,sortorder!$J$15:$J$20)</f>
        <v>1</v>
      </c>
      <c r="AM154" s="638" t="s">
        <v>1743</v>
      </c>
      <c r="AN154" s="638" t="s">
        <v>1743</v>
      </c>
      <c r="AO154" s="638" t="s">
        <v>1744</v>
      </c>
      <c r="AP154" s="642">
        <v>3</v>
      </c>
      <c r="AQ154" t="s">
        <v>2393</v>
      </c>
      <c r="AR154" s="22" t="str">
        <f>IF(AA154=1,"pctile",IF(Y154=1,"ratio",IF(AC154=1,"avg","raw")))</f>
        <v>ratio</v>
      </c>
      <c r="AS154" t="s">
        <v>1707</v>
      </c>
      <c r="AT154" s="22" t="b">
        <f>AR154=AS154</f>
        <v>1</v>
      </c>
      <c r="AU154" s="638" t="s">
        <v>1707</v>
      </c>
      <c r="AV154" s="638" t="s">
        <v>1707</v>
      </c>
      <c r="AX154" s="601" t="s">
        <v>2799</v>
      </c>
      <c r="AY154" s="484" t="b">
        <v>0</v>
      </c>
      <c r="AZ154" t="s">
        <v>2948</v>
      </c>
      <c r="BA154">
        <v>2</v>
      </c>
      <c r="BB154">
        <v>1</v>
      </c>
      <c r="BC154" t="b">
        <v>0</v>
      </c>
      <c r="BD154" t="b">
        <v>0</v>
      </c>
      <c r="BE154" t="b">
        <v>0</v>
      </c>
      <c r="BG154" s="136" t="s">
        <v>4929</v>
      </c>
      <c r="BH154" s="136" t="s">
        <v>2895</v>
      </c>
      <c r="BI154" s="136" t="s">
        <v>2895</v>
      </c>
      <c r="BJ154" s="719" t="e">
        <v>#N/A</v>
      </c>
      <c r="BK154" s="566" t="s">
        <v>2799</v>
      </c>
      <c r="BL154" s="484">
        <v>0</v>
      </c>
      <c r="BO154" s="214">
        <v>999</v>
      </c>
    </row>
    <row r="155" spans="1:69">
      <c r="A155">
        <v>154</v>
      </c>
      <c r="B155" s="153" t="str">
        <f>IFERROR(TEXT(AL155,"00"),"99")&amp;IFERROR(TEXT(W155,"00"),"99")&amp;IFERROR(TEXT(S155,"00"),"99")&amp;IFERROR(TEXT(BO155,"000"),"999")</f>
        <v>012054999</v>
      </c>
      <c r="C155" s="153" t="str">
        <f>IFERROR(TEXT(AL155,"00"),"99")&amp;IFERROR(TEXT(V155,"00"),"99")&amp;IFERROR(TEXT(R155,"000"),"999")</f>
        <v>0120019</v>
      </c>
      <c r="D155" s="28">
        <v>0</v>
      </c>
      <c r="E155" s="591">
        <f>IF(NOT(ISBLANK(L155)),1,0)</f>
        <v>0</v>
      </c>
      <c r="F155" s="591">
        <f>IF(NOT(ISBLANK(O155)),1,0)</f>
        <v>0</v>
      </c>
      <c r="G155" s="349" t="str">
        <f>IF(ISBLANK(H155), IF(OR(NOT(ISBLANK(L155)),NOT(ISBLANK(I155)), NOT(ISBLANK(O155))),"no oldname but should be",""),IF(H155=I155,"api",IF(H155=O155,"csv","no match or acs")))</f>
        <v/>
      </c>
      <c r="L155" s="119"/>
      <c r="M155" s="189"/>
      <c r="Q155" s="61" t="s">
        <v>2839</v>
      </c>
      <c r="R155" s="142">
        <f>IFERROR(_xlfn.XLOOKUP(T155, sortorder!P:P,sortorder!Q:Q),999)</f>
        <v>19</v>
      </c>
      <c r="S155" s="142">
        <f>IFERROR(_xlfn.XLOOKUP(T155, sortorder!P:P,sortorder!O:O),99)</f>
        <v>54</v>
      </c>
      <c r="T155" s="124" t="s">
        <v>2792</v>
      </c>
      <c r="V155" s="147">
        <f>IFERROR(_xlfn.XLOOKUP(X155, sortorder!E:E,sortorder!D:D),99)</f>
        <v>20</v>
      </c>
      <c r="W155" s="147">
        <f>V155</f>
        <v>20</v>
      </c>
      <c r="X155" s="21" t="s">
        <v>2874</v>
      </c>
      <c r="Y155" s="137">
        <f>IF(ISERROR(SEARCH(Y$1,$Q155)),0,1)</f>
        <v>1</v>
      </c>
      <c r="Z155" s="137">
        <f>IF(ISERROR(SEARCH(Z$1,$Q155)),0,1)</f>
        <v>1</v>
      </c>
      <c r="AA155" s="137">
        <f>IF(ISERROR(SEARCH(AA$1,$Q155)),0,1)</f>
        <v>0</v>
      </c>
      <c r="AB155" s="137">
        <f>IF(ISERROR(SEARCH(AB$1,$Q155)),0,1)</f>
        <v>0</v>
      </c>
      <c r="AC155" s="137">
        <f>IF(ISERROR(SEARCH(AC$1,$Q155)),0,1)</f>
        <v>1</v>
      </c>
      <c r="AD155" s="137">
        <f>IF(ISERROR(SEARCH(AD$1,$Q155)),0,1)</f>
        <v>0</v>
      </c>
      <c r="AE155" s="137">
        <f>IF(ISERROR(SEARCH(AE$1,$Q155)),0,1)</f>
        <v>0</v>
      </c>
      <c r="AF155" s="137">
        <f>IF(ISERROR(SEARCH(AF$1,$Q155)),0,1)</f>
        <v>0</v>
      </c>
      <c r="AG155" s="137">
        <f>IF(ISERROR(SEARCH(AG$1,$Q155)),0,1)</f>
        <v>0</v>
      </c>
      <c r="AI155" s="137">
        <f>_xlfn.XLOOKUP(I155,'api2.3'!B:B,'api2.3'!D:D,"")</f>
        <v>0</v>
      </c>
      <c r="AJ155" t="s">
        <v>44</v>
      </c>
      <c r="AK155" s="38" t="s">
        <v>44</v>
      </c>
      <c r="AL155" s="200">
        <f>_xlfn.XLOOKUP(AK155,sortorder!$I$15:$I$20,sortorder!$J$15:$J$20)</f>
        <v>1</v>
      </c>
      <c r="AM155" s="638" t="s">
        <v>1743</v>
      </c>
      <c r="AN155" s="638" t="s">
        <v>1743</v>
      </c>
      <c r="AO155" s="638" t="s">
        <v>1744</v>
      </c>
      <c r="AP155" s="642">
        <v>3</v>
      </c>
      <c r="AQ155" t="s">
        <v>2393</v>
      </c>
      <c r="AR155" s="22" t="str">
        <f>IF(AA155=1,"pctile",IF(Y155=1,"ratio",IF(AC155=1,"avg","raw")))</f>
        <v>ratio</v>
      </c>
      <c r="AS155" t="s">
        <v>1707</v>
      </c>
      <c r="AT155" s="22" t="b">
        <f>AR155=AS155</f>
        <v>1</v>
      </c>
      <c r="AU155" s="638" t="s">
        <v>1707</v>
      </c>
      <c r="AV155" s="638" t="s">
        <v>1707</v>
      </c>
      <c r="AX155" s="601" t="s">
        <v>2799</v>
      </c>
      <c r="AY155" s="484" t="b">
        <v>0</v>
      </c>
      <c r="AZ155" t="s">
        <v>2948</v>
      </c>
      <c r="BA155">
        <v>2</v>
      </c>
      <c r="BB155">
        <v>1</v>
      </c>
      <c r="BC155" t="b">
        <v>0</v>
      </c>
      <c r="BD155" t="b">
        <v>0</v>
      </c>
      <c r="BE155" t="b">
        <v>0</v>
      </c>
      <c r="BG155" s="136" t="s">
        <v>5025</v>
      </c>
      <c r="BH155" s="136" t="s">
        <v>2896</v>
      </c>
      <c r="BI155" s="136" t="s">
        <v>2896</v>
      </c>
      <c r="BJ155" s="719" t="e">
        <v>#N/A</v>
      </c>
      <c r="BK155" s="566" t="s">
        <v>2799</v>
      </c>
      <c r="BL155" s="484">
        <v>0</v>
      </c>
      <c r="BO155" s="214">
        <v>999</v>
      </c>
    </row>
    <row r="156" spans="1:69">
      <c r="A156">
        <v>155</v>
      </c>
      <c r="B156" s="153" t="str">
        <f>IFERROR(TEXT(AL156,"00"),"99")&amp;IFERROR(TEXT(W156,"00"),"99")&amp;IFERROR(TEXT(S156,"00"),"99")&amp;IFERROR(TEXT(BO156,"000"),"999")</f>
        <v>012055999</v>
      </c>
      <c r="C156" s="153" t="str">
        <f>IFERROR(TEXT(AL156,"00"),"99")&amp;IFERROR(TEXT(V156,"00"),"99")&amp;IFERROR(TEXT(R156,"000"),"999")</f>
        <v>0120020</v>
      </c>
      <c r="D156" s="28">
        <v>0</v>
      </c>
      <c r="E156" s="591">
        <f>IF(NOT(ISBLANK(L156)),1,0)</f>
        <v>0</v>
      </c>
      <c r="F156" s="591">
        <f>IF(NOT(ISBLANK(O156)),1,0)</f>
        <v>0</v>
      </c>
      <c r="G156" s="349" t="str">
        <f>IF(ISBLANK(H156), IF(OR(NOT(ISBLANK(L156)),NOT(ISBLANK(I156)), NOT(ISBLANK(O156))),"no oldname but should be",""),IF(H156=I156,"api",IF(H156=O156,"csv","no match or acs")))</f>
        <v/>
      </c>
      <c r="L156" s="119"/>
      <c r="M156" s="189"/>
      <c r="Q156" s="61" t="s">
        <v>2837</v>
      </c>
      <c r="R156" s="142">
        <f>IFERROR(_xlfn.XLOOKUP(T156, sortorder!P:P,sortorder!Q:Q),999)</f>
        <v>20</v>
      </c>
      <c r="S156" s="142">
        <f>IFERROR(_xlfn.XLOOKUP(T156, sortorder!P:P,sortorder!O:O),99)</f>
        <v>55</v>
      </c>
      <c r="T156" s="124" t="s">
        <v>2793</v>
      </c>
      <c r="V156" s="147">
        <f>IFERROR(_xlfn.XLOOKUP(X156, sortorder!E:E,sortorder!D:D),99)</f>
        <v>20</v>
      </c>
      <c r="W156" s="147">
        <f>V156</f>
        <v>20</v>
      </c>
      <c r="X156" s="21" t="s">
        <v>2874</v>
      </c>
      <c r="Y156" s="137">
        <f>IF(ISERROR(SEARCH(Y$1,$Q156)),0,1)</f>
        <v>1</v>
      </c>
      <c r="Z156" s="137">
        <f>IF(ISERROR(SEARCH(Z$1,$Q156)),0,1)</f>
        <v>1</v>
      </c>
      <c r="AA156" s="137">
        <f>IF(ISERROR(SEARCH(AA$1,$Q156)),0,1)</f>
        <v>0</v>
      </c>
      <c r="AB156" s="137">
        <f>IF(ISERROR(SEARCH(AB$1,$Q156)),0,1)</f>
        <v>0</v>
      </c>
      <c r="AC156" s="137">
        <f>IF(ISERROR(SEARCH(AC$1,$Q156)),0,1)</f>
        <v>1</v>
      </c>
      <c r="AD156" s="137">
        <f>IF(ISERROR(SEARCH(AD$1,$Q156)),0,1)</f>
        <v>0</v>
      </c>
      <c r="AE156" s="137">
        <f>IF(ISERROR(SEARCH(AE$1,$Q156)),0,1)</f>
        <v>0</v>
      </c>
      <c r="AF156" s="137">
        <f>IF(ISERROR(SEARCH(AF$1,$Q156)),0,1)</f>
        <v>0</v>
      </c>
      <c r="AG156" s="137">
        <f>IF(ISERROR(SEARCH(AG$1,$Q156)),0,1)</f>
        <v>0</v>
      </c>
      <c r="AI156" s="137" t="str">
        <f>_xlfn.XLOOKUP(I156,'api2.3'!B:B,'api2.3'!D:D,"")</f>
        <v/>
      </c>
      <c r="AJ156" t="s">
        <v>44</v>
      </c>
      <c r="AK156" s="38" t="s">
        <v>44</v>
      </c>
      <c r="AL156" s="200">
        <f>_xlfn.XLOOKUP(AK156,sortorder!$I$15:$I$20,sortorder!$J$15:$J$20)</f>
        <v>1</v>
      </c>
      <c r="AM156" s="638" t="s">
        <v>1743</v>
      </c>
      <c r="AN156" s="638" t="s">
        <v>1743</v>
      </c>
      <c r="AO156" s="638" t="s">
        <v>1744</v>
      </c>
      <c r="AP156" s="642">
        <v>3</v>
      </c>
      <c r="AQ156" t="s">
        <v>2393</v>
      </c>
      <c r="AR156" s="22" t="str">
        <f>IF(AA156=1,"pctile",IF(Y156=1,"ratio",IF(AC156=1,"avg","raw")))</f>
        <v>ratio</v>
      </c>
      <c r="AS156" t="s">
        <v>1707</v>
      </c>
      <c r="AT156" s="22" t="b">
        <f>AR156=AS156</f>
        <v>1</v>
      </c>
      <c r="AU156" s="638" t="s">
        <v>1707</v>
      </c>
      <c r="AV156" s="638" t="s">
        <v>1707</v>
      </c>
      <c r="AX156" s="601" t="s">
        <v>2799</v>
      </c>
      <c r="AY156" s="484" t="b">
        <v>0</v>
      </c>
      <c r="AZ156" t="s">
        <v>2948</v>
      </c>
      <c r="BA156">
        <v>2</v>
      </c>
      <c r="BB156">
        <v>1</v>
      </c>
      <c r="BC156" t="b">
        <v>0</v>
      </c>
      <c r="BD156" t="b">
        <v>0</v>
      </c>
      <c r="BE156" t="b">
        <v>0</v>
      </c>
      <c r="BG156" s="136" t="s">
        <v>5026</v>
      </c>
      <c r="BH156" s="136" t="s">
        <v>2897</v>
      </c>
      <c r="BI156" s="136" t="s">
        <v>2897</v>
      </c>
      <c r="BJ156" s="719">
        <v>0</v>
      </c>
      <c r="BK156" s="566" t="s">
        <v>2799</v>
      </c>
      <c r="BL156" s="484">
        <v>0</v>
      </c>
      <c r="BO156" s="214">
        <v>999</v>
      </c>
    </row>
    <row r="157" spans="1:69">
      <c r="A157">
        <v>156</v>
      </c>
      <c r="B157" s="153" t="str">
        <f>IFERROR(TEXT(AL157,"00"),"99")&amp;IFERROR(TEXT(W157,"00"),"99")&amp;IFERROR(TEXT(S157,"00"),"99")&amp;IFERROR(TEXT(BO157,"000"),"999")</f>
        <v>012056999</v>
      </c>
      <c r="C157" s="153" t="str">
        <f>IFERROR(TEXT(AL157,"00"),"99")&amp;IFERROR(TEXT(V157,"00"),"99")&amp;IFERROR(TEXT(R157,"000"),"999")</f>
        <v>0120022</v>
      </c>
      <c r="D157" s="28">
        <v>0</v>
      </c>
      <c r="E157" s="591">
        <f>IF(NOT(ISBLANK(L157)),1,0)</f>
        <v>0</v>
      </c>
      <c r="F157" s="591">
        <f>IF(NOT(ISBLANK(O157)),1,0)</f>
        <v>0</v>
      </c>
      <c r="G157" s="349" t="str">
        <f>IF(ISBLANK(H157), IF(OR(NOT(ISBLANK(L157)),NOT(ISBLANK(I157)), NOT(ISBLANK(O157))),"no oldname but should be",""),IF(H157=I157,"api",IF(H157=O157,"csv","no match or acs")))</f>
        <v/>
      </c>
      <c r="L157" s="119"/>
      <c r="M157" s="189"/>
      <c r="Q157" s="61" t="s">
        <v>2838</v>
      </c>
      <c r="R157" s="142">
        <f>IFERROR(_xlfn.XLOOKUP(T157, sortorder!P:P,sortorder!Q:Q),999)</f>
        <v>22</v>
      </c>
      <c r="S157" s="142">
        <f>IFERROR(_xlfn.XLOOKUP(T157, sortorder!P:P,sortorder!O:O),99)</f>
        <v>56</v>
      </c>
      <c r="T157" s="124" t="s">
        <v>2794</v>
      </c>
      <c r="V157" s="147">
        <f>IFERROR(_xlfn.XLOOKUP(X157, sortorder!E:E,sortorder!D:D),99)</f>
        <v>20</v>
      </c>
      <c r="W157" s="147">
        <f>V157</f>
        <v>20</v>
      </c>
      <c r="X157" s="21" t="s">
        <v>2874</v>
      </c>
      <c r="Y157" s="137">
        <f>IF(ISERROR(SEARCH(Y$1,$Q157)),0,1)</f>
        <v>1</v>
      </c>
      <c r="Z157" s="137">
        <f>IF(ISERROR(SEARCH(Z$1,$Q157)),0,1)</f>
        <v>1</v>
      </c>
      <c r="AA157" s="137">
        <f>IF(ISERROR(SEARCH(AA$1,$Q157)),0,1)</f>
        <v>0</v>
      </c>
      <c r="AB157" s="137">
        <f>IF(ISERROR(SEARCH(AB$1,$Q157)),0,1)</f>
        <v>0</v>
      </c>
      <c r="AC157" s="137">
        <f>IF(ISERROR(SEARCH(AC$1,$Q157)),0,1)</f>
        <v>1</v>
      </c>
      <c r="AD157" s="137">
        <f>IF(ISERROR(SEARCH(AD$1,$Q157)),0,1)</f>
        <v>0</v>
      </c>
      <c r="AE157" s="137">
        <f>IF(ISERROR(SEARCH(AE$1,$Q157)),0,1)</f>
        <v>0</v>
      </c>
      <c r="AF157" s="137">
        <f>IF(ISERROR(SEARCH(AF$1,$Q157)),0,1)</f>
        <v>0</v>
      </c>
      <c r="AG157" s="137">
        <f>IF(ISERROR(SEARCH(AG$1,$Q157)),0,1)</f>
        <v>0</v>
      </c>
      <c r="AI157" s="137">
        <f>_xlfn.XLOOKUP(I157,'api2.3'!B:B,'api2.3'!D:D,"")</f>
        <v>0</v>
      </c>
      <c r="AJ157" t="s">
        <v>44</v>
      </c>
      <c r="AK157" s="38" t="s">
        <v>44</v>
      </c>
      <c r="AL157" s="200">
        <f>_xlfn.XLOOKUP(AK157,sortorder!$I$15:$I$20,sortorder!$J$15:$J$20)</f>
        <v>1</v>
      </c>
      <c r="AM157" s="638" t="s">
        <v>1743</v>
      </c>
      <c r="AN157" s="638" t="s">
        <v>1743</v>
      </c>
      <c r="AO157" s="638" t="s">
        <v>1744</v>
      </c>
      <c r="AP157" s="642">
        <v>3</v>
      </c>
      <c r="AQ157" t="s">
        <v>2393</v>
      </c>
      <c r="AR157" s="22" t="str">
        <f>IF(AA157=1,"pctile",IF(Y157=1,"ratio",IF(AC157=1,"avg","raw")))</f>
        <v>ratio</v>
      </c>
      <c r="AS157" t="s">
        <v>1707</v>
      </c>
      <c r="AT157" s="22" t="b">
        <f>AR157=AS157</f>
        <v>1</v>
      </c>
      <c r="AU157" s="638" t="s">
        <v>1707</v>
      </c>
      <c r="AV157" s="638" t="s">
        <v>1707</v>
      </c>
      <c r="AX157" s="601" t="s">
        <v>2799</v>
      </c>
      <c r="AY157" s="484" t="b">
        <v>0</v>
      </c>
      <c r="AZ157" t="s">
        <v>2948</v>
      </c>
      <c r="BA157">
        <v>2</v>
      </c>
      <c r="BB157">
        <v>1</v>
      </c>
      <c r="BC157" t="b">
        <v>0</v>
      </c>
      <c r="BD157" t="b">
        <v>0</v>
      </c>
      <c r="BE157" t="b">
        <v>0</v>
      </c>
      <c r="BG157" s="136" t="s">
        <v>5024</v>
      </c>
      <c r="BH157" s="136" t="s">
        <v>2898</v>
      </c>
      <c r="BI157" s="136" t="s">
        <v>2898</v>
      </c>
      <c r="BJ157" s="719">
        <v>0</v>
      </c>
      <c r="BK157" s="566" t="s">
        <v>2799</v>
      </c>
      <c r="BL157" s="484" t="s">
        <v>2799</v>
      </c>
      <c r="BO157" s="214">
        <v>999</v>
      </c>
    </row>
    <row r="158" spans="1:69">
      <c r="A158">
        <v>157</v>
      </c>
      <c r="B158" s="153" t="str">
        <f>IFERROR(TEXT(AL158,"00"),"99")&amp;IFERROR(TEXT(W158,"00"),"99")&amp;IFERROR(TEXT(S158,"00"),"99")&amp;IFERROR(TEXT(BO158,"000"),"999")</f>
        <v>012057999</v>
      </c>
      <c r="C158" s="153" t="str">
        <f>IFERROR(TEXT(AL158,"00"),"99")&amp;IFERROR(TEXT(V158,"00"),"99")&amp;IFERROR(TEXT(R158,"000"),"999")</f>
        <v>0120023</v>
      </c>
      <c r="D158" s="28">
        <v>0</v>
      </c>
      <c r="E158" s="591">
        <f>IF(NOT(ISBLANK(L158)),1,0)</f>
        <v>0</v>
      </c>
      <c r="F158" s="591">
        <f>IF(NOT(ISBLANK(O158)),1,0)</f>
        <v>0</v>
      </c>
      <c r="G158" s="349" t="str">
        <f>IF(ISBLANK(H158), IF(OR(NOT(ISBLANK(L158)),NOT(ISBLANK(I158)), NOT(ISBLANK(O158))),"no oldname but should be",""),IF(H158=I158,"api",IF(H158=O158,"csv","no match or acs")))</f>
        <v/>
      </c>
      <c r="Q158" s="61" t="s">
        <v>2841</v>
      </c>
      <c r="R158" s="142">
        <f>IFERROR(_xlfn.XLOOKUP(T158, sortorder!P:P,sortorder!Q:Q),999)</f>
        <v>23</v>
      </c>
      <c r="S158" s="142">
        <f>IFERROR(_xlfn.XLOOKUP(T158, sortorder!P:P,sortorder!O:O),99)</f>
        <v>57</v>
      </c>
      <c r="T158" s="124" t="s">
        <v>2795</v>
      </c>
      <c r="V158" s="147">
        <f>IFERROR(_xlfn.XLOOKUP(X158, sortorder!E:E,sortorder!D:D),99)</f>
        <v>20</v>
      </c>
      <c r="W158" s="147">
        <f>V158</f>
        <v>20</v>
      </c>
      <c r="X158" s="21" t="s">
        <v>2874</v>
      </c>
      <c r="Y158" s="137">
        <f>IF(ISERROR(SEARCH(Y$1,$Q158)),0,1)</f>
        <v>1</v>
      </c>
      <c r="Z158" s="137">
        <f>IF(ISERROR(SEARCH(Z$1,$Q158)),0,1)</f>
        <v>1</v>
      </c>
      <c r="AA158" s="137">
        <f>IF(ISERROR(SEARCH(AA$1,$Q158)),0,1)</f>
        <v>0</v>
      </c>
      <c r="AB158" s="137">
        <f>IF(ISERROR(SEARCH(AB$1,$Q158)),0,1)</f>
        <v>0</v>
      </c>
      <c r="AC158" s="137">
        <f>IF(ISERROR(SEARCH(AC$1,$Q158)),0,1)</f>
        <v>1</v>
      </c>
      <c r="AD158" s="137">
        <f>IF(ISERROR(SEARCH(AD$1,$Q158)),0,1)</f>
        <v>0</v>
      </c>
      <c r="AE158" s="137">
        <f>IF(ISERROR(SEARCH(AE$1,$Q158)),0,1)</f>
        <v>0</v>
      </c>
      <c r="AF158" s="137">
        <f>IF(ISERROR(SEARCH(AF$1,$Q158)),0,1)</f>
        <v>0</v>
      </c>
      <c r="AG158" s="137">
        <f>IF(ISERROR(SEARCH(AG$1,$Q158)),0,1)</f>
        <v>0</v>
      </c>
      <c r="AI158" s="137">
        <f>_xlfn.XLOOKUP(I158,'api2.3'!B:B,'api2.3'!D:D,"")</f>
        <v>0</v>
      </c>
      <c r="AJ158" t="s">
        <v>44</v>
      </c>
      <c r="AK158" s="38" t="s">
        <v>44</v>
      </c>
      <c r="AL158" s="200">
        <f>_xlfn.XLOOKUP(AK158,sortorder!$I$15:$I$20,sortorder!$J$15:$J$20)</f>
        <v>1</v>
      </c>
      <c r="AM158" s="638" t="s">
        <v>1743</v>
      </c>
      <c r="AN158" s="638" t="s">
        <v>1743</v>
      </c>
      <c r="AO158" s="638" t="s">
        <v>1744</v>
      </c>
      <c r="AP158" s="642">
        <v>3</v>
      </c>
      <c r="AQ158" t="s">
        <v>2393</v>
      </c>
      <c r="AR158" s="22" t="str">
        <f>IF(AA158=1,"pctile",IF(Y158=1,"ratio",IF(AC158=1,"avg","raw")))</f>
        <v>ratio</v>
      </c>
      <c r="AS158" t="s">
        <v>1707</v>
      </c>
      <c r="AT158" s="22" t="b">
        <f>AR158=AS158</f>
        <v>1</v>
      </c>
      <c r="AU158" s="638" t="s">
        <v>1707</v>
      </c>
      <c r="AV158" s="638" t="s">
        <v>1707</v>
      </c>
      <c r="AX158" s="601" t="s">
        <v>2799</v>
      </c>
      <c r="AY158" s="484" t="b">
        <v>0</v>
      </c>
      <c r="AZ158" t="s">
        <v>2948</v>
      </c>
      <c r="BA158">
        <v>2</v>
      </c>
      <c r="BB158">
        <v>1</v>
      </c>
      <c r="BC158" t="b">
        <v>0</v>
      </c>
      <c r="BD158" t="b">
        <v>0</v>
      </c>
      <c r="BE158" t="b">
        <v>0</v>
      </c>
      <c r="BG158" s="136" t="s">
        <v>5105</v>
      </c>
      <c r="BH158" s="136" t="s">
        <v>2899</v>
      </c>
      <c r="BI158" s="136" t="s">
        <v>2899</v>
      </c>
      <c r="BJ158" s="719">
        <v>0</v>
      </c>
      <c r="BK158" s="566" t="s">
        <v>2799</v>
      </c>
      <c r="BL158" s="484" t="s">
        <v>2799</v>
      </c>
      <c r="BO158" s="214">
        <v>999</v>
      </c>
    </row>
    <row r="159" spans="1:69">
      <c r="A159">
        <v>158</v>
      </c>
      <c r="B159" s="153" t="str">
        <f>IFERROR(TEXT(AL159,"00"),"99")&amp;IFERROR(TEXT(W159,"00"),"99")&amp;IFERROR(TEXT(S159,"00"),"99")&amp;IFERROR(TEXT(BO159,"000"),"999")</f>
        <v>012058999</v>
      </c>
      <c r="C159" s="153" t="str">
        <f>IFERROR(TEXT(AL159,"00"),"99")&amp;IFERROR(TEXT(V159,"00"),"99")&amp;IFERROR(TEXT(R159,"000"),"999")</f>
        <v>0120024</v>
      </c>
      <c r="D159" s="28">
        <v>0</v>
      </c>
      <c r="E159" s="591">
        <f>IF(NOT(ISBLANK(L159)),1,0)</f>
        <v>0</v>
      </c>
      <c r="F159" s="591">
        <f>IF(NOT(ISBLANK(O159)),1,0)</f>
        <v>0</v>
      </c>
      <c r="G159" s="349" t="str">
        <f>IF(ISBLANK(H159), IF(OR(NOT(ISBLANK(L159)),NOT(ISBLANK(I159)), NOT(ISBLANK(O159))),"no oldname but should be",""),IF(H159=I159,"api",IF(H159=O159,"csv","no match or acs")))</f>
        <v/>
      </c>
      <c r="Q159" s="61" t="s">
        <v>2842</v>
      </c>
      <c r="R159" s="142">
        <f>IFERROR(_xlfn.XLOOKUP(T159, sortorder!P:P,sortorder!Q:Q),999)</f>
        <v>24</v>
      </c>
      <c r="S159" s="142">
        <f>IFERROR(_xlfn.XLOOKUP(T159, sortorder!P:P,sortorder!O:O),99)</f>
        <v>58</v>
      </c>
      <c r="T159" s="124" t="s">
        <v>2796</v>
      </c>
      <c r="V159" s="147">
        <f>IFERROR(_xlfn.XLOOKUP(X159, sortorder!E:E,sortorder!D:D),99)</f>
        <v>20</v>
      </c>
      <c r="W159" s="147">
        <f>V159</f>
        <v>20</v>
      </c>
      <c r="X159" s="21" t="s">
        <v>2874</v>
      </c>
      <c r="Y159" s="137">
        <f>IF(ISERROR(SEARCH(Y$1,$Q159)),0,1)</f>
        <v>1</v>
      </c>
      <c r="Z159" s="137">
        <f>IF(ISERROR(SEARCH(Z$1,$Q159)),0,1)</f>
        <v>1</v>
      </c>
      <c r="AA159" s="137">
        <f>IF(ISERROR(SEARCH(AA$1,$Q159)),0,1)</f>
        <v>0</v>
      </c>
      <c r="AB159" s="137">
        <f>IF(ISERROR(SEARCH(AB$1,$Q159)),0,1)</f>
        <v>0</v>
      </c>
      <c r="AC159" s="137">
        <f>IF(ISERROR(SEARCH(AC$1,$Q159)),0,1)</f>
        <v>1</v>
      </c>
      <c r="AD159" s="137">
        <f>IF(ISERROR(SEARCH(AD$1,$Q159)),0,1)</f>
        <v>0</v>
      </c>
      <c r="AE159" s="137">
        <f>IF(ISERROR(SEARCH(AE$1,$Q159)),0,1)</f>
        <v>0</v>
      </c>
      <c r="AF159" s="137">
        <f>IF(ISERROR(SEARCH(AF$1,$Q159)),0,1)</f>
        <v>0</v>
      </c>
      <c r="AG159" s="137">
        <f>IF(ISERROR(SEARCH(AG$1,$Q159)),0,1)</f>
        <v>0</v>
      </c>
      <c r="AI159" s="137">
        <f>_xlfn.XLOOKUP(I159,'api2.3'!B:B,'api2.3'!D:D,"")</f>
        <v>0</v>
      </c>
      <c r="AJ159" t="s">
        <v>44</v>
      </c>
      <c r="AK159" s="38" t="s">
        <v>44</v>
      </c>
      <c r="AL159" s="200">
        <f>_xlfn.XLOOKUP(AK159,sortorder!$I$15:$I$20,sortorder!$J$15:$J$20)</f>
        <v>1</v>
      </c>
      <c r="AM159" s="638" t="s">
        <v>1743</v>
      </c>
      <c r="AN159" s="638" t="s">
        <v>1743</v>
      </c>
      <c r="AO159" s="638" t="s">
        <v>1744</v>
      </c>
      <c r="AP159" s="642">
        <v>3</v>
      </c>
      <c r="AQ159" t="s">
        <v>2393</v>
      </c>
      <c r="AR159" s="22" t="str">
        <f>IF(AA159=1,"pctile",IF(Y159=1,"ratio",IF(AC159=1,"avg","raw")))</f>
        <v>ratio</v>
      </c>
      <c r="AS159" t="s">
        <v>1707</v>
      </c>
      <c r="AT159" s="22" t="b">
        <f>AR159=AS159</f>
        <v>1</v>
      </c>
      <c r="AU159" s="638" t="s">
        <v>1707</v>
      </c>
      <c r="AV159" s="638" t="s">
        <v>1707</v>
      </c>
      <c r="AX159" s="601" t="s">
        <v>2799</v>
      </c>
      <c r="AY159" s="484" t="b">
        <v>0</v>
      </c>
      <c r="AZ159" t="s">
        <v>2948</v>
      </c>
      <c r="BA159">
        <v>2</v>
      </c>
      <c r="BB159">
        <v>1</v>
      </c>
      <c r="BC159" t="b">
        <v>0</v>
      </c>
      <c r="BD159" t="b">
        <v>0</v>
      </c>
      <c r="BE159" t="b">
        <v>0</v>
      </c>
      <c r="BG159" s="136" t="s">
        <v>5027</v>
      </c>
      <c r="BH159" s="136" t="s">
        <v>2900</v>
      </c>
      <c r="BI159" s="136" t="s">
        <v>2900</v>
      </c>
      <c r="BJ159" s="719">
        <v>0</v>
      </c>
      <c r="BK159" s="566" t="s">
        <v>2799</v>
      </c>
      <c r="BL159" s="484" t="s">
        <v>2799</v>
      </c>
      <c r="BO159" s="214">
        <v>999</v>
      </c>
    </row>
    <row r="160" spans="1:69">
      <c r="A160">
        <v>159</v>
      </c>
      <c r="B160" s="153" t="str">
        <f>IFERROR(TEXT(AL160,"00"),"99")&amp;IFERROR(TEXT(W160,"00"),"99")&amp;IFERROR(TEXT(S160,"00"),"99")&amp;IFERROR(TEXT(BO160,"000"),"999")</f>
        <v>012059999</v>
      </c>
      <c r="C160" s="153" t="str">
        <f>IFERROR(TEXT(AL160,"00"),"99")&amp;IFERROR(TEXT(V160,"00"),"99")&amp;IFERROR(TEXT(R160,"000"),"999")</f>
        <v>0120025</v>
      </c>
      <c r="D160" s="28">
        <v>0</v>
      </c>
      <c r="E160" s="591">
        <f>IF(NOT(ISBLANK(L160)),1,0)</f>
        <v>0</v>
      </c>
      <c r="F160" s="591">
        <f>IF(NOT(ISBLANK(O160)),1,0)</f>
        <v>0</v>
      </c>
      <c r="G160" s="349" t="str">
        <f>IF(ISBLANK(H160), IF(OR(NOT(ISBLANK(L160)),NOT(ISBLANK(I160)), NOT(ISBLANK(O160))),"no oldname but should be",""),IF(H160=I160,"api",IF(H160=O160,"csv","no match or acs")))</f>
        <v/>
      </c>
      <c r="Q160" s="61" t="s">
        <v>2840</v>
      </c>
      <c r="R160" s="142">
        <f>IFERROR(_xlfn.XLOOKUP(T160, sortorder!P:P,sortorder!Q:Q),999)</f>
        <v>25</v>
      </c>
      <c r="S160" s="142">
        <f>IFERROR(_xlfn.XLOOKUP(T160, sortorder!P:P,sortorder!O:O),99)</f>
        <v>59</v>
      </c>
      <c r="T160" s="124" t="s">
        <v>2797</v>
      </c>
      <c r="V160" s="147">
        <f>IFERROR(_xlfn.XLOOKUP(X160, sortorder!E:E,sortorder!D:D),99)</f>
        <v>20</v>
      </c>
      <c r="W160" s="147">
        <f>V160</f>
        <v>20</v>
      </c>
      <c r="X160" s="21" t="s">
        <v>2874</v>
      </c>
      <c r="Y160" s="137">
        <f>IF(ISERROR(SEARCH(Y$1,$Q160)),0,1)</f>
        <v>1</v>
      </c>
      <c r="Z160" s="137">
        <f>IF(ISERROR(SEARCH(Z$1,$Q160)),0,1)</f>
        <v>1</v>
      </c>
      <c r="AA160" s="137">
        <f>IF(ISERROR(SEARCH(AA$1,$Q160)),0,1)</f>
        <v>0</v>
      </c>
      <c r="AB160" s="137">
        <f>IF(ISERROR(SEARCH(AB$1,$Q160)),0,1)</f>
        <v>0</v>
      </c>
      <c r="AC160" s="137">
        <f>IF(ISERROR(SEARCH(AC$1,$Q160)),0,1)</f>
        <v>1</v>
      </c>
      <c r="AD160" s="137">
        <f>IF(ISERROR(SEARCH(AD$1,$Q160)),0,1)</f>
        <v>0</v>
      </c>
      <c r="AE160" s="137">
        <f>IF(ISERROR(SEARCH(AE$1,$Q160)),0,1)</f>
        <v>0</v>
      </c>
      <c r="AF160" s="137">
        <f>IF(ISERROR(SEARCH(AF$1,$Q160)),0,1)</f>
        <v>0</v>
      </c>
      <c r="AG160" s="137">
        <f>IF(ISERROR(SEARCH(AG$1,$Q160)),0,1)</f>
        <v>0</v>
      </c>
      <c r="AI160" s="137" t="str">
        <f>_xlfn.XLOOKUP(I160,'api2.3'!B:B,'api2.3'!D:D,"")</f>
        <v/>
      </c>
      <c r="AJ160" t="s">
        <v>44</v>
      </c>
      <c r="AK160" s="38" t="s">
        <v>44</v>
      </c>
      <c r="AL160" s="200">
        <f>_xlfn.XLOOKUP(AK160,sortorder!$I$15:$I$20,sortorder!$J$15:$J$20)</f>
        <v>1</v>
      </c>
      <c r="AM160" s="638" t="s">
        <v>1743</v>
      </c>
      <c r="AN160" s="638" t="s">
        <v>1743</v>
      </c>
      <c r="AO160" s="638" t="s">
        <v>1744</v>
      </c>
      <c r="AP160" s="642">
        <v>3</v>
      </c>
      <c r="AQ160" t="s">
        <v>2393</v>
      </c>
      <c r="AR160" s="22" t="str">
        <f>IF(AA160=1,"pctile",IF(Y160=1,"ratio",IF(AC160=1,"avg","raw")))</f>
        <v>ratio</v>
      </c>
      <c r="AS160" t="s">
        <v>1707</v>
      </c>
      <c r="AT160" s="22" t="b">
        <f>AR160=AS160</f>
        <v>1</v>
      </c>
      <c r="AU160" s="638" t="s">
        <v>1707</v>
      </c>
      <c r="AV160" s="638" t="s">
        <v>1707</v>
      </c>
      <c r="AX160" s="601" t="s">
        <v>2799</v>
      </c>
      <c r="AY160" s="484" t="b">
        <v>0</v>
      </c>
      <c r="AZ160" t="s">
        <v>2948</v>
      </c>
      <c r="BA160">
        <v>2</v>
      </c>
      <c r="BB160">
        <v>1</v>
      </c>
      <c r="BC160" t="b">
        <v>0</v>
      </c>
      <c r="BD160" t="b">
        <v>0</v>
      </c>
      <c r="BE160" t="b">
        <v>0</v>
      </c>
      <c r="BG160" s="136" t="s">
        <v>5191</v>
      </c>
      <c r="BH160" s="136" t="s">
        <v>2901</v>
      </c>
      <c r="BI160" s="136" t="s">
        <v>2901</v>
      </c>
      <c r="BJ160" s="719">
        <v>0</v>
      </c>
      <c r="BK160" s="566" t="s">
        <v>2799</v>
      </c>
      <c r="BL160" s="484">
        <v>0</v>
      </c>
      <c r="BO160" s="214">
        <v>999</v>
      </c>
    </row>
    <row r="161" spans="1:67">
      <c r="A161">
        <v>160</v>
      </c>
      <c r="B161" s="153" t="str">
        <f>IFERROR(TEXT(AL161,"00"),"99")&amp;IFERROR(TEXT(W161,"00"),"99")&amp;IFERROR(TEXT(S161,"00"),"99")&amp;IFERROR(TEXT(BO161,"000"),"999")</f>
        <v>012060999</v>
      </c>
      <c r="C161" s="153" t="str">
        <f>IFERROR(TEXT(AL161,"00"),"99")&amp;IFERROR(TEXT(V161,"00"),"99")&amp;IFERROR(TEXT(R161,"000"),"999")</f>
        <v>0120018</v>
      </c>
      <c r="D161" s="28">
        <v>0</v>
      </c>
      <c r="E161" s="591">
        <f>IF(NOT(ISBLANK(L161)),1,0)</f>
        <v>0</v>
      </c>
      <c r="F161" s="591">
        <f>IF(NOT(ISBLANK(O161)),1,0)</f>
        <v>0</v>
      </c>
      <c r="G161" s="349" t="str">
        <f>IF(ISBLANK(H161), IF(OR(NOT(ISBLANK(L161)),NOT(ISBLANK(I161)), NOT(ISBLANK(O161))),"no oldname but should be",""),IF(H161=I161,"api",IF(H161=O161,"csv","no match or acs")))</f>
        <v/>
      </c>
      <c r="Q161" s="61" t="s">
        <v>2843</v>
      </c>
      <c r="R161" s="142">
        <f>IFERROR(_xlfn.XLOOKUP(T161, sortorder!P:P,sortorder!Q:Q),999)</f>
        <v>18</v>
      </c>
      <c r="S161" s="142">
        <f>IFERROR(_xlfn.XLOOKUP(T161, sortorder!P:P,sortorder!O:O),99)</f>
        <v>60</v>
      </c>
      <c r="T161" s="124" t="s">
        <v>2798</v>
      </c>
      <c r="V161" s="147">
        <f>IFERROR(_xlfn.XLOOKUP(X161, sortorder!E:E,sortorder!D:D),99)</f>
        <v>20</v>
      </c>
      <c r="W161" s="147">
        <f>V161</f>
        <v>20</v>
      </c>
      <c r="X161" s="21" t="s">
        <v>2874</v>
      </c>
      <c r="Y161" s="137">
        <f>IF(ISERROR(SEARCH(Y$1,$Q161)),0,1)</f>
        <v>1</v>
      </c>
      <c r="Z161" s="137">
        <f>IF(ISERROR(SEARCH(Z$1,$Q161)),0,1)</f>
        <v>1</v>
      </c>
      <c r="AA161" s="137">
        <f>IF(ISERROR(SEARCH(AA$1,$Q161)),0,1)</f>
        <v>0</v>
      </c>
      <c r="AB161" s="137">
        <f>IF(ISERROR(SEARCH(AB$1,$Q161)),0,1)</f>
        <v>0</v>
      </c>
      <c r="AC161" s="137">
        <f>IF(ISERROR(SEARCH(AC$1,$Q161)),0,1)</f>
        <v>1</v>
      </c>
      <c r="AD161" s="137">
        <f>IF(ISERROR(SEARCH(AD$1,$Q161)),0,1)</f>
        <v>0</v>
      </c>
      <c r="AE161" s="137">
        <f>IF(ISERROR(SEARCH(AE$1,$Q161)),0,1)</f>
        <v>0</v>
      </c>
      <c r="AF161" s="137">
        <f>IF(ISERROR(SEARCH(AF$1,$Q161)),0,1)</f>
        <v>0</v>
      </c>
      <c r="AG161" s="137">
        <f>IF(ISERROR(SEARCH(AG$1,$Q161)),0,1)</f>
        <v>0</v>
      </c>
      <c r="AI161" s="137">
        <f>_xlfn.XLOOKUP(I161,'api2.3'!B:B,'api2.3'!D:D,"")</f>
        <v>0</v>
      </c>
      <c r="AJ161" t="s">
        <v>44</v>
      </c>
      <c r="AK161" s="38" t="s">
        <v>44</v>
      </c>
      <c r="AL161" s="200">
        <f>_xlfn.XLOOKUP(AK161,sortorder!$I$15:$I$20,sortorder!$J$15:$J$20)</f>
        <v>1</v>
      </c>
      <c r="AM161" s="638" t="s">
        <v>1743</v>
      </c>
      <c r="AN161" s="638" t="s">
        <v>1743</v>
      </c>
      <c r="AO161" s="638" t="s">
        <v>1744</v>
      </c>
      <c r="AP161" s="642">
        <v>3</v>
      </c>
      <c r="AQ161" t="s">
        <v>2393</v>
      </c>
      <c r="AR161" s="22" t="str">
        <f>IF(AA161=1,"pctile",IF(Y161=1,"ratio",IF(AC161=1,"avg","raw")))</f>
        <v>ratio</v>
      </c>
      <c r="AS161" t="s">
        <v>1707</v>
      </c>
      <c r="AT161" s="22" t="b">
        <f>AR161=AS161</f>
        <v>1</v>
      </c>
      <c r="AU161" s="638" t="s">
        <v>1707</v>
      </c>
      <c r="AV161" s="638" t="s">
        <v>1707</v>
      </c>
      <c r="AX161" s="601" t="s">
        <v>2799</v>
      </c>
      <c r="AY161" s="484" t="b">
        <v>0</v>
      </c>
      <c r="AZ161" t="s">
        <v>2948</v>
      </c>
      <c r="BA161">
        <v>2</v>
      </c>
      <c r="BB161">
        <v>1</v>
      </c>
      <c r="BC161" t="b">
        <v>0</v>
      </c>
      <c r="BD161" t="b">
        <v>0</v>
      </c>
      <c r="BE161" t="b">
        <v>0</v>
      </c>
      <c r="BG161" s="136" t="s">
        <v>5028</v>
      </c>
      <c r="BH161" s="136" t="s">
        <v>2902</v>
      </c>
      <c r="BI161" s="136" t="s">
        <v>2902</v>
      </c>
      <c r="BJ161" s="719">
        <v>0</v>
      </c>
      <c r="BK161" s="566" t="s">
        <v>2799</v>
      </c>
      <c r="BL161" s="484">
        <v>0</v>
      </c>
      <c r="BO161" s="214">
        <v>999</v>
      </c>
    </row>
    <row r="162" spans="1:67">
      <c r="A162">
        <v>161</v>
      </c>
      <c r="B162" s="153" t="str">
        <f>IFERROR(TEXT(AL162,"00"),"99")&amp;IFERROR(TEXT(W162,"00"),"99")&amp;IFERROR(TEXT(S162,"00"),"99")&amp;IFERROR(TEXT(BO162,"000"),"999")</f>
        <v>012138999</v>
      </c>
      <c r="C162" s="153" t="str">
        <f>IFERROR(TEXT(AL162,"00"),"99")&amp;IFERROR(TEXT(V162,"00"),"99")&amp;IFERROR(TEXT(R162,"000"),"999")</f>
        <v>0121021</v>
      </c>
      <c r="D162" s="28">
        <v>0</v>
      </c>
      <c r="E162" s="591">
        <f>IF(NOT(ISBLANK(L162)),1,0)</f>
        <v>0</v>
      </c>
      <c r="F162" s="591">
        <f>IF(NOT(ISBLANK(O162)),1,0)</f>
        <v>0</v>
      </c>
      <c r="G162" s="349" t="str">
        <f>IF(ISBLANK(H162), IF(OR(NOT(ISBLANK(L162)),NOT(ISBLANK(I162)), NOT(ISBLANK(O162))),"no oldname but should be",""),IF(H162=I162,"api",IF(H162=O162,"csv","no match or acs")))</f>
        <v/>
      </c>
      <c r="Q162" s="61" t="s">
        <v>2299</v>
      </c>
      <c r="R162" s="142">
        <f>IFERROR(_xlfn.XLOOKUP(T162, sortorder!P:P,sortorder!Q:Q),999)</f>
        <v>21</v>
      </c>
      <c r="S162" s="142">
        <f>IFERROR(_xlfn.XLOOKUP(T162, sortorder!P:P,sortorder!O:O),99)</f>
        <v>38</v>
      </c>
      <c r="T162" s="124" t="s">
        <v>2203</v>
      </c>
      <c r="V162" s="147">
        <f>IFERROR(_xlfn.XLOOKUP(X162, sortorder!E:E,sortorder!D:D),99)</f>
        <v>21</v>
      </c>
      <c r="W162" s="147">
        <f>V162</f>
        <v>21</v>
      </c>
      <c r="X162" s="21" t="s">
        <v>2875</v>
      </c>
      <c r="Y162" s="137">
        <f>IF(ISERROR(SEARCH(Y$1,$Q162)),0,1)</f>
        <v>0</v>
      </c>
      <c r="Z162" s="137">
        <f>IF(ISERROR(SEARCH(Z$1,$Q162)),0,1)</f>
        <v>0</v>
      </c>
      <c r="AA162" s="137">
        <f>IF(ISERROR(SEARCH(AA$1,$Q162)),0,1)</f>
        <v>1</v>
      </c>
      <c r="AB162" s="137">
        <f>IF(ISERROR(SEARCH(AB$1,$Q162)),0,1)</f>
        <v>0</v>
      </c>
      <c r="AC162" s="137">
        <f>IF(ISERROR(SEARCH(AC$1,$Q162)),0,1)</f>
        <v>0</v>
      </c>
      <c r="AD162" s="137">
        <f>IF(ISERROR(SEARCH(AD$1,$Q162)),0,1)</f>
        <v>0</v>
      </c>
      <c r="AE162" s="137">
        <f>IF(ISERROR(SEARCH(AE$1,$Q162)),0,1)</f>
        <v>0</v>
      </c>
      <c r="AF162" s="137">
        <f>IF(ISERROR(SEARCH(AF$1,$Q162)),0,1)</f>
        <v>0</v>
      </c>
      <c r="AG162" s="137">
        <f>IF(ISERROR(SEARCH(AG$1,$Q162)),0,1)</f>
        <v>0</v>
      </c>
      <c r="AI162" s="137">
        <f>_xlfn.XLOOKUP(I162,'api2.3'!B:B,'api2.3'!D:D,"")</f>
        <v>0</v>
      </c>
      <c r="AJ162" t="s">
        <v>44</v>
      </c>
      <c r="AK162" s="38" t="s">
        <v>44</v>
      </c>
      <c r="AL162" s="200">
        <f>_xlfn.XLOOKUP(AK162,sortorder!$I$15:$I$20,sortorder!$J$15:$J$20)</f>
        <v>1</v>
      </c>
      <c r="AM162" s="638" t="s">
        <v>416</v>
      </c>
      <c r="AN162" s="638" t="s">
        <v>416</v>
      </c>
      <c r="AO162" s="638" t="s">
        <v>417</v>
      </c>
      <c r="AP162" s="642">
        <v>1</v>
      </c>
      <c r="AQ162" t="s">
        <v>1076</v>
      </c>
      <c r="AR162" s="22" t="str">
        <f>IF(AA162=1,"pctile",IF(Y162=1,"ratio",IF(AC162=1,"avg","raw")))</f>
        <v>pctile</v>
      </c>
      <c r="AS162" t="s">
        <v>1086</v>
      </c>
      <c r="AT162" s="22" t="b">
        <f>AR162=AS162</f>
        <v>1</v>
      </c>
      <c r="AU162" s="638" t="s">
        <v>1077</v>
      </c>
      <c r="AV162" s="638" t="s">
        <v>1086</v>
      </c>
      <c r="AX162" s="601" t="s">
        <v>2799</v>
      </c>
      <c r="AY162" s="484" t="b">
        <v>0</v>
      </c>
      <c r="AZ162" t="s">
        <v>1078</v>
      </c>
      <c r="BA162">
        <v>2</v>
      </c>
      <c r="BB162">
        <v>0</v>
      </c>
      <c r="BC162" t="b">
        <v>0</v>
      </c>
      <c r="BD162" t="b">
        <v>0</v>
      </c>
      <c r="BE162" t="b">
        <v>0</v>
      </c>
      <c r="BG162" t="s">
        <v>4932</v>
      </c>
      <c r="BH162" s="39" t="s">
        <v>2301</v>
      </c>
      <c r="BI162" s="39" t="s">
        <v>2301</v>
      </c>
      <c r="BJ162" s="719">
        <v>0</v>
      </c>
      <c r="BK162" s="566" t="s">
        <v>2799</v>
      </c>
      <c r="BL162" s="484" t="s">
        <v>2799</v>
      </c>
      <c r="BO162" s="214">
        <v>999</v>
      </c>
    </row>
    <row r="163" spans="1:67">
      <c r="A163">
        <v>162</v>
      </c>
      <c r="B163" s="153" t="str">
        <f>IFERROR(TEXT(AL163,"00"),"99")&amp;IFERROR(TEXT(W163,"00"),"99")&amp;IFERROR(TEXT(S163,"00"),"99")&amp;IFERROR(TEXT(BO163,"000"),"999")</f>
        <v>012154999</v>
      </c>
      <c r="C163" s="153" t="str">
        <f>IFERROR(TEXT(AL163,"00"),"99")&amp;IFERROR(TEXT(V163,"00"),"99")&amp;IFERROR(TEXT(R163,"000"),"999")</f>
        <v>0121019</v>
      </c>
      <c r="D163" s="28">
        <v>0</v>
      </c>
      <c r="E163" s="591">
        <f>IF(NOT(ISBLANK(L163)),1,0)</f>
        <v>0</v>
      </c>
      <c r="F163" s="591">
        <f>IF(NOT(ISBLANK(O163)),1,0)</f>
        <v>0</v>
      </c>
      <c r="G163" s="349" t="str">
        <f>IF(ISBLANK(H163), IF(OR(NOT(ISBLANK(L163)),NOT(ISBLANK(I163)), NOT(ISBLANK(O163))),"no oldname but should be",""),IF(H163=I163,"api",IF(H163=O163,"csv","no match or acs")))</f>
        <v/>
      </c>
      <c r="I163" s="119"/>
      <c r="Q163" s="61" t="s">
        <v>2844</v>
      </c>
      <c r="R163" s="142">
        <f>IFERROR(_xlfn.XLOOKUP(T163, sortorder!P:P,sortorder!Q:Q),999)</f>
        <v>19</v>
      </c>
      <c r="S163" s="142">
        <f>IFERROR(_xlfn.XLOOKUP(T163, sortorder!P:P,sortorder!O:O),99)</f>
        <v>54</v>
      </c>
      <c r="T163" s="124" t="s">
        <v>2792</v>
      </c>
      <c r="V163" s="147">
        <f>IFERROR(_xlfn.XLOOKUP(X163, sortorder!E:E,sortorder!D:D),99)</f>
        <v>21</v>
      </c>
      <c r="W163" s="147">
        <f>V163</f>
        <v>21</v>
      </c>
      <c r="X163" s="21" t="s">
        <v>2875</v>
      </c>
      <c r="Y163" s="137">
        <f>IF(ISERROR(SEARCH(Y$1,$Q163)),0,1)</f>
        <v>0</v>
      </c>
      <c r="Z163" s="137">
        <f>IF(ISERROR(SEARCH(Z$1,$Q163)),0,1)</f>
        <v>0</v>
      </c>
      <c r="AA163" s="137">
        <f>IF(ISERROR(SEARCH(AA$1,$Q163)),0,1)</f>
        <v>1</v>
      </c>
      <c r="AB163" s="137">
        <f>IF(ISERROR(SEARCH(AB$1,$Q163)),0,1)</f>
        <v>0</v>
      </c>
      <c r="AC163" s="137">
        <f>IF(ISERROR(SEARCH(AC$1,$Q163)),0,1)</f>
        <v>0</v>
      </c>
      <c r="AD163" s="137">
        <f>IF(ISERROR(SEARCH(AD$1,$Q163)),0,1)</f>
        <v>0</v>
      </c>
      <c r="AE163" s="137">
        <f>IF(ISERROR(SEARCH(AE$1,$Q163)),0,1)</f>
        <v>0</v>
      </c>
      <c r="AF163" s="137">
        <f>IF(ISERROR(SEARCH(AF$1,$Q163)),0,1)</f>
        <v>0</v>
      </c>
      <c r="AG163" s="137">
        <f>IF(ISERROR(SEARCH(AG$1,$Q163)),0,1)</f>
        <v>0</v>
      </c>
      <c r="AI163" s="137">
        <f>_xlfn.XLOOKUP(I163,'api2.3'!B:B,'api2.3'!D:D,"")</f>
        <v>0</v>
      </c>
      <c r="AJ163" t="s">
        <v>44</v>
      </c>
      <c r="AK163" s="38" t="s">
        <v>44</v>
      </c>
      <c r="AL163" s="200">
        <f>_xlfn.XLOOKUP(AK163,sortorder!$I$15:$I$20,sortorder!$J$15:$J$20)</f>
        <v>1</v>
      </c>
      <c r="AM163" s="638" t="s">
        <v>416</v>
      </c>
      <c r="AN163" s="638" t="s">
        <v>416</v>
      </c>
      <c r="AO163" s="638" t="s">
        <v>417</v>
      </c>
      <c r="AP163" s="642">
        <v>1</v>
      </c>
      <c r="AQ163" t="s">
        <v>1076</v>
      </c>
      <c r="AR163" s="22" t="str">
        <f>IF(AA163=1,"pctile",IF(Y163=1,"ratio",IF(AC163=1,"avg","raw")))</f>
        <v>pctile</v>
      </c>
      <c r="AS163" t="s">
        <v>1086</v>
      </c>
      <c r="AT163" s="22" t="b">
        <f>AR163=AS163</f>
        <v>1</v>
      </c>
      <c r="AU163" s="638" t="s">
        <v>1077</v>
      </c>
      <c r="AV163" s="638" t="s">
        <v>1086</v>
      </c>
      <c r="AX163" s="601" t="s">
        <v>2799</v>
      </c>
      <c r="AY163" s="484" t="b">
        <v>0</v>
      </c>
      <c r="AZ163" t="s">
        <v>1078</v>
      </c>
      <c r="BA163">
        <v>2</v>
      </c>
      <c r="BB163">
        <v>0</v>
      </c>
      <c r="BC163" t="b">
        <v>0</v>
      </c>
      <c r="BD163" t="b">
        <v>0</v>
      </c>
      <c r="BE163" t="b">
        <v>0</v>
      </c>
      <c r="BG163" t="s">
        <v>5029</v>
      </c>
      <c r="BH163" s="39" t="s">
        <v>2903</v>
      </c>
      <c r="BI163" s="39" t="s">
        <v>2903</v>
      </c>
      <c r="BJ163" s="719">
        <v>0</v>
      </c>
      <c r="BK163" s="566" t="s">
        <v>2799</v>
      </c>
      <c r="BL163" s="484" t="s">
        <v>2799</v>
      </c>
      <c r="BO163" s="214">
        <v>999</v>
      </c>
    </row>
    <row r="164" spans="1:67">
      <c r="A164">
        <v>163</v>
      </c>
      <c r="B164" s="153" t="str">
        <f>IFERROR(TEXT(AL164,"00"),"99")&amp;IFERROR(TEXT(W164,"00"),"99")&amp;IFERROR(TEXT(S164,"00"),"99")&amp;IFERROR(TEXT(BO164,"000"),"999")</f>
        <v>012155999</v>
      </c>
      <c r="C164" s="153" t="str">
        <f>IFERROR(TEXT(AL164,"00"),"99")&amp;IFERROR(TEXT(V164,"00"),"99")&amp;IFERROR(TEXT(R164,"000"),"999")</f>
        <v>0121020</v>
      </c>
      <c r="D164" s="28">
        <v>0</v>
      </c>
      <c r="E164" s="591">
        <f>IF(NOT(ISBLANK(L164)),1,0)</f>
        <v>0</v>
      </c>
      <c r="F164" s="591">
        <f>IF(NOT(ISBLANK(O164)),1,0)</f>
        <v>0</v>
      </c>
      <c r="G164" s="349" t="str">
        <f>IF(ISBLANK(H164), IF(OR(NOT(ISBLANK(L164)),NOT(ISBLANK(I164)), NOT(ISBLANK(O164))),"no oldname but should be",""),IF(H164=I164,"api",IF(H164=O164,"csv","no match or acs")))</f>
        <v/>
      </c>
      <c r="Q164" s="61" t="s">
        <v>2845</v>
      </c>
      <c r="R164" s="142">
        <f>IFERROR(_xlfn.XLOOKUP(T164, sortorder!P:P,sortorder!Q:Q),999)</f>
        <v>20</v>
      </c>
      <c r="S164" s="142">
        <f>IFERROR(_xlfn.XLOOKUP(T164, sortorder!P:P,sortorder!O:O),99)</f>
        <v>55</v>
      </c>
      <c r="T164" s="124" t="s">
        <v>2793</v>
      </c>
      <c r="V164" s="147">
        <f>IFERROR(_xlfn.XLOOKUP(X164, sortorder!E:E,sortorder!D:D),99)</f>
        <v>21</v>
      </c>
      <c r="W164" s="147">
        <f>V164</f>
        <v>21</v>
      </c>
      <c r="X164" s="21" t="s">
        <v>2875</v>
      </c>
      <c r="Y164" s="137">
        <f>IF(ISERROR(SEARCH(Y$1,$Q164)),0,1)</f>
        <v>0</v>
      </c>
      <c r="Z164" s="137">
        <f>IF(ISERROR(SEARCH(Z$1,$Q164)),0,1)</f>
        <v>0</v>
      </c>
      <c r="AA164" s="137">
        <f>IF(ISERROR(SEARCH(AA$1,$Q164)),0,1)</f>
        <v>1</v>
      </c>
      <c r="AB164" s="137">
        <f>IF(ISERROR(SEARCH(AB$1,$Q164)),0,1)</f>
        <v>0</v>
      </c>
      <c r="AC164" s="137">
        <f>IF(ISERROR(SEARCH(AC$1,$Q164)),0,1)</f>
        <v>0</v>
      </c>
      <c r="AD164" s="137">
        <f>IF(ISERROR(SEARCH(AD$1,$Q164)),0,1)</f>
        <v>0</v>
      </c>
      <c r="AE164" s="137">
        <f>IF(ISERROR(SEARCH(AE$1,$Q164)),0,1)</f>
        <v>0</v>
      </c>
      <c r="AF164" s="137">
        <f>IF(ISERROR(SEARCH(AF$1,$Q164)),0,1)</f>
        <v>0</v>
      </c>
      <c r="AG164" s="137">
        <f>IF(ISERROR(SEARCH(AG$1,$Q164)),0,1)</f>
        <v>0</v>
      </c>
      <c r="AI164" s="137">
        <f>_xlfn.XLOOKUP(I164,'api2.3'!B:B,'api2.3'!D:D,"")</f>
        <v>0</v>
      </c>
      <c r="AJ164" t="s">
        <v>44</v>
      </c>
      <c r="AK164" s="38" t="s">
        <v>44</v>
      </c>
      <c r="AL164" s="200">
        <f>_xlfn.XLOOKUP(AK164,sortorder!$I$15:$I$20,sortorder!$J$15:$J$20)</f>
        <v>1</v>
      </c>
      <c r="AM164" s="638" t="s">
        <v>416</v>
      </c>
      <c r="AN164" s="638" t="s">
        <v>416</v>
      </c>
      <c r="AO164" s="638" t="s">
        <v>417</v>
      </c>
      <c r="AP164" s="642">
        <v>1</v>
      </c>
      <c r="AQ164" t="s">
        <v>1076</v>
      </c>
      <c r="AR164" s="22" t="str">
        <f>IF(AA164=1,"pctile",IF(Y164=1,"ratio",IF(AC164=1,"avg","raw")))</f>
        <v>pctile</v>
      </c>
      <c r="AS164" t="s">
        <v>1086</v>
      </c>
      <c r="AT164" s="22" t="b">
        <f>AR164=AS164</f>
        <v>1</v>
      </c>
      <c r="AU164" s="638" t="s">
        <v>1077</v>
      </c>
      <c r="AV164" s="638" t="s">
        <v>1086</v>
      </c>
      <c r="AX164" s="601" t="s">
        <v>2799</v>
      </c>
      <c r="AY164" s="484" t="b">
        <v>0</v>
      </c>
      <c r="AZ164" t="s">
        <v>1078</v>
      </c>
      <c r="BA164">
        <v>2</v>
      </c>
      <c r="BB164">
        <v>0</v>
      </c>
      <c r="BC164" t="b">
        <v>0</v>
      </c>
      <c r="BD164" t="b">
        <v>0</v>
      </c>
      <c r="BE164" t="b">
        <v>0</v>
      </c>
      <c r="BG164" t="s">
        <v>5030</v>
      </c>
      <c r="BH164" s="39" t="s">
        <v>2904</v>
      </c>
      <c r="BI164" s="39" t="s">
        <v>2904</v>
      </c>
      <c r="BJ164" s="719">
        <v>0</v>
      </c>
      <c r="BK164" s="566" t="s">
        <v>2799</v>
      </c>
      <c r="BL164" s="484" t="s">
        <v>2799</v>
      </c>
      <c r="BO164" s="214">
        <v>999</v>
      </c>
    </row>
    <row r="165" spans="1:67">
      <c r="A165">
        <v>164</v>
      </c>
      <c r="B165" s="153" t="str">
        <f>IFERROR(TEXT(AL165,"00"),"99")&amp;IFERROR(TEXT(W165,"00"),"99")&amp;IFERROR(TEXT(S165,"00"),"99")&amp;IFERROR(TEXT(BO165,"000"),"999")</f>
        <v>012156999</v>
      </c>
      <c r="C165" s="153" t="str">
        <f>IFERROR(TEXT(AL165,"00"),"99")&amp;IFERROR(TEXT(V165,"00"),"99")&amp;IFERROR(TEXT(R165,"000"),"999")</f>
        <v>0121022</v>
      </c>
      <c r="D165" s="28">
        <v>0</v>
      </c>
      <c r="E165" s="591">
        <f>IF(NOT(ISBLANK(L165)),1,0)</f>
        <v>0</v>
      </c>
      <c r="F165" s="591">
        <f>IF(NOT(ISBLANK(O165)),1,0)</f>
        <v>0</v>
      </c>
      <c r="G165" s="349" t="str">
        <f>IF(ISBLANK(H165), IF(OR(NOT(ISBLANK(L165)),NOT(ISBLANK(I165)), NOT(ISBLANK(O165))),"no oldname but should be",""),IF(H165=I165,"api",IF(H165=O165,"csv","no match or acs")))</f>
        <v/>
      </c>
      <c r="I165" s="119"/>
      <c r="Q165" s="61" t="s">
        <v>2846</v>
      </c>
      <c r="R165" s="142">
        <f>IFERROR(_xlfn.XLOOKUP(T165, sortorder!P:P,sortorder!Q:Q),999)</f>
        <v>22</v>
      </c>
      <c r="S165" s="142">
        <f>IFERROR(_xlfn.XLOOKUP(T165, sortorder!P:P,sortorder!O:O),99)</f>
        <v>56</v>
      </c>
      <c r="T165" s="124" t="s">
        <v>2794</v>
      </c>
      <c r="V165" s="147">
        <f>IFERROR(_xlfn.XLOOKUP(X165, sortorder!E:E,sortorder!D:D),99)</f>
        <v>21</v>
      </c>
      <c r="W165" s="147">
        <f>V165</f>
        <v>21</v>
      </c>
      <c r="X165" s="21" t="s">
        <v>2875</v>
      </c>
      <c r="Y165" s="137">
        <f>IF(ISERROR(SEARCH(Y$1,$Q165)),0,1)</f>
        <v>0</v>
      </c>
      <c r="Z165" s="137">
        <f>IF(ISERROR(SEARCH(Z$1,$Q165)),0,1)</f>
        <v>0</v>
      </c>
      <c r="AA165" s="137">
        <f>IF(ISERROR(SEARCH(AA$1,$Q165)),0,1)</f>
        <v>1</v>
      </c>
      <c r="AB165" s="137">
        <f>IF(ISERROR(SEARCH(AB$1,$Q165)),0,1)</f>
        <v>0</v>
      </c>
      <c r="AC165" s="137">
        <f>IF(ISERROR(SEARCH(AC$1,$Q165)),0,1)</f>
        <v>0</v>
      </c>
      <c r="AD165" s="137">
        <f>IF(ISERROR(SEARCH(AD$1,$Q165)),0,1)</f>
        <v>0</v>
      </c>
      <c r="AE165" s="137">
        <f>IF(ISERROR(SEARCH(AE$1,$Q165)),0,1)</f>
        <v>0</v>
      </c>
      <c r="AF165" s="137">
        <f>IF(ISERROR(SEARCH(AF$1,$Q165)),0,1)</f>
        <v>0</v>
      </c>
      <c r="AG165" s="137">
        <f>IF(ISERROR(SEARCH(AG$1,$Q165)),0,1)</f>
        <v>0</v>
      </c>
      <c r="AI165" s="137">
        <f>_xlfn.XLOOKUP(I165,'api2.3'!B:B,'api2.3'!D:D,"")</f>
        <v>0</v>
      </c>
      <c r="AJ165" t="s">
        <v>44</v>
      </c>
      <c r="AK165" s="38" t="s">
        <v>44</v>
      </c>
      <c r="AL165" s="200">
        <f>_xlfn.XLOOKUP(AK165,sortorder!$I$15:$I$20,sortorder!$J$15:$J$20)</f>
        <v>1</v>
      </c>
      <c r="AM165" s="638" t="s">
        <v>416</v>
      </c>
      <c r="AN165" s="638" t="s">
        <v>416</v>
      </c>
      <c r="AO165" s="638" t="s">
        <v>417</v>
      </c>
      <c r="AP165" s="642">
        <v>1</v>
      </c>
      <c r="AQ165" t="s">
        <v>1076</v>
      </c>
      <c r="AR165" s="22" t="str">
        <f>IF(AA165=1,"pctile",IF(Y165=1,"ratio",IF(AC165=1,"avg","raw")))</f>
        <v>pctile</v>
      </c>
      <c r="AS165" t="s">
        <v>1086</v>
      </c>
      <c r="AT165" s="22" t="b">
        <f>AR165=AS165</f>
        <v>1</v>
      </c>
      <c r="AU165" s="638" t="s">
        <v>1077</v>
      </c>
      <c r="AV165" s="638" t="s">
        <v>1086</v>
      </c>
      <c r="AX165" s="601" t="s">
        <v>2799</v>
      </c>
      <c r="AY165" s="484" t="b">
        <v>0</v>
      </c>
      <c r="AZ165" t="s">
        <v>1078</v>
      </c>
      <c r="BA165">
        <v>2</v>
      </c>
      <c r="BB165">
        <v>0</v>
      </c>
      <c r="BC165" t="b">
        <v>0</v>
      </c>
      <c r="BD165" t="b">
        <v>0</v>
      </c>
      <c r="BE165" t="b">
        <v>0</v>
      </c>
      <c r="BG165" t="s">
        <v>5031</v>
      </c>
      <c r="BH165" s="39" t="s">
        <v>2905</v>
      </c>
      <c r="BI165" s="39" t="s">
        <v>2905</v>
      </c>
      <c r="BJ165" s="719">
        <v>0</v>
      </c>
      <c r="BK165" s="566" t="s">
        <v>2799</v>
      </c>
      <c r="BL165" s="484" t="s">
        <v>2799</v>
      </c>
      <c r="BO165" s="214">
        <v>999</v>
      </c>
    </row>
    <row r="166" spans="1:67">
      <c r="A166">
        <v>165</v>
      </c>
      <c r="B166" s="153" t="str">
        <f>IFERROR(TEXT(AL166,"00"),"99")&amp;IFERROR(TEXT(W166,"00"),"99")&amp;IFERROR(TEXT(S166,"00"),"99")&amp;IFERROR(TEXT(BO166,"000"),"999")</f>
        <v>012157999</v>
      </c>
      <c r="C166" s="153" t="str">
        <f>IFERROR(TEXT(AL166,"00"),"99")&amp;IFERROR(TEXT(V166,"00"),"99")&amp;IFERROR(TEXT(R166,"000"),"999")</f>
        <v>0121023</v>
      </c>
      <c r="D166" s="28">
        <v>0</v>
      </c>
      <c r="E166" s="591">
        <f>IF(NOT(ISBLANK(L166)),1,0)</f>
        <v>0</v>
      </c>
      <c r="F166" s="591">
        <f>IF(NOT(ISBLANK(O166)),1,0)</f>
        <v>0</v>
      </c>
      <c r="G166" s="349" t="str">
        <f>IF(ISBLANK(H166), IF(OR(NOT(ISBLANK(L166)),NOT(ISBLANK(I166)), NOT(ISBLANK(O166))),"no oldname but should be",""),IF(H166=I166,"api",IF(H166=O166,"csv","no match or acs")))</f>
        <v/>
      </c>
      <c r="I166" s="119"/>
      <c r="Q166" s="61" t="s">
        <v>2847</v>
      </c>
      <c r="R166" s="142">
        <f>IFERROR(_xlfn.XLOOKUP(T166, sortorder!P:P,sortorder!Q:Q),999)</f>
        <v>23</v>
      </c>
      <c r="S166" s="142">
        <f>IFERROR(_xlfn.XLOOKUP(T166, sortorder!P:P,sortorder!O:O),99)</f>
        <v>57</v>
      </c>
      <c r="T166" s="124" t="s">
        <v>2795</v>
      </c>
      <c r="V166" s="147">
        <f>IFERROR(_xlfn.XLOOKUP(X166, sortorder!E:E,sortorder!D:D),99)</f>
        <v>21</v>
      </c>
      <c r="W166" s="147">
        <f>V166</f>
        <v>21</v>
      </c>
      <c r="X166" s="21" t="s">
        <v>2875</v>
      </c>
      <c r="Y166" s="137">
        <f>IF(ISERROR(SEARCH(Y$1,$Q166)),0,1)</f>
        <v>0</v>
      </c>
      <c r="Z166" s="137">
        <f>IF(ISERROR(SEARCH(Z$1,$Q166)),0,1)</f>
        <v>0</v>
      </c>
      <c r="AA166" s="137">
        <f>IF(ISERROR(SEARCH(AA$1,$Q166)),0,1)</f>
        <v>1</v>
      </c>
      <c r="AB166" s="137">
        <f>IF(ISERROR(SEARCH(AB$1,$Q166)),0,1)</f>
        <v>0</v>
      </c>
      <c r="AC166" s="137">
        <f>IF(ISERROR(SEARCH(AC$1,$Q166)),0,1)</f>
        <v>0</v>
      </c>
      <c r="AD166" s="137">
        <f>IF(ISERROR(SEARCH(AD$1,$Q166)),0,1)</f>
        <v>0</v>
      </c>
      <c r="AE166" s="137">
        <f>IF(ISERROR(SEARCH(AE$1,$Q166)),0,1)</f>
        <v>0</v>
      </c>
      <c r="AF166" s="137">
        <f>IF(ISERROR(SEARCH(AF$1,$Q166)),0,1)</f>
        <v>0</v>
      </c>
      <c r="AG166" s="137">
        <f>IF(ISERROR(SEARCH(AG$1,$Q166)),0,1)</f>
        <v>0</v>
      </c>
      <c r="AI166" s="137" t="str">
        <f>_xlfn.XLOOKUP(I166,'api2.3'!B:B,'api2.3'!D:D,"")</f>
        <v/>
      </c>
      <c r="AJ166" t="s">
        <v>44</v>
      </c>
      <c r="AK166" s="38" t="s">
        <v>44</v>
      </c>
      <c r="AL166" s="200">
        <f>_xlfn.XLOOKUP(AK166,sortorder!$I$15:$I$20,sortorder!$J$15:$J$20)</f>
        <v>1</v>
      </c>
      <c r="AM166" s="638" t="s">
        <v>416</v>
      </c>
      <c r="AN166" s="638" t="s">
        <v>416</v>
      </c>
      <c r="AO166" s="638" t="s">
        <v>417</v>
      </c>
      <c r="AP166" s="642">
        <v>1</v>
      </c>
      <c r="AQ166" t="s">
        <v>1076</v>
      </c>
      <c r="AR166" s="22" t="str">
        <f>IF(AA166=1,"pctile",IF(Y166=1,"ratio",IF(AC166=1,"avg","raw")))</f>
        <v>pctile</v>
      </c>
      <c r="AS166" t="s">
        <v>1086</v>
      </c>
      <c r="AT166" s="22" t="b">
        <f>AR166=AS166</f>
        <v>1</v>
      </c>
      <c r="AU166" s="638" t="s">
        <v>1077</v>
      </c>
      <c r="AV166" s="638" t="s">
        <v>1086</v>
      </c>
      <c r="AX166" s="601" t="s">
        <v>2799</v>
      </c>
      <c r="AY166" s="484" t="b">
        <v>0</v>
      </c>
      <c r="AZ166" t="s">
        <v>1078</v>
      </c>
      <c r="BA166">
        <v>2</v>
      </c>
      <c r="BB166">
        <v>0</v>
      </c>
      <c r="BC166" t="b">
        <v>0</v>
      </c>
      <c r="BD166" t="b">
        <v>0</v>
      </c>
      <c r="BE166" t="b">
        <v>0</v>
      </c>
      <c r="BG166" t="s">
        <v>5106</v>
      </c>
      <c r="BH166" s="39" t="s">
        <v>2906</v>
      </c>
      <c r="BI166" s="39" t="s">
        <v>2906</v>
      </c>
      <c r="BJ166" s="719">
        <v>0</v>
      </c>
      <c r="BK166" s="566" t="s">
        <v>2799</v>
      </c>
      <c r="BL166" s="484" t="s">
        <v>2799</v>
      </c>
      <c r="BO166" s="214">
        <v>999</v>
      </c>
    </row>
    <row r="167" spans="1:67">
      <c r="A167">
        <v>166</v>
      </c>
      <c r="B167" s="153" t="str">
        <f>IFERROR(TEXT(AL167,"00"),"99")&amp;IFERROR(TEXT(W167,"00"),"99")&amp;IFERROR(TEXT(S167,"00"),"99")&amp;IFERROR(TEXT(BO167,"000"),"999")</f>
        <v>012158999</v>
      </c>
      <c r="C167" s="153" t="str">
        <f>IFERROR(TEXT(AL167,"00"),"99")&amp;IFERROR(TEXT(V167,"00"),"99")&amp;IFERROR(TEXT(R167,"000"),"999")</f>
        <v>0121024</v>
      </c>
      <c r="D167" s="28">
        <v>0</v>
      </c>
      <c r="E167" s="591">
        <f>IF(NOT(ISBLANK(L167)),1,0)</f>
        <v>0</v>
      </c>
      <c r="F167" s="591">
        <f>IF(NOT(ISBLANK(O167)),1,0)</f>
        <v>0</v>
      </c>
      <c r="G167" s="349" t="str">
        <f>IF(ISBLANK(H167), IF(OR(NOT(ISBLANK(L167)),NOT(ISBLANK(I167)), NOT(ISBLANK(O167))),"no oldname but should be",""),IF(H167=I167,"api",IF(H167=O167,"csv","no match or acs")))</f>
        <v/>
      </c>
      <c r="Q167" s="61" t="s">
        <v>2848</v>
      </c>
      <c r="R167" s="142">
        <f>IFERROR(_xlfn.XLOOKUP(T167, sortorder!P:P,sortorder!Q:Q),999)</f>
        <v>24</v>
      </c>
      <c r="S167" s="142">
        <f>IFERROR(_xlfn.XLOOKUP(T167, sortorder!P:P,sortorder!O:O),99)</f>
        <v>58</v>
      </c>
      <c r="T167" s="124" t="s">
        <v>2796</v>
      </c>
      <c r="V167" s="147">
        <f>IFERROR(_xlfn.XLOOKUP(X167, sortorder!E:E,sortorder!D:D),99)</f>
        <v>21</v>
      </c>
      <c r="W167" s="147">
        <f>V167</f>
        <v>21</v>
      </c>
      <c r="X167" s="21" t="s">
        <v>2875</v>
      </c>
      <c r="Y167" s="137">
        <f>IF(ISERROR(SEARCH(Y$1,$Q167)),0,1)</f>
        <v>0</v>
      </c>
      <c r="Z167" s="137">
        <f>IF(ISERROR(SEARCH(Z$1,$Q167)),0,1)</f>
        <v>0</v>
      </c>
      <c r="AA167" s="137">
        <f>IF(ISERROR(SEARCH(AA$1,$Q167)),0,1)</f>
        <v>1</v>
      </c>
      <c r="AB167" s="137">
        <f>IF(ISERROR(SEARCH(AB$1,$Q167)),0,1)</f>
        <v>0</v>
      </c>
      <c r="AC167" s="137">
        <f>IF(ISERROR(SEARCH(AC$1,$Q167)),0,1)</f>
        <v>0</v>
      </c>
      <c r="AD167" s="137">
        <f>IF(ISERROR(SEARCH(AD$1,$Q167)),0,1)</f>
        <v>0</v>
      </c>
      <c r="AE167" s="137">
        <f>IF(ISERROR(SEARCH(AE$1,$Q167)),0,1)</f>
        <v>0</v>
      </c>
      <c r="AF167" s="137">
        <f>IF(ISERROR(SEARCH(AF$1,$Q167)),0,1)</f>
        <v>0</v>
      </c>
      <c r="AG167" s="137">
        <f>IF(ISERROR(SEARCH(AG$1,$Q167)),0,1)</f>
        <v>0</v>
      </c>
      <c r="AI167" s="137">
        <f>_xlfn.XLOOKUP(I167,'api2.3'!B:B,'api2.3'!D:D,"")</f>
        <v>0</v>
      </c>
      <c r="AJ167" t="s">
        <v>44</v>
      </c>
      <c r="AK167" s="38" t="s">
        <v>44</v>
      </c>
      <c r="AL167" s="200">
        <f>_xlfn.XLOOKUP(AK167,sortorder!$I$15:$I$20,sortorder!$J$15:$J$20)</f>
        <v>1</v>
      </c>
      <c r="AM167" s="638" t="s">
        <v>416</v>
      </c>
      <c r="AN167" s="638" t="s">
        <v>416</v>
      </c>
      <c r="AO167" s="638" t="s">
        <v>417</v>
      </c>
      <c r="AP167" s="642">
        <v>1</v>
      </c>
      <c r="AQ167" t="s">
        <v>1076</v>
      </c>
      <c r="AR167" s="22" t="str">
        <f>IF(AA167=1,"pctile",IF(Y167=1,"ratio",IF(AC167=1,"avg","raw")))</f>
        <v>pctile</v>
      </c>
      <c r="AS167" t="s">
        <v>1086</v>
      </c>
      <c r="AT167" s="22" t="b">
        <f>AR167=AS167</f>
        <v>1</v>
      </c>
      <c r="AU167" s="638" t="s">
        <v>1077</v>
      </c>
      <c r="AV167" s="638" t="s">
        <v>1086</v>
      </c>
      <c r="AX167" s="601" t="s">
        <v>2799</v>
      </c>
      <c r="AY167" s="484" t="b">
        <v>0</v>
      </c>
      <c r="AZ167" t="s">
        <v>1078</v>
      </c>
      <c r="BA167">
        <v>2</v>
      </c>
      <c r="BB167">
        <v>0</v>
      </c>
      <c r="BC167" t="b">
        <v>0</v>
      </c>
      <c r="BD167" t="b">
        <v>0</v>
      </c>
      <c r="BE167" t="b">
        <v>0</v>
      </c>
      <c r="BG167" t="s">
        <v>5032</v>
      </c>
      <c r="BH167" s="39" t="s">
        <v>2907</v>
      </c>
      <c r="BI167" s="39" t="s">
        <v>2907</v>
      </c>
      <c r="BJ167" s="719">
        <v>0</v>
      </c>
      <c r="BK167" s="566" t="s">
        <v>2799</v>
      </c>
      <c r="BL167" s="484">
        <v>0</v>
      </c>
      <c r="BO167" s="214">
        <v>999</v>
      </c>
    </row>
    <row r="168" spans="1:67">
      <c r="A168">
        <v>167</v>
      </c>
      <c r="B168" s="153" t="str">
        <f>IFERROR(TEXT(AL168,"00"),"99")&amp;IFERROR(TEXT(W168,"00"),"99")&amp;IFERROR(TEXT(S168,"00"),"99")&amp;IFERROR(TEXT(BO168,"000"),"999")</f>
        <v>012159999</v>
      </c>
      <c r="C168" s="153" t="str">
        <f>IFERROR(TEXT(AL168,"00"),"99")&amp;IFERROR(TEXT(V168,"00"),"99")&amp;IFERROR(TEXT(R168,"000"),"999")</f>
        <v>0121025</v>
      </c>
      <c r="D168" s="28">
        <v>0</v>
      </c>
      <c r="E168" s="591">
        <f>IF(NOT(ISBLANK(L168)),1,0)</f>
        <v>0</v>
      </c>
      <c r="F168" s="591">
        <f>IF(NOT(ISBLANK(O168)),1,0)</f>
        <v>0</v>
      </c>
      <c r="G168" s="349" t="str">
        <f>IF(ISBLANK(H168), IF(OR(NOT(ISBLANK(L168)),NOT(ISBLANK(I168)), NOT(ISBLANK(O168))),"no oldname but should be",""),IF(H168=I168,"api",IF(H168=O168,"csv","no match or acs")))</f>
        <v/>
      </c>
      <c r="Q168" s="61" t="s">
        <v>2849</v>
      </c>
      <c r="R168" s="142">
        <f>IFERROR(_xlfn.XLOOKUP(T168, sortorder!P:P,sortorder!Q:Q),999)</f>
        <v>25</v>
      </c>
      <c r="S168" s="142">
        <f>IFERROR(_xlfn.XLOOKUP(T168, sortorder!P:P,sortorder!O:O),99)</f>
        <v>59</v>
      </c>
      <c r="T168" s="124" t="s">
        <v>2797</v>
      </c>
      <c r="V168" s="147">
        <f>IFERROR(_xlfn.XLOOKUP(X168, sortorder!E:E,sortorder!D:D),99)</f>
        <v>21</v>
      </c>
      <c r="W168" s="147">
        <f>V168</f>
        <v>21</v>
      </c>
      <c r="X168" s="21" t="s">
        <v>2875</v>
      </c>
      <c r="Y168" s="137">
        <f>IF(ISERROR(SEARCH(Y$1,$Q168)),0,1)</f>
        <v>0</v>
      </c>
      <c r="Z168" s="137">
        <f>IF(ISERROR(SEARCH(Z$1,$Q168)),0,1)</f>
        <v>0</v>
      </c>
      <c r="AA168" s="137">
        <f>IF(ISERROR(SEARCH(AA$1,$Q168)),0,1)</f>
        <v>1</v>
      </c>
      <c r="AB168" s="137">
        <f>IF(ISERROR(SEARCH(AB$1,$Q168)),0,1)</f>
        <v>0</v>
      </c>
      <c r="AC168" s="137">
        <f>IF(ISERROR(SEARCH(AC$1,$Q168)),0,1)</f>
        <v>0</v>
      </c>
      <c r="AD168" s="137">
        <f>IF(ISERROR(SEARCH(AD$1,$Q168)),0,1)</f>
        <v>0</v>
      </c>
      <c r="AE168" s="137">
        <f>IF(ISERROR(SEARCH(AE$1,$Q168)),0,1)</f>
        <v>0</v>
      </c>
      <c r="AF168" s="137">
        <f>IF(ISERROR(SEARCH(AF$1,$Q168)),0,1)</f>
        <v>0</v>
      </c>
      <c r="AG168" s="137">
        <f>IF(ISERROR(SEARCH(AG$1,$Q168)),0,1)</f>
        <v>0</v>
      </c>
      <c r="AI168" s="137">
        <f>_xlfn.XLOOKUP(I168,'api2.3'!B:B,'api2.3'!D:D,"")</f>
        <v>0</v>
      </c>
      <c r="AJ168" t="s">
        <v>44</v>
      </c>
      <c r="AK168" s="38" t="s">
        <v>44</v>
      </c>
      <c r="AL168" s="200">
        <f>_xlfn.XLOOKUP(AK168,sortorder!$I$15:$I$20,sortorder!$J$15:$J$20)</f>
        <v>1</v>
      </c>
      <c r="AM168" s="638" t="s">
        <v>416</v>
      </c>
      <c r="AN168" s="638" t="s">
        <v>416</v>
      </c>
      <c r="AO168" s="638" t="s">
        <v>417</v>
      </c>
      <c r="AP168" s="642">
        <v>1</v>
      </c>
      <c r="AQ168" t="s">
        <v>1076</v>
      </c>
      <c r="AR168" s="22" t="str">
        <f>IF(AA168=1,"pctile",IF(Y168=1,"ratio",IF(AC168=1,"avg","raw")))</f>
        <v>pctile</v>
      </c>
      <c r="AS168" t="s">
        <v>1086</v>
      </c>
      <c r="AT168" s="22" t="b">
        <f>AR168=AS168</f>
        <v>1</v>
      </c>
      <c r="AU168" s="638" t="s">
        <v>1077</v>
      </c>
      <c r="AV168" s="638" t="s">
        <v>1086</v>
      </c>
      <c r="AX168" s="601" t="s">
        <v>2799</v>
      </c>
      <c r="AY168" s="484" t="b">
        <v>0</v>
      </c>
      <c r="AZ168" t="s">
        <v>1078</v>
      </c>
      <c r="BA168">
        <v>2</v>
      </c>
      <c r="BB168">
        <v>0</v>
      </c>
      <c r="BC168" t="b">
        <v>0</v>
      </c>
      <c r="BD168" t="b">
        <v>0</v>
      </c>
      <c r="BE168" t="b">
        <v>0</v>
      </c>
      <c r="BG168" t="s">
        <v>5192</v>
      </c>
      <c r="BH168" s="39" t="s">
        <v>2908</v>
      </c>
      <c r="BI168" s="39" t="s">
        <v>2908</v>
      </c>
      <c r="BJ168" s="719">
        <v>0</v>
      </c>
      <c r="BK168" s="566" t="s">
        <v>2799</v>
      </c>
      <c r="BL168" s="484">
        <v>0</v>
      </c>
      <c r="BO168" s="214">
        <v>999</v>
      </c>
    </row>
    <row r="169" spans="1:67">
      <c r="A169">
        <v>168</v>
      </c>
      <c r="B169" s="153" t="str">
        <f>IFERROR(TEXT(AL169,"00"),"99")&amp;IFERROR(TEXT(W169,"00"),"99")&amp;IFERROR(TEXT(S169,"00"),"99")&amp;IFERROR(TEXT(BO169,"000"),"999")</f>
        <v>012160999</v>
      </c>
      <c r="C169" s="153" t="str">
        <f>IFERROR(TEXT(AL169,"00"),"99")&amp;IFERROR(TEXT(V169,"00"),"99")&amp;IFERROR(TEXT(R169,"000"),"999")</f>
        <v>0121018</v>
      </c>
      <c r="D169" s="28">
        <v>0</v>
      </c>
      <c r="E169" s="591">
        <f>IF(NOT(ISBLANK(L169)),1,0)</f>
        <v>0</v>
      </c>
      <c r="F169" s="591">
        <f>IF(NOT(ISBLANK(O169)),1,0)</f>
        <v>0</v>
      </c>
      <c r="G169" s="349" t="str">
        <f>IF(ISBLANK(H169), IF(OR(NOT(ISBLANK(L169)),NOT(ISBLANK(I169)), NOT(ISBLANK(O169))),"no oldname but should be",""),IF(H169=I169,"api",IF(H169=O169,"csv","no match or acs")))</f>
        <v/>
      </c>
      <c r="J169" s="189"/>
      <c r="Q169" s="61" t="s">
        <v>2850</v>
      </c>
      <c r="R169" s="142">
        <f>IFERROR(_xlfn.XLOOKUP(T169, sortorder!P:P,sortorder!Q:Q),999)</f>
        <v>18</v>
      </c>
      <c r="S169" s="142">
        <f>IFERROR(_xlfn.XLOOKUP(T169, sortorder!P:P,sortorder!O:O),99)</f>
        <v>60</v>
      </c>
      <c r="T169" s="124" t="s">
        <v>2798</v>
      </c>
      <c r="V169" s="147">
        <f>IFERROR(_xlfn.XLOOKUP(X169, sortorder!E:E,sortorder!D:D),99)</f>
        <v>21</v>
      </c>
      <c r="W169" s="147">
        <f>V169</f>
        <v>21</v>
      </c>
      <c r="X169" s="21" t="s">
        <v>2875</v>
      </c>
      <c r="Y169" s="137">
        <f>IF(ISERROR(SEARCH(Y$1,$Q169)),0,1)</f>
        <v>0</v>
      </c>
      <c r="Z169" s="137">
        <f>IF(ISERROR(SEARCH(Z$1,$Q169)),0,1)</f>
        <v>0</v>
      </c>
      <c r="AA169" s="137">
        <f>IF(ISERROR(SEARCH(AA$1,$Q169)),0,1)</f>
        <v>1</v>
      </c>
      <c r="AB169" s="137">
        <f>IF(ISERROR(SEARCH(AB$1,$Q169)),0,1)</f>
        <v>0</v>
      </c>
      <c r="AC169" s="137">
        <f>IF(ISERROR(SEARCH(AC$1,$Q169)),0,1)</f>
        <v>0</v>
      </c>
      <c r="AD169" s="137">
        <f>IF(ISERROR(SEARCH(AD$1,$Q169)),0,1)</f>
        <v>0</v>
      </c>
      <c r="AE169" s="137">
        <f>IF(ISERROR(SEARCH(AE$1,$Q169)),0,1)</f>
        <v>0</v>
      </c>
      <c r="AF169" s="137">
        <f>IF(ISERROR(SEARCH(AF$1,$Q169)),0,1)</f>
        <v>0</v>
      </c>
      <c r="AG169" s="137">
        <f>IF(ISERROR(SEARCH(AG$1,$Q169)),0,1)</f>
        <v>0</v>
      </c>
      <c r="AI169" s="137">
        <f>_xlfn.XLOOKUP(I169,'api2.3'!B:B,'api2.3'!D:D,"")</f>
        <v>0</v>
      </c>
      <c r="AJ169" t="s">
        <v>44</v>
      </c>
      <c r="AK169" s="38" t="s">
        <v>44</v>
      </c>
      <c r="AL169" s="200">
        <f>_xlfn.XLOOKUP(AK169,sortorder!$I$15:$I$20,sortorder!$J$15:$J$20)</f>
        <v>1</v>
      </c>
      <c r="AM169" s="638" t="s">
        <v>416</v>
      </c>
      <c r="AN169" s="638" t="s">
        <v>416</v>
      </c>
      <c r="AO169" s="638" t="s">
        <v>417</v>
      </c>
      <c r="AP169" s="642">
        <v>1</v>
      </c>
      <c r="AQ169" t="s">
        <v>1076</v>
      </c>
      <c r="AR169" s="22" t="str">
        <f>IF(AA169=1,"pctile",IF(Y169=1,"ratio",IF(AC169=1,"avg","raw")))</f>
        <v>pctile</v>
      </c>
      <c r="AS169" t="s">
        <v>1086</v>
      </c>
      <c r="AT169" s="22" t="b">
        <f>AR169=AS169</f>
        <v>1</v>
      </c>
      <c r="AU169" s="638" t="s">
        <v>1077</v>
      </c>
      <c r="AV169" s="638" t="s">
        <v>1086</v>
      </c>
      <c r="AX169" s="601" t="s">
        <v>2799</v>
      </c>
      <c r="AY169" s="484" t="b">
        <v>0</v>
      </c>
      <c r="AZ169" t="s">
        <v>1078</v>
      </c>
      <c r="BA169">
        <v>2</v>
      </c>
      <c r="BB169">
        <v>0</v>
      </c>
      <c r="BC169" t="b">
        <v>0</v>
      </c>
      <c r="BD169" t="b">
        <v>0</v>
      </c>
      <c r="BE169" t="b">
        <v>0</v>
      </c>
      <c r="BG169" t="s">
        <v>5033</v>
      </c>
      <c r="BH169" s="39" t="s">
        <v>2909</v>
      </c>
      <c r="BI169" s="39" t="s">
        <v>2909</v>
      </c>
      <c r="BJ169" s="719">
        <v>0</v>
      </c>
      <c r="BK169" s="566" t="s">
        <v>2799</v>
      </c>
      <c r="BL169" s="484" t="s">
        <v>2799</v>
      </c>
      <c r="BO169" s="214">
        <v>999</v>
      </c>
    </row>
    <row r="170" spans="1:67">
      <c r="A170">
        <v>169</v>
      </c>
      <c r="B170" s="153" t="str">
        <f>IFERROR(TEXT(AL170,"00"),"99")&amp;IFERROR(TEXT(W170,"00"),"99")&amp;IFERROR(TEXT(S170,"00"),"99")&amp;IFERROR(TEXT(BO170,"000"),"999")</f>
        <v>012238999</v>
      </c>
      <c r="C170" s="153" t="str">
        <f>IFERROR(TEXT(AL170,"00"),"99")&amp;IFERROR(TEXT(V170,"00"),"99")&amp;IFERROR(TEXT(R170,"000"),"999")</f>
        <v>0122021</v>
      </c>
      <c r="D170" s="28">
        <v>0</v>
      </c>
      <c r="E170" s="591">
        <f>IF(NOT(ISBLANK(L170)),1,0)</f>
        <v>0</v>
      </c>
      <c r="F170" s="591">
        <f>IF(NOT(ISBLANK(O170)),1,0)</f>
        <v>0</v>
      </c>
      <c r="G170" s="349" t="str">
        <f>IF(ISBLANK(H170), IF(OR(NOT(ISBLANK(L170)),NOT(ISBLANK(I170)), NOT(ISBLANK(O170))),"no oldname but should be",""),IF(H170=I170,"api",IF(H170=O170,"csv","no match or acs")))</f>
        <v/>
      </c>
      <c r="Q170" s="61" t="s">
        <v>2316</v>
      </c>
      <c r="R170" s="142">
        <f>IFERROR(_xlfn.XLOOKUP(T170, sortorder!P:P,sortorder!Q:Q),999)</f>
        <v>21</v>
      </c>
      <c r="S170" s="142">
        <f>IFERROR(_xlfn.XLOOKUP(T170, sortorder!P:P,sortorder!O:O),99)</f>
        <v>38</v>
      </c>
      <c r="T170" s="124" t="s">
        <v>2203</v>
      </c>
      <c r="V170" s="147">
        <f>IFERROR(_xlfn.XLOOKUP(X170, sortorder!E:E,sortorder!D:D),99)</f>
        <v>22</v>
      </c>
      <c r="W170" s="147">
        <f>V170</f>
        <v>22</v>
      </c>
      <c r="X170" s="21" t="s">
        <v>2876</v>
      </c>
      <c r="Y170" s="137">
        <f>IF(ISERROR(SEARCH(Y$1,$Q170)),0,1)</f>
        <v>0</v>
      </c>
      <c r="Z170" s="137">
        <f>IF(ISERROR(SEARCH(Z$1,$Q170)),0,1)</f>
        <v>1</v>
      </c>
      <c r="AA170" s="137">
        <f>IF(ISERROR(SEARCH(AA$1,$Q170)),0,1)</f>
        <v>1</v>
      </c>
      <c r="AB170" s="137">
        <f>IF(ISERROR(SEARCH(AB$1,$Q170)),0,1)</f>
        <v>0</v>
      </c>
      <c r="AC170" s="137">
        <f>IF(ISERROR(SEARCH(AC$1,$Q170)),0,1)</f>
        <v>0</v>
      </c>
      <c r="AD170" s="137">
        <f>IF(ISERROR(SEARCH(AD$1,$Q170)),0,1)</f>
        <v>0</v>
      </c>
      <c r="AE170" s="137">
        <f>IF(ISERROR(SEARCH(AE$1,$Q170)),0,1)</f>
        <v>0</v>
      </c>
      <c r="AF170" s="137">
        <f>IF(ISERROR(SEARCH(AF$1,$Q170)),0,1)</f>
        <v>0</v>
      </c>
      <c r="AG170" s="137">
        <f>IF(ISERROR(SEARCH(AG$1,$Q170)),0,1)</f>
        <v>0</v>
      </c>
      <c r="AI170" s="137" t="str">
        <f>_xlfn.XLOOKUP(I170,'api2.3'!B:B,'api2.3'!D:D,"")</f>
        <v/>
      </c>
      <c r="AJ170" t="s">
        <v>44</v>
      </c>
      <c r="AK170" s="38" t="s">
        <v>44</v>
      </c>
      <c r="AL170" s="200">
        <f>_xlfn.XLOOKUP(AK170,sortorder!$I$15:$I$20,sortorder!$J$15:$J$20)</f>
        <v>1</v>
      </c>
      <c r="AM170" s="638" t="s">
        <v>1743</v>
      </c>
      <c r="AN170" s="638" t="s">
        <v>1743</v>
      </c>
      <c r="AO170" s="638" t="s">
        <v>1744</v>
      </c>
      <c r="AP170" s="642">
        <v>3</v>
      </c>
      <c r="AQ170" t="s">
        <v>1741</v>
      </c>
      <c r="AR170" s="22" t="str">
        <f>IF(AA170=1,"pctile",IF(Y170=1,"ratio",IF(AC170=1,"avg","raw")))</f>
        <v>pctile</v>
      </c>
      <c r="AS170" t="s">
        <v>1086</v>
      </c>
      <c r="AT170" s="22" t="b">
        <f>AR170=AS170</f>
        <v>1</v>
      </c>
      <c r="AU170" s="638" t="s">
        <v>1077</v>
      </c>
      <c r="AV170" s="638" t="s">
        <v>1086</v>
      </c>
      <c r="AX170" s="601" t="s">
        <v>2799</v>
      </c>
      <c r="AY170" s="484" t="b">
        <v>0</v>
      </c>
      <c r="AZ170" t="s">
        <v>1078</v>
      </c>
      <c r="BA170">
        <v>2</v>
      </c>
      <c r="BB170">
        <v>0</v>
      </c>
      <c r="BC170" t="b">
        <v>0</v>
      </c>
      <c r="BD170" t="b">
        <v>0</v>
      </c>
      <c r="BE170" t="b">
        <v>0</v>
      </c>
      <c r="BG170" t="s">
        <v>4937</v>
      </c>
      <c r="BH170" s="39" t="s">
        <v>2318</v>
      </c>
      <c r="BI170" s="39" t="s">
        <v>2318</v>
      </c>
      <c r="BJ170" s="719" t="e">
        <v>#N/A</v>
      </c>
      <c r="BK170" s="566" t="s">
        <v>2799</v>
      </c>
      <c r="BL170" s="484">
        <v>0</v>
      </c>
      <c r="BO170" s="214">
        <v>999</v>
      </c>
    </row>
    <row r="171" spans="1:67">
      <c r="A171">
        <v>170</v>
      </c>
      <c r="B171" s="153" t="str">
        <f>IFERROR(TEXT(AL171,"00"),"99")&amp;IFERROR(TEXT(W171,"00"),"99")&amp;IFERROR(TEXT(S171,"00"),"99")&amp;IFERROR(TEXT(BO171,"000"),"999")</f>
        <v>012254999</v>
      </c>
      <c r="C171" s="153" t="str">
        <f>IFERROR(TEXT(AL171,"00"),"99")&amp;IFERROR(TEXT(V171,"00"),"99")&amp;IFERROR(TEXT(R171,"000"),"999")</f>
        <v>0122019</v>
      </c>
      <c r="D171" s="28">
        <v>0</v>
      </c>
      <c r="E171" s="591">
        <f>IF(NOT(ISBLANK(L171)),1,0)</f>
        <v>0</v>
      </c>
      <c r="F171" s="591">
        <f>IF(NOT(ISBLANK(O171)),1,0)</f>
        <v>0</v>
      </c>
      <c r="G171" s="349" t="str">
        <f>IF(ISBLANK(H171), IF(OR(NOT(ISBLANK(L171)),NOT(ISBLANK(I171)), NOT(ISBLANK(O171))),"no oldname but should be",""),IF(H171=I171,"api",IF(H171=O171,"csv","no match or acs")))</f>
        <v/>
      </c>
      <c r="Q171" s="61" t="s">
        <v>2851</v>
      </c>
      <c r="R171" s="142">
        <f>IFERROR(_xlfn.XLOOKUP(T171, sortorder!P:P,sortorder!Q:Q),999)</f>
        <v>19</v>
      </c>
      <c r="S171" s="142">
        <f>IFERROR(_xlfn.XLOOKUP(T171, sortorder!P:P,sortorder!O:O),99)</f>
        <v>54</v>
      </c>
      <c r="T171" s="124" t="s">
        <v>2792</v>
      </c>
      <c r="V171" s="147">
        <f>IFERROR(_xlfn.XLOOKUP(X171, sortorder!E:E,sortorder!D:D),99)</f>
        <v>22</v>
      </c>
      <c r="W171" s="147">
        <f>V171</f>
        <v>22</v>
      </c>
      <c r="X171" s="21" t="s">
        <v>2876</v>
      </c>
      <c r="Y171" s="137">
        <f>IF(ISERROR(SEARCH(Y$1,$Q171)),0,1)</f>
        <v>0</v>
      </c>
      <c r="Z171" s="137">
        <f>IF(ISERROR(SEARCH(Z$1,$Q171)),0,1)</f>
        <v>1</v>
      </c>
      <c r="AA171" s="137">
        <f>IF(ISERROR(SEARCH(AA$1,$Q171)),0,1)</f>
        <v>1</v>
      </c>
      <c r="AB171" s="137">
        <f>IF(ISERROR(SEARCH(AB$1,$Q171)),0,1)</f>
        <v>0</v>
      </c>
      <c r="AC171" s="137">
        <f>IF(ISERROR(SEARCH(AC$1,$Q171)),0,1)</f>
        <v>0</v>
      </c>
      <c r="AD171" s="137">
        <f>IF(ISERROR(SEARCH(AD$1,$Q171)),0,1)</f>
        <v>0</v>
      </c>
      <c r="AE171" s="137">
        <f>IF(ISERROR(SEARCH(AE$1,$Q171)),0,1)</f>
        <v>0</v>
      </c>
      <c r="AF171" s="137">
        <f>IF(ISERROR(SEARCH(AF$1,$Q171)),0,1)</f>
        <v>0</v>
      </c>
      <c r="AG171" s="137">
        <f>IF(ISERROR(SEARCH(AG$1,$Q171)),0,1)</f>
        <v>0</v>
      </c>
      <c r="AI171" s="137">
        <f>_xlfn.XLOOKUP(I171,'api2.3'!B:B,'api2.3'!D:D,"")</f>
        <v>0</v>
      </c>
      <c r="AJ171" t="s">
        <v>44</v>
      </c>
      <c r="AK171" s="38" t="s">
        <v>44</v>
      </c>
      <c r="AL171" s="200">
        <f>_xlfn.XLOOKUP(AK171,sortorder!$I$15:$I$20,sortorder!$J$15:$J$20)</f>
        <v>1</v>
      </c>
      <c r="AM171" s="638" t="s">
        <v>1743</v>
      </c>
      <c r="AN171" s="638" t="s">
        <v>1743</v>
      </c>
      <c r="AO171" s="638" t="s">
        <v>1744</v>
      </c>
      <c r="AP171" s="642">
        <v>3</v>
      </c>
      <c r="AQ171" t="s">
        <v>1741</v>
      </c>
      <c r="AR171" s="22" t="str">
        <f>IF(AA171=1,"pctile",IF(Y171=1,"ratio",IF(AC171=1,"avg","raw")))</f>
        <v>pctile</v>
      </c>
      <c r="AS171" t="s">
        <v>1086</v>
      </c>
      <c r="AT171" s="22" t="b">
        <f>AR171=AS171</f>
        <v>1</v>
      </c>
      <c r="AU171" s="638" t="s">
        <v>1077</v>
      </c>
      <c r="AV171" s="638" t="s">
        <v>1086</v>
      </c>
      <c r="AX171" s="601" t="s">
        <v>2799</v>
      </c>
      <c r="AY171" s="484" t="b">
        <v>0</v>
      </c>
      <c r="AZ171" t="s">
        <v>1078</v>
      </c>
      <c r="BA171">
        <v>2</v>
      </c>
      <c r="BB171">
        <v>0</v>
      </c>
      <c r="BC171" t="b">
        <v>0</v>
      </c>
      <c r="BD171" t="b">
        <v>0</v>
      </c>
      <c r="BE171" t="b">
        <v>0</v>
      </c>
      <c r="BG171" t="s">
        <v>5034</v>
      </c>
      <c r="BH171" s="39" t="s">
        <v>2910</v>
      </c>
      <c r="BI171" s="39" t="s">
        <v>2910</v>
      </c>
      <c r="BJ171" s="719" t="e">
        <v>#N/A</v>
      </c>
      <c r="BK171" s="566" t="s">
        <v>2799</v>
      </c>
      <c r="BL171" s="484">
        <v>0</v>
      </c>
      <c r="BO171" s="214">
        <v>999</v>
      </c>
    </row>
    <row r="172" spans="1:67">
      <c r="A172">
        <v>171</v>
      </c>
      <c r="B172" s="153" t="str">
        <f>IFERROR(TEXT(AL172,"00"),"99")&amp;IFERROR(TEXT(W172,"00"),"99")&amp;IFERROR(TEXT(S172,"00"),"99")&amp;IFERROR(TEXT(BO172,"000"),"999")</f>
        <v>012255999</v>
      </c>
      <c r="C172" s="153" t="str">
        <f>IFERROR(TEXT(AL172,"00"),"99")&amp;IFERROR(TEXT(V172,"00"),"99")&amp;IFERROR(TEXT(R172,"000"),"999")</f>
        <v>0122020</v>
      </c>
      <c r="D172" s="28">
        <v>0</v>
      </c>
      <c r="E172" s="591">
        <f>IF(NOT(ISBLANK(L172)),1,0)</f>
        <v>0</v>
      </c>
      <c r="F172" s="591">
        <f>IF(NOT(ISBLANK(O172)),1,0)</f>
        <v>0</v>
      </c>
      <c r="G172" s="349" t="str">
        <f>IF(ISBLANK(H172), IF(OR(NOT(ISBLANK(L172)),NOT(ISBLANK(I172)), NOT(ISBLANK(O172))),"no oldname but should be",""),IF(H172=I172,"api",IF(H172=O172,"csv","no match or acs")))</f>
        <v/>
      </c>
      <c r="Q172" s="61" t="s">
        <v>2852</v>
      </c>
      <c r="R172" s="142">
        <f>IFERROR(_xlfn.XLOOKUP(T172, sortorder!P:P,sortorder!Q:Q),999)</f>
        <v>20</v>
      </c>
      <c r="S172" s="142">
        <f>IFERROR(_xlfn.XLOOKUP(T172, sortorder!P:P,sortorder!O:O),99)</f>
        <v>55</v>
      </c>
      <c r="T172" s="124" t="s">
        <v>2793</v>
      </c>
      <c r="V172" s="147">
        <f>IFERROR(_xlfn.XLOOKUP(X172, sortorder!E:E,sortorder!D:D),99)</f>
        <v>22</v>
      </c>
      <c r="W172" s="147">
        <f>V172</f>
        <v>22</v>
      </c>
      <c r="X172" s="21" t="s">
        <v>2876</v>
      </c>
      <c r="Y172" s="137">
        <f>IF(ISERROR(SEARCH(Y$1,$Q172)),0,1)</f>
        <v>0</v>
      </c>
      <c r="Z172" s="137">
        <f>IF(ISERROR(SEARCH(Z$1,$Q172)),0,1)</f>
        <v>1</v>
      </c>
      <c r="AA172" s="137">
        <f>IF(ISERROR(SEARCH(AA$1,$Q172)),0,1)</f>
        <v>1</v>
      </c>
      <c r="AB172" s="137">
        <f>IF(ISERROR(SEARCH(AB$1,$Q172)),0,1)</f>
        <v>0</v>
      </c>
      <c r="AC172" s="137">
        <f>IF(ISERROR(SEARCH(AC$1,$Q172)),0,1)</f>
        <v>0</v>
      </c>
      <c r="AD172" s="137">
        <f>IF(ISERROR(SEARCH(AD$1,$Q172)),0,1)</f>
        <v>0</v>
      </c>
      <c r="AE172" s="137">
        <f>IF(ISERROR(SEARCH(AE$1,$Q172)),0,1)</f>
        <v>0</v>
      </c>
      <c r="AF172" s="137">
        <f>IF(ISERROR(SEARCH(AF$1,$Q172)),0,1)</f>
        <v>0</v>
      </c>
      <c r="AG172" s="137">
        <f>IF(ISERROR(SEARCH(AG$1,$Q172)),0,1)</f>
        <v>0</v>
      </c>
      <c r="AI172" s="137" t="str">
        <f>_xlfn.XLOOKUP(I172,'api2.3'!B:B,'api2.3'!D:D,"")</f>
        <v/>
      </c>
      <c r="AJ172" t="s">
        <v>44</v>
      </c>
      <c r="AK172" s="38" t="s">
        <v>44</v>
      </c>
      <c r="AL172" s="200">
        <f>_xlfn.XLOOKUP(AK172,sortorder!$I$15:$I$20,sortorder!$J$15:$J$20)</f>
        <v>1</v>
      </c>
      <c r="AM172" s="638" t="s">
        <v>1743</v>
      </c>
      <c r="AN172" s="638" t="s">
        <v>1743</v>
      </c>
      <c r="AO172" s="638" t="s">
        <v>1744</v>
      </c>
      <c r="AP172" s="642">
        <v>3</v>
      </c>
      <c r="AQ172" t="s">
        <v>1741</v>
      </c>
      <c r="AR172" s="22" t="str">
        <f>IF(AA172=1,"pctile",IF(Y172=1,"ratio",IF(AC172=1,"avg","raw")))</f>
        <v>pctile</v>
      </c>
      <c r="AS172" t="s">
        <v>1086</v>
      </c>
      <c r="AT172" s="22" t="b">
        <f>AR172=AS172</f>
        <v>1</v>
      </c>
      <c r="AU172" s="638" t="s">
        <v>1077</v>
      </c>
      <c r="AV172" s="638" t="s">
        <v>1086</v>
      </c>
      <c r="AX172" s="601" t="s">
        <v>2799</v>
      </c>
      <c r="AY172" s="484" t="b">
        <v>0</v>
      </c>
      <c r="AZ172" t="s">
        <v>1078</v>
      </c>
      <c r="BA172">
        <v>2</v>
      </c>
      <c r="BB172">
        <v>0</v>
      </c>
      <c r="BC172" t="b">
        <v>0</v>
      </c>
      <c r="BD172" t="b">
        <v>0</v>
      </c>
      <c r="BE172" t="b">
        <v>0</v>
      </c>
      <c r="BG172" t="s">
        <v>5035</v>
      </c>
      <c r="BH172" s="39" t="s">
        <v>2911</v>
      </c>
      <c r="BI172" s="39" t="s">
        <v>2911</v>
      </c>
      <c r="BJ172" s="719">
        <v>0</v>
      </c>
      <c r="BK172" s="566" t="s">
        <v>2799</v>
      </c>
      <c r="BL172" s="484">
        <v>0</v>
      </c>
      <c r="BO172" s="214">
        <v>999</v>
      </c>
    </row>
    <row r="173" spans="1:67">
      <c r="A173">
        <v>172</v>
      </c>
      <c r="B173" s="153" t="str">
        <f>IFERROR(TEXT(AL173,"00"),"99")&amp;IFERROR(TEXT(W173,"00"),"99")&amp;IFERROR(TEXT(S173,"00"),"99")&amp;IFERROR(TEXT(BO173,"000"),"999")</f>
        <v>012256999</v>
      </c>
      <c r="C173" s="153" t="str">
        <f>IFERROR(TEXT(AL173,"00"),"99")&amp;IFERROR(TEXT(V173,"00"),"99")&amp;IFERROR(TEXT(R173,"000"),"999")</f>
        <v>0122022</v>
      </c>
      <c r="D173" s="28">
        <v>0</v>
      </c>
      <c r="E173" s="591">
        <f>IF(NOT(ISBLANK(L173)),1,0)</f>
        <v>0</v>
      </c>
      <c r="F173" s="591">
        <f>IF(NOT(ISBLANK(O173)),1,0)</f>
        <v>0</v>
      </c>
      <c r="G173" s="349" t="str">
        <f>IF(ISBLANK(H173), IF(OR(NOT(ISBLANK(L173)),NOT(ISBLANK(I173)), NOT(ISBLANK(O173))),"no oldname but should be",""),IF(H173=I173,"api",IF(H173=O173,"csv","no match or acs")))</f>
        <v/>
      </c>
      <c r="Q173" s="61" t="s">
        <v>2853</v>
      </c>
      <c r="R173" s="142">
        <f>IFERROR(_xlfn.XLOOKUP(T173, sortorder!P:P,sortorder!Q:Q),999)</f>
        <v>22</v>
      </c>
      <c r="S173" s="142">
        <f>IFERROR(_xlfn.XLOOKUP(T173, sortorder!P:P,sortorder!O:O),99)</f>
        <v>56</v>
      </c>
      <c r="T173" s="124" t="s">
        <v>2794</v>
      </c>
      <c r="V173" s="147">
        <f>IFERROR(_xlfn.XLOOKUP(X173, sortorder!E:E,sortorder!D:D),99)</f>
        <v>22</v>
      </c>
      <c r="W173" s="147">
        <f>V173</f>
        <v>22</v>
      </c>
      <c r="X173" s="21" t="s">
        <v>2876</v>
      </c>
      <c r="Y173" s="137">
        <f>IF(ISERROR(SEARCH(Y$1,$Q173)),0,1)</f>
        <v>0</v>
      </c>
      <c r="Z173" s="137">
        <f>IF(ISERROR(SEARCH(Z$1,$Q173)),0,1)</f>
        <v>1</v>
      </c>
      <c r="AA173" s="137">
        <f>IF(ISERROR(SEARCH(AA$1,$Q173)),0,1)</f>
        <v>1</v>
      </c>
      <c r="AB173" s="137">
        <f>IF(ISERROR(SEARCH(AB$1,$Q173)),0,1)</f>
        <v>0</v>
      </c>
      <c r="AC173" s="137">
        <f>IF(ISERROR(SEARCH(AC$1,$Q173)),0,1)</f>
        <v>0</v>
      </c>
      <c r="AD173" s="137">
        <f>IF(ISERROR(SEARCH(AD$1,$Q173)),0,1)</f>
        <v>0</v>
      </c>
      <c r="AE173" s="137">
        <f>IF(ISERROR(SEARCH(AE$1,$Q173)),0,1)</f>
        <v>0</v>
      </c>
      <c r="AF173" s="137">
        <f>IF(ISERROR(SEARCH(AF$1,$Q173)),0,1)</f>
        <v>0</v>
      </c>
      <c r="AG173" s="137">
        <f>IF(ISERROR(SEARCH(AG$1,$Q173)),0,1)</f>
        <v>0</v>
      </c>
      <c r="AI173" s="137">
        <f>_xlfn.XLOOKUP(I173,'api2.3'!B:B,'api2.3'!D:D,"")</f>
        <v>0</v>
      </c>
      <c r="AJ173" t="s">
        <v>44</v>
      </c>
      <c r="AK173" s="38" t="s">
        <v>44</v>
      </c>
      <c r="AL173" s="200">
        <f>_xlfn.XLOOKUP(AK173,sortorder!$I$15:$I$20,sortorder!$J$15:$J$20)</f>
        <v>1</v>
      </c>
      <c r="AM173" s="638" t="s">
        <v>1743</v>
      </c>
      <c r="AN173" s="638" t="s">
        <v>1743</v>
      </c>
      <c r="AO173" s="638" t="s">
        <v>1744</v>
      </c>
      <c r="AP173" s="642">
        <v>3</v>
      </c>
      <c r="AQ173" t="s">
        <v>1741</v>
      </c>
      <c r="AR173" s="22" t="str">
        <f>IF(AA173=1,"pctile",IF(Y173=1,"ratio",IF(AC173=1,"avg","raw")))</f>
        <v>pctile</v>
      </c>
      <c r="AS173" t="s">
        <v>1086</v>
      </c>
      <c r="AT173" s="22" t="b">
        <f>AR173=AS173</f>
        <v>1</v>
      </c>
      <c r="AU173" s="638" t="s">
        <v>1077</v>
      </c>
      <c r="AV173" s="638" t="s">
        <v>1086</v>
      </c>
      <c r="AX173" s="601" t="s">
        <v>2799</v>
      </c>
      <c r="AY173" s="484" t="b">
        <v>0</v>
      </c>
      <c r="AZ173" t="s">
        <v>1078</v>
      </c>
      <c r="BA173">
        <v>2</v>
      </c>
      <c r="BB173">
        <v>0</v>
      </c>
      <c r="BC173" t="b">
        <v>0</v>
      </c>
      <c r="BD173" t="b">
        <v>0</v>
      </c>
      <c r="BE173" t="b">
        <v>0</v>
      </c>
      <c r="BG173" t="s">
        <v>5036</v>
      </c>
      <c r="BH173" s="39" t="s">
        <v>2912</v>
      </c>
      <c r="BI173" s="39" t="s">
        <v>2912</v>
      </c>
      <c r="BJ173" s="719">
        <v>0</v>
      </c>
      <c r="BK173" s="566" t="s">
        <v>2799</v>
      </c>
      <c r="BL173" s="484" t="s">
        <v>2799</v>
      </c>
      <c r="BO173" s="214">
        <v>999</v>
      </c>
    </row>
    <row r="174" spans="1:67">
      <c r="A174">
        <v>173</v>
      </c>
      <c r="B174" s="153" t="str">
        <f>IFERROR(TEXT(AL174,"00"),"99")&amp;IFERROR(TEXT(W174,"00"),"99")&amp;IFERROR(TEXT(S174,"00"),"99")&amp;IFERROR(TEXT(BO174,"000"),"999")</f>
        <v>012257999</v>
      </c>
      <c r="C174" s="153" t="str">
        <f>IFERROR(TEXT(AL174,"00"),"99")&amp;IFERROR(TEXT(V174,"00"),"99")&amp;IFERROR(TEXT(R174,"000"),"999")</f>
        <v>0122023</v>
      </c>
      <c r="D174" s="28">
        <v>0</v>
      </c>
      <c r="E174" s="591">
        <f>IF(NOT(ISBLANK(L174)),1,0)</f>
        <v>0</v>
      </c>
      <c r="F174" s="591">
        <f>IF(NOT(ISBLANK(O174)),1,0)</f>
        <v>0</v>
      </c>
      <c r="G174" s="349" t="str">
        <f>IF(ISBLANK(H174), IF(OR(NOT(ISBLANK(L174)),NOT(ISBLANK(I174)), NOT(ISBLANK(O174))),"no oldname but should be",""),IF(H174=I174,"api",IF(H174=O174,"csv","no match or acs")))</f>
        <v/>
      </c>
      <c r="Q174" s="61" t="s">
        <v>2854</v>
      </c>
      <c r="R174" s="142">
        <f>IFERROR(_xlfn.XLOOKUP(T174, sortorder!P:P,sortorder!Q:Q),999)</f>
        <v>23</v>
      </c>
      <c r="S174" s="142">
        <f>IFERROR(_xlfn.XLOOKUP(T174, sortorder!P:P,sortorder!O:O),99)</f>
        <v>57</v>
      </c>
      <c r="T174" s="124" t="s">
        <v>2795</v>
      </c>
      <c r="V174" s="147">
        <f>IFERROR(_xlfn.XLOOKUP(X174, sortorder!E:E,sortorder!D:D),99)</f>
        <v>22</v>
      </c>
      <c r="W174" s="147">
        <f>V174</f>
        <v>22</v>
      </c>
      <c r="X174" s="21" t="s">
        <v>2876</v>
      </c>
      <c r="Y174" s="137">
        <f>IF(ISERROR(SEARCH(Y$1,$Q174)),0,1)</f>
        <v>0</v>
      </c>
      <c r="Z174" s="137">
        <f>IF(ISERROR(SEARCH(Z$1,$Q174)),0,1)</f>
        <v>1</v>
      </c>
      <c r="AA174" s="137">
        <f>IF(ISERROR(SEARCH(AA$1,$Q174)),0,1)</f>
        <v>1</v>
      </c>
      <c r="AB174" s="137">
        <f>IF(ISERROR(SEARCH(AB$1,$Q174)),0,1)</f>
        <v>0</v>
      </c>
      <c r="AC174" s="137">
        <f>IF(ISERROR(SEARCH(AC$1,$Q174)),0,1)</f>
        <v>0</v>
      </c>
      <c r="AD174" s="137">
        <f>IF(ISERROR(SEARCH(AD$1,$Q174)),0,1)</f>
        <v>0</v>
      </c>
      <c r="AE174" s="137">
        <f>IF(ISERROR(SEARCH(AE$1,$Q174)),0,1)</f>
        <v>0</v>
      </c>
      <c r="AF174" s="137">
        <f>IF(ISERROR(SEARCH(AF$1,$Q174)),0,1)</f>
        <v>0</v>
      </c>
      <c r="AG174" s="137">
        <f>IF(ISERROR(SEARCH(AG$1,$Q174)),0,1)</f>
        <v>0</v>
      </c>
      <c r="AI174" s="137">
        <f>_xlfn.XLOOKUP(I174,'api2.3'!B:B,'api2.3'!D:D,"")</f>
        <v>0</v>
      </c>
      <c r="AJ174" t="s">
        <v>44</v>
      </c>
      <c r="AK174" s="38" t="s">
        <v>44</v>
      </c>
      <c r="AL174" s="200">
        <f>_xlfn.XLOOKUP(AK174,sortorder!$I$15:$I$20,sortorder!$J$15:$J$20)</f>
        <v>1</v>
      </c>
      <c r="AM174" s="638" t="s">
        <v>1743</v>
      </c>
      <c r="AN174" s="638" t="s">
        <v>1743</v>
      </c>
      <c r="AO174" s="638" t="s">
        <v>1744</v>
      </c>
      <c r="AP174" s="642">
        <v>3</v>
      </c>
      <c r="AQ174" t="s">
        <v>1741</v>
      </c>
      <c r="AR174" s="22" t="str">
        <f>IF(AA174=1,"pctile",IF(Y174=1,"ratio",IF(AC174=1,"avg","raw")))</f>
        <v>pctile</v>
      </c>
      <c r="AS174" t="s">
        <v>1086</v>
      </c>
      <c r="AT174" s="22" t="b">
        <f>AR174=AS174</f>
        <v>1</v>
      </c>
      <c r="AU174" s="638" t="s">
        <v>1077</v>
      </c>
      <c r="AV174" s="638" t="s">
        <v>1086</v>
      </c>
      <c r="AX174" s="601" t="s">
        <v>2799</v>
      </c>
      <c r="AY174" s="484" t="b">
        <v>0</v>
      </c>
      <c r="AZ174" t="s">
        <v>1078</v>
      </c>
      <c r="BA174">
        <v>2</v>
      </c>
      <c r="BB174">
        <v>0</v>
      </c>
      <c r="BC174" t="b">
        <v>0</v>
      </c>
      <c r="BD174" t="b">
        <v>0</v>
      </c>
      <c r="BE174" t="b">
        <v>0</v>
      </c>
      <c r="BG174" t="s">
        <v>5107</v>
      </c>
      <c r="BH174" s="39" t="s">
        <v>2913</v>
      </c>
      <c r="BI174" s="39" t="s">
        <v>2913</v>
      </c>
      <c r="BJ174" s="719">
        <v>0</v>
      </c>
      <c r="BK174" s="566" t="s">
        <v>2799</v>
      </c>
      <c r="BL174" s="484" t="s">
        <v>2799</v>
      </c>
      <c r="BO174" s="214">
        <v>999</v>
      </c>
    </row>
    <row r="175" spans="1:67">
      <c r="A175">
        <v>174</v>
      </c>
      <c r="B175" s="153" t="str">
        <f>IFERROR(TEXT(AL175,"00"),"99")&amp;IFERROR(TEXT(W175,"00"),"99")&amp;IFERROR(TEXT(S175,"00"),"99")&amp;IFERROR(TEXT(BO175,"000"),"999")</f>
        <v>012258999</v>
      </c>
      <c r="C175" s="153" t="str">
        <f>IFERROR(TEXT(AL175,"00"),"99")&amp;IFERROR(TEXT(V175,"00"),"99")&amp;IFERROR(TEXT(R175,"000"),"999")</f>
        <v>0122024</v>
      </c>
      <c r="D175" s="28">
        <v>0</v>
      </c>
      <c r="E175" s="591">
        <f>IF(NOT(ISBLANK(L175)),1,0)</f>
        <v>0</v>
      </c>
      <c r="F175" s="591">
        <f>IF(NOT(ISBLANK(O175)),1,0)</f>
        <v>0</v>
      </c>
      <c r="G175" s="349" t="str">
        <f>IF(ISBLANK(H175), IF(OR(NOT(ISBLANK(L175)),NOT(ISBLANK(I175)), NOT(ISBLANK(O175))),"no oldname but should be",""),IF(H175=I175,"api",IF(H175=O175,"csv","no match or acs")))</f>
        <v/>
      </c>
      <c r="Q175" s="61" t="s">
        <v>2855</v>
      </c>
      <c r="R175" s="142">
        <f>IFERROR(_xlfn.XLOOKUP(T175, sortorder!P:P,sortorder!Q:Q),999)</f>
        <v>24</v>
      </c>
      <c r="S175" s="142">
        <f>IFERROR(_xlfn.XLOOKUP(T175, sortorder!P:P,sortorder!O:O),99)</f>
        <v>58</v>
      </c>
      <c r="T175" s="124" t="s">
        <v>2796</v>
      </c>
      <c r="V175" s="147">
        <f>IFERROR(_xlfn.XLOOKUP(X175, sortorder!E:E,sortorder!D:D),99)</f>
        <v>22</v>
      </c>
      <c r="W175" s="147">
        <f>V175</f>
        <v>22</v>
      </c>
      <c r="X175" s="21" t="s">
        <v>2876</v>
      </c>
      <c r="Y175" s="137">
        <f>IF(ISERROR(SEARCH(Y$1,$Q175)),0,1)</f>
        <v>0</v>
      </c>
      <c r="Z175" s="137">
        <f>IF(ISERROR(SEARCH(Z$1,$Q175)),0,1)</f>
        <v>1</v>
      </c>
      <c r="AA175" s="137">
        <f>IF(ISERROR(SEARCH(AA$1,$Q175)),0,1)</f>
        <v>1</v>
      </c>
      <c r="AB175" s="137">
        <f>IF(ISERROR(SEARCH(AB$1,$Q175)),0,1)</f>
        <v>0</v>
      </c>
      <c r="AC175" s="137">
        <f>IF(ISERROR(SEARCH(AC$1,$Q175)),0,1)</f>
        <v>0</v>
      </c>
      <c r="AD175" s="137">
        <f>IF(ISERROR(SEARCH(AD$1,$Q175)),0,1)</f>
        <v>0</v>
      </c>
      <c r="AE175" s="137">
        <f>IF(ISERROR(SEARCH(AE$1,$Q175)),0,1)</f>
        <v>0</v>
      </c>
      <c r="AF175" s="137">
        <f>IF(ISERROR(SEARCH(AF$1,$Q175)),0,1)</f>
        <v>0</v>
      </c>
      <c r="AG175" s="137">
        <f>IF(ISERROR(SEARCH(AG$1,$Q175)),0,1)</f>
        <v>0</v>
      </c>
      <c r="AI175" s="137">
        <f>_xlfn.XLOOKUP(I175,'api2.3'!B:B,'api2.3'!D:D,"")</f>
        <v>0</v>
      </c>
      <c r="AJ175" t="s">
        <v>44</v>
      </c>
      <c r="AK175" s="38" t="s">
        <v>44</v>
      </c>
      <c r="AL175" s="200">
        <f>_xlfn.XLOOKUP(AK175,sortorder!$I$15:$I$20,sortorder!$J$15:$J$20)</f>
        <v>1</v>
      </c>
      <c r="AM175" s="638" t="s">
        <v>1743</v>
      </c>
      <c r="AN175" s="638" t="s">
        <v>1743</v>
      </c>
      <c r="AO175" s="638" t="s">
        <v>1744</v>
      </c>
      <c r="AP175" s="642">
        <v>3</v>
      </c>
      <c r="AQ175" t="s">
        <v>1741</v>
      </c>
      <c r="AR175" s="22" t="str">
        <f>IF(AA175=1,"pctile",IF(Y175=1,"ratio",IF(AC175=1,"avg","raw")))</f>
        <v>pctile</v>
      </c>
      <c r="AS175" t="s">
        <v>1086</v>
      </c>
      <c r="AT175" s="22" t="b">
        <f>AR175=AS175</f>
        <v>1</v>
      </c>
      <c r="AU175" s="638" t="s">
        <v>1077</v>
      </c>
      <c r="AV175" s="638" t="s">
        <v>1086</v>
      </c>
      <c r="AX175" s="601" t="s">
        <v>2799</v>
      </c>
      <c r="AY175" s="484" t="b">
        <v>0</v>
      </c>
      <c r="AZ175" t="s">
        <v>1078</v>
      </c>
      <c r="BA175">
        <v>2</v>
      </c>
      <c r="BB175">
        <v>0</v>
      </c>
      <c r="BC175" t="b">
        <v>0</v>
      </c>
      <c r="BD175" t="b">
        <v>0</v>
      </c>
      <c r="BE175" t="b">
        <v>0</v>
      </c>
      <c r="BG175" t="s">
        <v>5037</v>
      </c>
      <c r="BH175" s="39" t="s">
        <v>2914</v>
      </c>
      <c r="BI175" s="39" t="s">
        <v>2914</v>
      </c>
      <c r="BJ175" s="719">
        <v>0</v>
      </c>
      <c r="BK175" s="566" t="s">
        <v>2799</v>
      </c>
      <c r="BL175" s="484" t="s">
        <v>2799</v>
      </c>
      <c r="BO175" s="214">
        <v>999</v>
      </c>
    </row>
    <row r="176" spans="1:67">
      <c r="A176">
        <v>175</v>
      </c>
      <c r="B176" s="153" t="str">
        <f>IFERROR(TEXT(AL176,"00"),"99")&amp;IFERROR(TEXT(W176,"00"),"99")&amp;IFERROR(TEXT(S176,"00"),"99")&amp;IFERROR(TEXT(BO176,"000"),"999")</f>
        <v>012259999</v>
      </c>
      <c r="C176" s="153" t="str">
        <f>IFERROR(TEXT(AL176,"00"),"99")&amp;IFERROR(TEXT(V176,"00"),"99")&amp;IFERROR(TEXT(R176,"000"),"999")</f>
        <v>0122025</v>
      </c>
      <c r="D176" s="28">
        <v>0</v>
      </c>
      <c r="E176" s="591">
        <f>IF(NOT(ISBLANK(L176)),1,0)</f>
        <v>0</v>
      </c>
      <c r="F176" s="591">
        <f>IF(NOT(ISBLANK(O176)),1,0)</f>
        <v>0</v>
      </c>
      <c r="G176" s="349" t="str">
        <f>IF(ISBLANK(H176), IF(OR(NOT(ISBLANK(L176)),NOT(ISBLANK(I176)), NOT(ISBLANK(O176))),"no oldname but should be",""),IF(H176=I176,"api",IF(H176=O176,"csv","no match or acs")))</f>
        <v/>
      </c>
      <c r="Q176" s="61" t="s">
        <v>2856</v>
      </c>
      <c r="R176" s="142">
        <f>IFERROR(_xlfn.XLOOKUP(T176, sortorder!P:P,sortorder!Q:Q),999)</f>
        <v>25</v>
      </c>
      <c r="S176" s="142">
        <f>IFERROR(_xlfn.XLOOKUP(T176, sortorder!P:P,sortorder!O:O),99)</f>
        <v>59</v>
      </c>
      <c r="T176" s="124" t="s">
        <v>2797</v>
      </c>
      <c r="V176" s="147">
        <f>IFERROR(_xlfn.XLOOKUP(X176, sortorder!E:E,sortorder!D:D),99)</f>
        <v>22</v>
      </c>
      <c r="W176" s="147">
        <f>V176</f>
        <v>22</v>
      </c>
      <c r="X176" s="21" t="s">
        <v>2876</v>
      </c>
      <c r="Y176" s="137">
        <f>IF(ISERROR(SEARCH(Y$1,$Q176)),0,1)</f>
        <v>0</v>
      </c>
      <c r="Z176" s="137">
        <f>IF(ISERROR(SEARCH(Z$1,$Q176)),0,1)</f>
        <v>1</v>
      </c>
      <c r="AA176" s="137">
        <f>IF(ISERROR(SEARCH(AA$1,$Q176)),0,1)</f>
        <v>1</v>
      </c>
      <c r="AB176" s="137">
        <f>IF(ISERROR(SEARCH(AB$1,$Q176)),0,1)</f>
        <v>0</v>
      </c>
      <c r="AC176" s="137">
        <f>IF(ISERROR(SEARCH(AC$1,$Q176)),0,1)</f>
        <v>0</v>
      </c>
      <c r="AD176" s="137">
        <f>IF(ISERROR(SEARCH(AD$1,$Q176)),0,1)</f>
        <v>0</v>
      </c>
      <c r="AE176" s="137">
        <f>IF(ISERROR(SEARCH(AE$1,$Q176)),0,1)</f>
        <v>0</v>
      </c>
      <c r="AF176" s="137">
        <f>IF(ISERROR(SEARCH(AF$1,$Q176)),0,1)</f>
        <v>0</v>
      </c>
      <c r="AG176" s="137">
        <f>IF(ISERROR(SEARCH(AG$1,$Q176)),0,1)</f>
        <v>0</v>
      </c>
      <c r="AI176" s="137">
        <f>_xlfn.XLOOKUP(I176,'api2.3'!B:B,'api2.3'!D:D,"")</f>
        <v>0</v>
      </c>
      <c r="AJ176" t="s">
        <v>44</v>
      </c>
      <c r="AK176" s="38" t="s">
        <v>44</v>
      </c>
      <c r="AL176" s="200">
        <f>_xlfn.XLOOKUP(AK176,sortorder!$I$15:$I$20,sortorder!$J$15:$J$20)</f>
        <v>1</v>
      </c>
      <c r="AM176" s="638" t="s">
        <v>1743</v>
      </c>
      <c r="AN176" s="638" t="s">
        <v>1743</v>
      </c>
      <c r="AO176" s="638" t="s">
        <v>1744</v>
      </c>
      <c r="AP176" s="642">
        <v>3</v>
      </c>
      <c r="AQ176" t="s">
        <v>1741</v>
      </c>
      <c r="AR176" s="22" t="str">
        <f>IF(AA176=1,"pctile",IF(Y176=1,"ratio",IF(AC176=1,"avg","raw")))</f>
        <v>pctile</v>
      </c>
      <c r="AS176" t="s">
        <v>1086</v>
      </c>
      <c r="AT176" s="22" t="b">
        <f>AR176=AS176</f>
        <v>1</v>
      </c>
      <c r="AU176" s="638" t="s">
        <v>1077</v>
      </c>
      <c r="AV176" s="638" t="s">
        <v>1086</v>
      </c>
      <c r="AX176" s="601" t="s">
        <v>2799</v>
      </c>
      <c r="AY176" s="484" t="b">
        <v>0</v>
      </c>
      <c r="AZ176" t="s">
        <v>1078</v>
      </c>
      <c r="BA176">
        <v>2</v>
      </c>
      <c r="BB176">
        <v>0</v>
      </c>
      <c r="BC176" t="b">
        <v>0</v>
      </c>
      <c r="BD176" t="b">
        <v>0</v>
      </c>
      <c r="BE176" t="b">
        <v>0</v>
      </c>
      <c r="BG176" t="s">
        <v>5193</v>
      </c>
      <c r="BH176" s="39" t="s">
        <v>2915</v>
      </c>
      <c r="BI176" s="39" t="s">
        <v>2915</v>
      </c>
      <c r="BJ176" s="719">
        <v>0</v>
      </c>
      <c r="BK176" s="566" t="s">
        <v>2799</v>
      </c>
      <c r="BL176" s="484">
        <v>0</v>
      </c>
      <c r="BO176" s="214">
        <v>999</v>
      </c>
    </row>
    <row r="177" spans="1:67">
      <c r="A177">
        <v>176</v>
      </c>
      <c r="B177" s="153" t="str">
        <f>IFERROR(TEXT(AL177,"00"),"99")&amp;IFERROR(TEXT(W177,"00"),"99")&amp;IFERROR(TEXT(S177,"00"),"99")&amp;IFERROR(TEXT(BO177,"000"),"999")</f>
        <v>012260999</v>
      </c>
      <c r="C177" s="153" t="str">
        <f>IFERROR(TEXT(AL177,"00"),"99")&amp;IFERROR(TEXT(V177,"00"),"99")&amp;IFERROR(TEXT(R177,"000"),"999")</f>
        <v>0122018</v>
      </c>
      <c r="D177" s="28">
        <v>0</v>
      </c>
      <c r="E177" s="591">
        <f>IF(NOT(ISBLANK(L177)),1,0)</f>
        <v>0</v>
      </c>
      <c r="F177" s="591">
        <f>IF(NOT(ISBLANK(O177)),1,0)</f>
        <v>0</v>
      </c>
      <c r="G177" s="349" t="str">
        <f>IF(ISBLANK(H177), IF(OR(NOT(ISBLANK(L177)),NOT(ISBLANK(I177)), NOT(ISBLANK(O177))),"no oldname but should be",""),IF(H177=I177,"api",IF(H177=O177,"csv","no match or acs")))</f>
        <v/>
      </c>
      <c r="Q177" s="61" t="s">
        <v>2857</v>
      </c>
      <c r="R177" s="142">
        <f>IFERROR(_xlfn.XLOOKUP(T177, sortorder!P:P,sortorder!Q:Q),999)</f>
        <v>18</v>
      </c>
      <c r="S177" s="142">
        <f>IFERROR(_xlfn.XLOOKUP(T177, sortorder!P:P,sortorder!O:O),99)</f>
        <v>60</v>
      </c>
      <c r="T177" s="124" t="s">
        <v>2798</v>
      </c>
      <c r="V177" s="147">
        <f>IFERROR(_xlfn.XLOOKUP(X177, sortorder!E:E,sortorder!D:D),99)</f>
        <v>22</v>
      </c>
      <c r="W177" s="147">
        <f>V177</f>
        <v>22</v>
      </c>
      <c r="X177" s="21" t="s">
        <v>2876</v>
      </c>
      <c r="Y177" s="137">
        <f>IF(ISERROR(SEARCH(Y$1,$Q177)),0,1)</f>
        <v>0</v>
      </c>
      <c r="Z177" s="137">
        <f>IF(ISERROR(SEARCH(Z$1,$Q177)),0,1)</f>
        <v>1</v>
      </c>
      <c r="AA177" s="137">
        <f>IF(ISERROR(SEARCH(AA$1,$Q177)),0,1)</f>
        <v>1</v>
      </c>
      <c r="AB177" s="137">
        <f>IF(ISERROR(SEARCH(AB$1,$Q177)),0,1)</f>
        <v>0</v>
      </c>
      <c r="AC177" s="137">
        <f>IF(ISERROR(SEARCH(AC$1,$Q177)),0,1)</f>
        <v>0</v>
      </c>
      <c r="AD177" s="137">
        <f>IF(ISERROR(SEARCH(AD$1,$Q177)),0,1)</f>
        <v>0</v>
      </c>
      <c r="AE177" s="137">
        <f>IF(ISERROR(SEARCH(AE$1,$Q177)),0,1)</f>
        <v>0</v>
      </c>
      <c r="AF177" s="137">
        <f>IF(ISERROR(SEARCH(AF$1,$Q177)),0,1)</f>
        <v>0</v>
      </c>
      <c r="AG177" s="137">
        <f>IF(ISERROR(SEARCH(AG$1,$Q177)),0,1)</f>
        <v>0</v>
      </c>
      <c r="AI177" s="137">
        <f>_xlfn.XLOOKUP(I177,'api2.3'!B:B,'api2.3'!D:D,"")</f>
        <v>0</v>
      </c>
      <c r="AJ177" t="s">
        <v>44</v>
      </c>
      <c r="AK177" s="38" t="s">
        <v>44</v>
      </c>
      <c r="AL177" s="200">
        <f>_xlfn.XLOOKUP(AK177,sortorder!$I$15:$I$20,sortorder!$J$15:$J$20)</f>
        <v>1</v>
      </c>
      <c r="AM177" s="638" t="s">
        <v>1743</v>
      </c>
      <c r="AN177" s="638" t="s">
        <v>1743</v>
      </c>
      <c r="AO177" s="638" t="s">
        <v>1744</v>
      </c>
      <c r="AP177" s="642">
        <v>3</v>
      </c>
      <c r="AQ177" t="s">
        <v>1741</v>
      </c>
      <c r="AR177" s="22" t="str">
        <f>IF(AA177=1,"pctile",IF(Y177=1,"ratio",IF(AC177=1,"avg","raw")))</f>
        <v>pctile</v>
      </c>
      <c r="AS177" t="s">
        <v>1086</v>
      </c>
      <c r="AT177" s="22" t="b">
        <f>AR177=AS177</f>
        <v>1</v>
      </c>
      <c r="AU177" s="638" t="s">
        <v>1077</v>
      </c>
      <c r="AV177" s="638" t="s">
        <v>1086</v>
      </c>
      <c r="AX177" s="601" t="s">
        <v>2799</v>
      </c>
      <c r="AY177" s="484" t="b">
        <v>0</v>
      </c>
      <c r="AZ177" t="s">
        <v>1078</v>
      </c>
      <c r="BA177">
        <v>2</v>
      </c>
      <c r="BB177">
        <v>0</v>
      </c>
      <c r="BC177" t="b">
        <v>0</v>
      </c>
      <c r="BD177" t="b">
        <v>0</v>
      </c>
      <c r="BE177" t="b">
        <v>0</v>
      </c>
      <c r="BG177" t="s">
        <v>5038</v>
      </c>
      <c r="BH177" s="39" t="s">
        <v>2916</v>
      </c>
      <c r="BI177" s="39" t="s">
        <v>2916</v>
      </c>
      <c r="BJ177" s="719">
        <v>0</v>
      </c>
      <c r="BK177" s="566" t="s">
        <v>2799</v>
      </c>
      <c r="BL177" s="484" t="s">
        <v>2799</v>
      </c>
      <c r="BO177" s="214">
        <v>999</v>
      </c>
    </row>
    <row r="178" spans="1:67">
      <c r="A178">
        <v>177</v>
      </c>
      <c r="B178" s="153" t="str">
        <f>IFERROR(TEXT(AL178,"00"),"99")&amp;IFERROR(TEXT(W178,"00"),"99")&amp;IFERROR(TEXT(S178,"00"),"99")&amp;IFERROR(TEXT(BO178,"000"),"999")</f>
        <v>012338999</v>
      </c>
      <c r="C178" s="153" t="str">
        <f>IFERROR(TEXT(AL178,"00"),"99")&amp;IFERROR(TEXT(V178,"00"),"99")&amp;IFERROR(TEXT(R178,"000"),"999")</f>
        <v>0123021</v>
      </c>
      <c r="D178" s="28">
        <v>0</v>
      </c>
      <c r="E178" s="591">
        <f>IF(NOT(ISBLANK(L178)),1,0)</f>
        <v>0</v>
      </c>
      <c r="F178" s="591">
        <f>IF(NOT(ISBLANK(O178)),1,0)</f>
        <v>0</v>
      </c>
      <c r="G178" s="349" t="str">
        <f>IF(ISBLANK(H178), IF(OR(NOT(ISBLANK(L178)),NOT(ISBLANK(I178)), NOT(ISBLANK(O178))),"no oldname but should be",""),IF(H178=I178,"api",IF(H178=O178,"csv","no match or acs")))</f>
        <v/>
      </c>
      <c r="K178" s="119"/>
      <c r="L178" s="119"/>
      <c r="M178" s="189"/>
      <c r="N178" s="189"/>
      <c r="O178" s="119"/>
      <c r="P178" s="189"/>
      <c r="Q178" s="120" t="s">
        <v>2265</v>
      </c>
      <c r="R178" s="142">
        <f>IFERROR(_xlfn.XLOOKUP(T178, sortorder!P:P,sortorder!Q:Q),999)</f>
        <v>21</v>
      </c>
      <c r="S178" s="142">
        <f>IFERROR(_xlfn.XLOOKUP(T178, sortorder!P:P,sortorder!O:O),99)</f>
        <v>38</v>
      </c>
      <c r="T178" s="188" t="s">
        <v>2203</v>
      </c>
      <c r="U178" s="189"/>
      <c r="V178" s="147">
        <f>IFERROR(_xlfn.XLOOKUP(X178, sortorder!E:E,sortorder!D:D),99)</f>
        <v>23</v>
      </c>
      <c r="W178" s="147">
        <f>V178</f>
        <v>23</v>
      </c>
      <c r="X178" s="190" t="s">
        <v>2877</v>
      </c>
      <c r="Y178" s="137">
        <f>IF(ISERROR(SEARCH(Y$1,$Q178)),0,1)</f>
        <v>0</v>
      </c>
      <c r="Z178" s="137">
        <f>IF(ISERROR(SEARCH(Z$1,$Q178)),0,1)</f>
        <v>0</v>
      </c>
      <c r="AA178" s="137">
        <f>IF(ISERROR(SEARCH(AA$1,$Q178)),0,1)</f>
        <v>0</v>
      </c>
      <c r="AB178" s="137">
        <f>IF(ISERROR(SEARCH(AB$1,$Q178)),0,1)</f>
        <v>0</v>
      </c>
      <c r="AC178" s="137">
        <f>IF(ISERROR(SEARCH(AC$1,$Q178)),0,1)</f>
        <v>1</v>
      </c>
      <c r="AD178" s="137">
        <f>IF(ISERROR(SEARCH(AD$1,$Q178)),0,1)</f>
        <v>0</v>
      </c>
      <c r="AE178" s="137">
        <f>IF(ISERROR(SEARCH(AE$1,$Q178)),0,1)</f>
        <v>0</v>
      </c>
      <c r="AF178" s="137">
        <f>IF(ISERROR(SEARCH(AF$1,$Q178)),0,1)</f>
        <v>0</v>
      </c>
      <c r="AG178" s="137">
        <f>IF(ISERROR(SEARCH(AG$1,$Q178)),0,1)</f>
        <v>0</v>
      </c>
      <c r="AH178" s="119"/>
      <c r="AI178" s="137" t="str">
        <f>_xlfn.XLOOKUP(I178,'api2.3'!B:B,'api2.3'!D:D,"")</f>
        <v/>
      </c>
      <c r="AJ178" s="119" t="s">
        <v>44</v>
      </c>
      <c r="AK178" s="202" t="s">
        <v>44</v>
      </c>
      <c r="AL178" s="200">
        <f>_xlfn.XLOOKUP(AK178,sortorder!$I$15:$I$20,sortorder!$J$15:$J$20)</f>
        <v>1</v>
      </c>
      <c r="AM178" s="640" t="s">
        <v>416</v>
      </c>
      <c r="AN178" s="640" t="s">
        <v>416</v>
      </c>
      <c r="AO178" s="640" t="s">
        <v>417</v>
      </c>
      <c r="AP178" s="644">
        <v>1</v>
      </c>
      <c r="AQ178" s="119" t="s">
        <v>1100</v>
      </c>
      <c r="AR178" s="22" t="str">
        <f>IF(AA178=1,"pctile",IF(Y178=1,"ratio",IF(AC178=1,"avg","raw")))</f>
        <v>avg</v>
      </c>
      <c r="AS178" s="119" t="s">
        <v>1107</v>
      </c>
      <c r="AT178" s="22" t="b">
        <f>AR178=AS178</f>
        <v>1</v>
      </c>
      <c r="AU178" s="640" t="s">
        <v>1101</v>
      </c>
      <c r="AV178" s="640" t="s">
        <v>1107</v>
      </c>
      <c r="AW178" s="119">
        <v>1</v>
      </c>
      <c r="AX178" s="601" t="s">
        <v>2799</v>
      </c>
      <c r="AY178" s="484" t="b">
        <v>0</v>
      </c>
      <c r="AZ178" s="119" t="s">
        <v>2711</v>
      </c>
      <c r="BA178" s="119">
        <v>2</v>
      </c>
      <c r="BB178" s="119">
        <v>0</v>
      </c>
      <c r="BC178" s="119" t="b">
        <v>0</v>
      </c>
      <c r="BD178" s="119" t="b">
        <v>1</v>
      </c>
      <c r="BE178" s="119" t="b">
        <v>0</v>
      </c>
      <c r="BF178" s="119"/>
      <c r="BG178" s="119" t="s">
        <v>4942</v>
      </c>
      <c r="BH178" s="186" t="s">
        <v>2267</v>
      </c>
      <c r="BI178" s="186" t="s">
        <v>2267</v>
      </c>
      <c r="BJ178" s="719">
        <v>0</v>
      </c>
      <c r="BK178" s="566" t="s">
        <v>2799</v>
      </c>
      <c r="BL178" s="484" t="s">
        <v>2799</v>
      </c>
      <c r="BM178" s="189"/>
      <c r="BO178" s="214">
        <v>999</v>
      </c>
    </row>
    <row r="179" spans="1:67">
      <c r="A179">
        <v>178</v>
      </c>
      <c r="B179" s="153" t="str">
        <f>IFERROR(TEXT(AL179,"00"),"99")&amp;IFERROR(TEXT(W179,"00"),"99")&amp;IFERROR(TEXT(S179,"00"),"99")&amp;IFERROR(TEXT(BO179,"000"),"999")</f>
        <v>012354999</v>
      </c>
      <c r="C179" s="153" t="str">
        <f>IFERROR(TEXT(AL179,"00"),"99")&amp;IFERROR(TEXT(V179,"00"),"99")&amp;IFERROR(TEXT(R179,"000"),"999")</f>
        <v>0123019</v>
      </c>
      <c r="D179" s="28">
        <v>0</v>
      </c>
      <c r="E179" s="591">
        <f>IF(NOT(ISBLANK(L179)),1,0)</f>
        <v>0</v>
      </c>
      <c r="F179" s="591">
        <f>IF(NOT(ISBLANK(O179)),1,0)</f>
        <v>0</v>
      </c>
      <c r="G179" s="349" t="str">
        <f>IF(ISBLANK(H179), IF(OR(NOT(ISBLANK(L179)),NOT(ISBLANK(I179)), NOT(ISBLANK(O179))),"no oldname but should be",""),IF(H179=I179,"api",IF(H179=O179,"csv","no match or acs")))</f>
        <v/>
      </c>
      <c r="K179" s="119"/>
      <c r="L179" s="119"/>
      <c r="M179" s="189"/>
      <c r="N179" s="189"/>
      <c r="O179" s="119"/>
      <c r="P179" s="189"/>
      <c r="Q179" s="120" t="s">
        <v>2858</v>
      </c>
      <c r="R179" s="142">
        <f>IFERROR(_xlfn.XLOOKUP(T179, sortorder!P:P,sortorder!Q:Q),999)</f>
        <v>19</v>
      </c>
      <c r="S179" s="142">
        <f>IFERROR(_xlfn.XLOOKUP(T179, sortorder!P:P,sortorder!O:O),99)</f>
        <v>54</v>
      </c>
      <c r="T179" s="188" t="s">
        <v>2792</v>
      </c>
      <c r="U179" s="189"/>
      <c r="V179" s="147">
        <f>IFERROR(_xlfn.XLOOKUP(X179, sortorder!E:E,sortorder!D:D),99)</f>
        <v>23</v>
      </c>
      <c r="W179" s="147">
        <f>V179</f>
        <v>23</v>
      </c>
      <c r="X179" s="190" t="s">
        <v>2877</v>
      </c>
      <c r="Y179" s="137">
        <f>IF(ISERROR(SEARCH(Y$1,$Q179)),0,1)</f>
        <v>0</v>
      </c>
      <c r="Z179" s="137">
        <f>IF(ISERROR(SEARCH(Z$1,$Q179)),0,1)</f>
        <v>0</v>
      </c>
      <c r="AA179" s="137">
        <f>IF(ISERROR(SEARCH(AA$1,$Q179)),0,1)</f>
        <v>0</v>
      </c>
      <c r="AB179" s="137">
        <f>IF(ISERROR(SEARCH(AB$1,$Q179)),0,1)</f>
        <v>0</v>
      </c>
      <c r="AC179" s="137">
        <f>IF(ISERROR(SEARCH(AC$1,$Q179)),0,1)</f>
        <v>1</v>
      </c>
      <c r="AD179" s="137">
        <f>IF(ISERROR(SEARCH(AD$1,$Q179)),0,1)</f>
        <v>0</v>
      </c>
      <c r="AE179" s="137">
        <f>IF(ISERROR(SEARCH(AE$1,$Q179)),0,1)</f>
        <v>0</v>
      </c>
      <c r="AF179" s="137">
        <f>IF(ISERROR(SEARCH(AF$1,$Q179)),0,1)</f>
        <v>0</v>
      </c>
      <c r="AG179" s="137">
        <f>IF(ISERROR(SEARCH(AG$1,$Q179)),0,1)</f>
        <v>0</v>
      </c>
      <c r="AH179" s="119"/>
      <c r="AI179" s="137">
        <f>_xlfn.XLOOKUP(I179,'api2.3'!B:B,'api2.3'!D:D,"")</f>
        <v>0</v>
      </c>
      <c r="AJ179" s="119" t="s">
        <v>44</v>
      </c>
      <c r="AK179" s="202" t="s">
        <v>44</v>
      </c>
      <c r="AL179" s="200">
        <f>_xlfn.XLOOKUP(AK179,sortorder!$I$15:$I$20,sortorder!$J$15:$J$20)</f>
        <v>1</v>
      </c>
      <c r="AM179" s="640" t="s">
        <v>416</v>
      </c>
      <c r="AN179" s="640" t="s">
        <v>416</v>
      </c>
      <c r="AO179" s="640" t="s">
        <v>417</v>
      </c>
      <c r="AP179" s="644">
        <v>1</v>
      </c>
      <c r="AQ179" s="119" t="s">
        <v>1100</v>
      </c>
      <c r="AR179" s="22" t="str">
        <f>IF(AA179=1,"pctile",IF(Y179=1,"ratio",IF(AC179=1,"avg","raw")))</f>
        <v>avg</v>
      </c>
      <c r="AS179" s="119" t="s">
        <v>1107</v>
      </c>
      <c r="AT179" s="22" t="b">
        <f>AR179=AS179</f>
        <v>1</v>
      </c>
      <c r="AU179" s="640" t="s">
        <v>1101</v>
      </c>
      <c r="AV179" s="640" t="s">
        <v>1107</v>
      </c>
      <c r="AW179" s="119">
        <v>1</v>
      </c>
      <c r="AX179" s="601" t="s">
        <v>2799</v>
      </c>
      <c r="AY179" s="484" t="b">
        <v>0</v>
      </c>
      <c r="AZ179" s="119" t="s">
        <v>2711</v>
      </c>
      <c r="BA179" s="119">
        <v>2</v>
      </c>
      <c r="BB179" s="119">
        <v>0</v>
      </c>
      <c r="BC179" s="119" t="b">
        <v>0</v>
      </c>
      <c r="BD179" s="119" t="b">
        <v>1</v>
      </c>
      <c r="BE179" s="119" t="b">
        <v>0</v>
      </c>
      <c r="BF179" s="119"/>
      <c r="BG179" s="119" t="s">
        <v>5039</v>
      </c>
      <c r="BH179" s="186" t="s">
        <v>2917</v>
      </c>
      <c r="BI179" s="186" t="s">
        <v>2917</v>
      </c>
      <c r="BJ179" s="719">
        <v>0</v>
      </c>
      <c r="BK179" s="566" t="s">
        <v>2799</v>
      </c>
      <c r="BL179" s="484" t="s">
        <v>2799</v>
      </c>
      <c r="BM179" s="189"/>
      <c r="BO179" s="214">
        <v>999</v>
      </c>
    </row>
    <row r="180" spans="1:67">
      <c r="A180">
        <v>179</v>
      </c>
      <c r="B180" s="153" t="str">
        <f>IFERROR(TEXT(AL180,"00"),"99")&amp;IFERROR(TEXT(W180,"00"),"99")&amp;IFERROR(TEXT(S180,"00"),"99")&amp;IFERROR(TEXT(BO180,"000"),"999")</f>
        <v>012355999</v>
      </c>
      <c r="C180" s="153" t="str">
        <f>IFERROR(TEXT(AL180,"00"),"99")&amp;IFERROR(TEXT(V180,"00"),"99")&amp;IFERROR(TEXT(R180,"000"),"999")</f>
        <v>0123020</v>
      </c>
      <c r="D180" s="28">
        <v>0</v>
      </c>
      <c r="E180" s="591">
        <f>IF(NOT(ISBLANK(L180)),1,0)</f>
        <v>0</v>
      </c>
      <c r="F180" s="591">
        <f>IF(NOT(ISBLANK(O180)),1,0)</f>
        <v>0</v>
      </c>
      <c r="G180" s="349" t="str">
        <f>IF(ISBLANK(H180), IF(OR(NOT(ISBLANK(L180)),NOT(ISBLANK(I180)), NOT(ISBLANK(O180))),"no oldname but should be",""),IF(H180=I180,"api",IF(H180=O180,"csv","no match or acs")))</f>
        <v/>
      </c>
      <c r="K180" s="119"/>
      <c r="L180" s="119"/>
      <c r="M180" s="189"/>
      <c r="N180" s="189"/>
      <c r="O180" s="119"/>
      <c r="P180" s="189"/>
      <c r="Q180" s="120" t="s">
        <v>2859</v>
      </c>
      <c r="R180" s="142">
        <f>IFERROR(_xlfn.XLOOKUP(T180, sortorder!P:P,sortorder!Q:Q),999)</f>
        <v>20</v>
      </c>
      <c r="S180" s="142">
        <f>IFERROR(_xlfn.XLOOKUP(T180, sortorder!P:P,sortorder!O:O),99)</f>
        <v>55</v>
      </c>
      <c r="T180" s="188" t="s">
        <v>2793</v>
      </c>
      <c r="U180" s="189"/>
      <c r="V180" s="147">
        <f>IFERROR(_xlfn.XLOOKUP(X180, sortorder!E:E,sortorder!D:D),99)</f>
        <v>23</v>
      </c>
      <c r="W180" s="147">
        <f>V180</f>
        <v>23</v>
      </c>
      <c r="X180" s="190" t="s">
        <v>2877</v>
      </c>
      <c r="Y180" s="137">
        <f>IF(ISERROR(SEARCH(Y$1,$Q180)),0,1)</f>
        <v>0</v>
      </c>
      <c r="Z180" s="137">
        <f>IF(ISERROR(SEARCH(Z$1,$Q180)),0,1)</f>
        <v>0</v>
      </c>
      <c r="AA180" s="137">
        <f>IF(ISERROR(SEARCH(AA$1,$Q180)),0,1)</f>
        <v>0</v>
      </c>
      <c r="AB180" s="137">
        <f>IF(ISERROR(SEARCH(AB$1,$Q180)),0,1)</f>
        <v>0</v>
      </c>
      <c r="AC180" s="137">
        <f>IF(ISERROR(SEARCH(AC$1,$Q180)),0,1)</f>
        <v>1</v>
      </c>
      <c r="AD180" s="137">
        <f>IF(ISERROR(SEARCH(AD$1,$Q180)),0,1)</f>
        <v>0</v>
      </c>
      <c r="AE180" s="137">
        <f>IF(ISERROR(SEARCH(AE$1,$Q180)),0,1)</f>
        <v>0</v>
      </c>
      <c r="AF180" s="137">
        <f>IF(ISERROR(SEARCH(AF$1,$Q180)),0,1)</f>
        <v>0</v>
      </c>
      <c r="AG180" s="137">
        <f>IF(ISERROR(SEARCH(AG$1,$Q180)),0,1)</f>
        <v>0</v>
      </c>
      <c r="AH180" s="119"/>
      <c r="AI180" s="137">
        <f>_xlfn.XLOOKUP(I180,'api2.3'!B:B,'api2.3'!D:D,"")</f>
        <v>0</v>
      </c>
      <c r="AJ180" s="119" t="s">
        <v>44</v>
      </c>
      <c r="AK180" s="38" t="s">
        <v>44</v>
      </c>
      <c r="AL180" s="200">
        <f>_xlfn.XLOOKUP(AK180,sortorder!$I$15:$I$20,sortorder!$J$15:$J$20)</f>
        <v>1</v>
      </c>
      <c r="AM180" s="640" t="s">
        <v>416</v>
      </c>
      <c r="AN180" s="640" t="s">
        <v>416</v>
      </c>
      <c r="AO180" s="640" t="s">
        <v>417</v>
      </c>
      <c r="AP180" s="644">
        <v>1</v>
      </c>
      <c r="AQ180" s="119" t="s">
        <v>1100</v>
      </c>
      <c r="AR180" s="22" t="str">
        <f>IF(AA180=1,"pctile",IF(Y180=1,"ratio",IF(AC180=1,"avg","raw")))</f>
        <v>avg</v>
      </c>
      <c r="AS180" s="119" t="s">
        <v>1107</v>
      </c>
      <c r="AT180" s="22" t="b">
        <f>AR180=AS180</f>
        <v>1</v>
      </c>
      <c r="AU180" s="640" t="s">
        <v>1101</v>
      </c>
      <c r="AV180" s="640" t="s">
        <v>1107</v>
      </c>
      <c r="AW180" s="119">
        <v>1</v>
      </c>
      <c r="AX180" s="601" t="s">
        <v>2799</v>
      </c>
      <c r="AY180" s="484" t="b">
        <v>0</v>
      </c>
      <c r="AZ180" s="119" t="s">
        <v>2711</v>
      </c>
      <c r="BA180" s="119">
        <v>2</v>
      </c>
      <c r="BB180" s="119">
        <v>0</v>
      </c>
      <c r="BC180" s="119" t="b">
        <v>0</v>
      </c>
      <c r="BD180" s="119" t="b">
        <v>1</v>
      </c>
      <c r="BE180" s="119" t="b">
        <v>0</v>
      </c>
      <c r="BF180" s="119"/>
      <c r="BG180" s="119" t="s">
        <v>5040</v>
      </c>
      <c r="BH180" s="186" t="s">
        <v>2918</v>
      </c>
      <c r="BI180" s="186" t="s">
        <v>2918</v>
      </c>
      <c r="BJ180" s="719">
        <v>0</v>
      </c>
      <c r="BK180" s="566" t="s">
        <v>2799</v>
      </c>
      <c r="BL180" s="484" t="s">
        <v>2799</v>
      </c>
      <c r="BM180" s="189"/>
      <c r="BO180" s="214">
        <v>999</v>
      </c>
    </row>
    <row r="181" spans="1:67">
      <c r="A181">
        <v>180</v>
      </c>
      <c r="B181" s="153" t="str">
        <f>IFERROR(TEXT(AL181,"00"),"99")&amp;IFERROR(TEXT(W181,"00"),"99")&amp;IFERROR(TEXT(S181,"00"),"99")&amp;IFERROR(TEXT(BO181,"000"),"999")</f>
        <v>012356999</v>
      </c>
      <c r="C181" s="153" t="str">
        <f>IFERROR(TEXT(AL181,"00"),"99")&amp;IFERROR(TEXT(V181,"00"),"99")&amp;IFERROR(TEXT(R181,"000"),"999")</f>
        <v>0123022</v>
      </c>
      <c r="D181" s="28">
        <v>0</v>
      </c>
      <c r="E181" s="591">
        <f>IF(NOT(ISBLANK(L181)),1,0)</f>
        <v>0</v>
      </c>
      <c r="F181" s="591">
        <f>IF(NOT(ISBLANK(O181)),1,0)</f>
        <v>0</v>
      </c>
      <c r="G181" s="349" t="str">
        <f>IF(ISBLANK(H181), IF(OR(NOT(ISBLANK(L181)),NOT(ISBLANK(I181)), NOT(ISBLANK(O181))),"no oldname but should be",""),IF(H181=I181,"api",IF(H181=O181,"csv","no match or acs")))</f>
        <v/>
      </c>
      <c r="K181" s="119"/>
      <c r="L181" s="119"/>
      <c r="M181" s="189"/>
      <c r="N181" s="189"/>
      <c r="O181" s="119"/>
      <c r="P181" s="189"/>
      <c r="Q181" s="120" t="s">
        <v>2860</v>
      </c>
      <c r="R181" s="142">
        <f>IFERROR(_xlfn.XLOOKUP(T181, sortorder!P:P,sortorder!Q:Q),999)</f>
        <v>22</v>
      </c>
      <c r="S181" s="142">
        <f>IFERROR(_xlfn.XLOOKUP(T181, sortorder!P:P,sortorder!O:O),99)</f>
        <v>56</v>
      </c>
      <c r="T181" s="188" t="s">
        <v>2794</v>
      </c>
      <c r="U181" s="189"/>
      <c r="V181" s="147">
        <f>IFERROR(_xlfn.XLOOKUP(X181, sortorder!E:E,sortorder!D:D),99)</f>
        <v>23</v>
      </c>
      <c r="W181" s="147">
        <f>V181</f>
        <v>23</v>
      </c>
      <c r="X181" s="190" t="s">
        <v>2877</v>
      </c>
      <c r="Y181" s="137">
        <f>IF(ISERROR(SEARCH(Y$1,$Q181)),0,1)</f>
        <v>0</v>
      </c>
      <c r="Z181" s="137">
        <f>IF(ISERROR(SEARCH(Z$1,$Q181)),0,1)</f>
        <v>0</v>
      </c>
      <c r="AA181" s="137">
        <f>IF(ISERROR(SEARCH(AA$1,$Q181)),0,1)</f>
        <v>0</v>
      </c>
      <c r="AB181" s="137">
        <f>IF(ISERROR(SEARCH(AB$1,$Q181)),0,1)</f>
        <v>0</v>
      </c>
      <c r="AC181" s="137">
        <f>IF(ISERROR(SEARCH(AC$1,$Q181)),0,1)</f>
        <v>1</v>
      </c>
      <c r="AD181" s="137">
        <f>IF(ISERROR(SEARCH(AD$1,$Q181)),0,1)</f>
        <v>0</v>
      </c>
      <c r="AE181" s="137">
        <f>IF(ISERROR(SEARCH(AE$1,$Q181)),0,1)</f>
        <v>0</v>
      </c>
      <c r="AF181" s="137">
        <f>IF(ISERROR(SEARCH(AF$1,$Q181)),0,1)</f>
        <v>0</v>
      </c>
      <c r="AG181" s="137">
        <f>IF(ISERROR(SEARCH(AG$1,$Q181)),0,1)</f>
        <v>0</v>
      </c>
      <c r="AH181" s="119"/>
      <c r="AI181" s="137">
        <f>_xlfn.XLOOKUP(I181,'api2.3'!B:B,'api2.3'!D:D,"")</f>
        <v>0</v>
      </c>
      <c r="AJ181" s="119" t="s">
        <v>44</v>
      </c>
      <c r="AK181" s="202" t="s">
        <v>44</v>
      </c>
      <c r="AL181" s="200">
        <f>_xlfn.XLOOKUP(AK181,sortorder!$I$15:$I$20,sortorder!$J$15:$J$20)</f>
        <v>1</v>
      </c>
      <c r="AM181" s="640" t="s">
        <v>416</v>
      </c>
      <c r="AN181" s="640" t="s">
        <v>416</v>
      </c>
      <c r="AO181" s="640" t="s">
        <v>417</v>
      </c>
      <c r="AP181" s="644">
        <v>1</v>
      </c>
      <c r="AQ181" s="119" t="s">
        <v>1100</v>
      </c>
      <c r="AR181" s="22" t="str">
        <f>IF(AA181=1,"pctile",IF(Y181=1,"ratio",IF(AC181=1,"avg","raw")))</f>
        <v>avg</v>
      </c>
      <c r="AS181" s="119" t="s">
        <v>1107</v>
      </c>
      <c r="AT181" s="22" t="b">
        <f>AR181=AS181</f>
        <v>1</v>
      </c>
      <c r="AU181" s="640" t="s">
        <v>1101</v>
      </c>
      <c r="AV181" s="640" t="s">
        <v>1107</v>
      </c>
      <c r="AW181" s="119">
        <v>1</v>
      </c>
      <c r="AX181" s="601" t="s">
        <v>2799</v>
      </c>
      <c r="AY181" s="484" t="b">
        <v>0</v>
      </c>
      <c r="AZ181" s="119" t="s">
        <v>2711</v>
      </c>
      <c r="BA181" s="119">
        <v>2</v>
      </c>
      <c r="BB181" s="119">
        <v>0</v>
      </c>
      <c r="BC181" s="119" t="b">
        <v>0</v>
      </c>
      <c r="BD181" s="119" t="b">
        <v>1</v>
      </c>
      <c r="BE181" s="119" t="b">
        <v>0</v>
      </c>
      <c r="BF181" s="119"/>
      <c r="BG181" s="119" t="s">
        <v>5041</v>
      </c>
      <c r="BH181" s="186" t="s">
        <v>2919</v>
      </c>
      <c r="BI181" s="186" t="s">
        <v>2919</v>
      </c>
      <c r="BJ181" s="719">
        <v>0</v>
      </c>
      <c r="BK181" s="566" t="s">
        <v>2799</v>
      </c>
      <c r="BL181" s="484">
        <v>0</v>
      </c>
      <c r="BM181" s="189"/>
      <c r="BO181" s="214">
        <v>999</v>
      </c>
    </row>
    <row r="182" spans="1:67">
      <c r="A182">
        <v>181</v>
      </c>
      <c r="B182" s="153" t="str">
        <f>IFERROR(TEXT(AL182,"00"),"99")&amp;IFERROR(TEXT(W182,"00"),"99")&amp;IFERROR(TEXT(S182,"00"),"99")&amp;IFERROR(TEXT(BO182,"000"),"999")</f>
        <v>012357999</v>
      </c>
      <c r="C182" s="153" t="str">
        <f>IFERROR(TEXT(AL182,"00"),"99")&amp;IFERROR(TEXT(V182,"00"),"99")&amp;IFERROR(TEXT(R182,"000"),"999")</f>
        <v>0123023</v>
      </c>
      <c r="D182" s="28">
        <v>0</v>
      </c>
      <c r="E182" s="591">
        <f>IF(NOT(ISBLANK(L182)),1,0)</f>
        <v>0</v>
      </c>
      <c r="F182" s="591">
        <f>IF(NOT(ISBLANK(O182)),1,0)</f>
        <v>0</v>
      </c>
      <c r="G182" s="349" t="str">
        <f>IF(ISBLANK(H182), IF(OR(NOT(ISBLANK(L182)),NOT(ISBLANK(I182)), NOT(ISBLANK(O182))),"no oldname but should be",""),IF(H182=I182,"api",IF(H182=O182,"csv","no match or acs")))</f>
        <v/>
      </c>
      <c r="Q182" s="61" t="s">
        <v>2861</v>
      </c>
      <c r="R182" s="142">
        <f>IFERROR(_xlfn.XLOOKUP(T182, sortorder!P:P,sortorder!Q:Q),999)</f>
        <v>23</v>
      </c>
      <c r="S182" s="142">
        <f>IFERROR(_xlfn.XLOOKUP(T182, sortorder!P:P,sortorder!O:O),99)</f>
        <v>57</v>
      </c>
      <c r="T182" s="124" t="s">
        <v>2795</v>
      </c>
      <c r="V182" s="147">
        <f>IFERROR(_xlfn.XLOOKUP(X182, sortorder!E:E,sortorder!D:D),99)</f>
        <v>23</v>
      </c>
      <c r="W182" s="147">
        <f>V182</f>
        <v>23</v>
      </c>
      <c r="X182" s="21" t="s">
        <v>2877</v>
      </c>
      <c r="Y182" s="137">
        <f>IF(ISERROR(SEARCH(Y$1,$Q182)),0,1)</f>
        <v>0</v>
      </c>
      <c r="Z182" s="137">
        <f>IF(ISERROR(SEARCH(Z$1,$Q182)),0,1)</f>
        <v>0</v>
      </c>
      <c r="AA182" s="137">
        <f>IF(ISERROR(SEARCH(AA$1,$Q182)),0,1)</f>
        <v>0</v>
      </c>
      <c r="AB182" s="137">
        <f>IF(ISERROR(SEARCH(AB$1,$Q182)),0,1)</f>
        <v>0</v>
      </c>
      <c r="AC182" s="137">
        <f>IF(ISERROR(SEARCH(AC$1,$Q182)),0,1)</f>
        <v>1</v>
      </c>
      <c r="AD182" s="137">
        <f>IF(ISERROR(SEARCH(AD$1,$Q182)),0,1)</f>
        <v>0</v>
      </c>
      <c r="AE182" s="137">
        <f>IF(ISERROR(SEARCH(AE$1,$Q182)),0,1)</f>
        <v>0</v>
      </c>
      <c r="AF182" s="137">
        <f>IF(ISERROR(SEARCH(AF$1,$Q182)),0,1)</f>
        <v>0</v>
      </c>
      <c r="AG182" s="137">
        <f>IF(ISERROR(SEARCH(AG$1,$Q182)),0,1)</f>
        <v>0</v>
      </c>
      <c r="AI182" s="137">
        <f>_xlfn.XLOOKUP(I182,'api2.3'!B:B,'api2.3'!D:D,"")</f>
        <v>0</v>
      </c>
      <c r="AJ182" t="s">
        <v>44</v>
      </c>
      <c r="AK182" s="38" t="s">
        <v>44</v>
      </c>
      <c r="AL182" s="200">
        <f>_xlfn.XLOOKUP(AK182,sortorder!$I$15:$I$20,sortorder!$J$15:$J$20)</f>
        <v>1</v>
      </c>
      <c r="AM182" s="638" t="s">
        <v>416</v>
      </c>
      <c r="AN182" s="638" t="s">
        <v>416</v>
      </c>
      <c r="AO182" s="638" t="s">
        <v>417</v>
      </c>
      <c r="AP182" s="642">
        <v>1</v>
      </c>
      <c r="AQ182" t="s">
        <v>1100</v>
      </c>
      <c r="AR182" s="22" t="str">
        <f>IF(AA182=1,"pctile",IF(Y182=1,"ratio",IF(AC182=1,"avg","raw")))</f>
        <v>avg</v>
      </c>
      <c r="AS182" t="s">
        <v>1107</v>
      </c>
      <c r="AT182" s="22" t="b">
        <f>AR182=AS182</f>
        <v>1</v>
      </c>
      <c r="AU182" s="638" t="s">
        <v>1101</v>
      </c>
      <c r="AV182" s="638" t="s">
        <v>1107</v>
      </c>
      <c r="AW182">
        <v>1</v>
      </c>
      <c r="AX182" s="601" t="s">
        <v>2799</v>
      </c>
      <c r="AY182" s="484" t="b">
        <v>0</v>
      </c>
      <c r="AZ182" t="s">
        <v>2711</v>
      </c>
      <c r="BA182">
        <v>2</v>
      </c>
      <c r="BB182">
        <v>0</v>
      </c>
      <c r="BC182" t="b">
        <v>0</v>
      </c>
      <c r="BD182" t="b">
        <v>1</v>
      </c>
      <c r="BE182" t="b">
        <v>0</v>
      </c>
      <c r="BG182" t="s">
        <v>5108</v>
      </c>
      <c r="BH182" s="39" t="s">
        <v>2920</v>
      </c>
      <c r="BI182" s="39" t="s">
        <v>2920</v>
      </c>
      <c r="BJ182" s="719">
        <v>0</v>
      </c>
      <c r="BK182" s="566" t="s">
        <v>2799</v>
      </c>
      <c r="BL182" s="484" t="s">
        <v>2799</v>
      </c>
      <c r="BO182" s="214">
        <v>999</v>
      </c>
    </row>
    <row r="183" spans="1:67">
      <c r="A183">
        <v>182</v>
      </c>
      <c r="B183" s="153" t="str">
        <f>IFERROR(TEXT(AL183,"00"),"99")&amp;IFERROR(TEXT(W183,"00"),"99")&amp;IFERROR(TEXT(S183,"00"),"99")&amp;IFERROR(TEXT(BO183,"000"),"999")</f>
        <v>012358999</v>
      </c>
      <c r="C183" s="153" t="str">
        <f>IFERROR(TEXT(AL183,"00"),"99")&amp;IFERROR(TEXT(V183,"00"),"99")&amp;IFERROR(TEXT(R183,"000"),"999")</f>
        <v>0123024</v>
      </c>
      <c r="D183" s="28">
        <v>0</v>
      </c>
      <c r="E183" s="591">
        <f>IF(NOT(ISBLANK(L183)),1,0)</f>
        <v>0</v>
      </c>
      <c r="F183" s="591">
        <f>IF(NOT(ISBLANK(O183)),1,0)</f>
        <v>0</v>
      </c>
      <c r="G183" s="349" t="str">
        <f>IF(ISBLANK(H183), IF(OR(NOT(ISBLANK(L183)),NOT(ISBLANK(I183)), NOT(ISBLANK(O183))),"no oldname but should be",""),IF(H183=I183,"api",IF(H183=O183,"csv","no match or acs")))</f>
        <v/>
      </c>
      <c r="I183" s="119"/>
      <c r="Q183" s="61" t="s">
        <v>2862</v>
      </c>
      <c r="R183" s="142">
        <f>IFERROR(_xlfn.XLOOKUP(T183, sortorder!P:P,sortorder!Q:Q),999)</f>
        <v>24</v>
      </c>
      <c r="S183" s="142">
        <f>IFERROR(_xlfn.XLOOKUP(T183, sortorder!P:P,sortorder!O:O),99)</f>
        <v>58</v>
      </c>
      <c r="T183" s="124" t="s">
        <v>2796</v>
      </c>
      <c r="V183" s="147">
        <f>IFERROR(_xlfn.XLOOKUP(X183, sortorder!E:E,sortorder!D:D),99)</f>
        <v>23</v>
      </c>
      <c r="W183" s="147">
        <f>V183</f>
        <v>23</v>
      </c>
      <c r="X183" s="21" t="s">
        <v>2877</v>
      </c>
      <c r="Y183" s="137">
        <f>IF(ISERROR(SEARCH(Y$1,$Q183)),0,1)</f>
        <v>0</v>
      </c>
      <c r="Z183" s="137">
        <f>IF(ISERROR(SEARCH(Z$1,$Q183)),0,1)</f>
        <v>0</v>
      </c>
      <c r="AA183" s="137">
        <f>IF(ISERROR(SEARCH(AA$1,$Q183)),0,1)</f>
        <v>0</v>
      </c>
      <c r="AB183" s="137">
        <f>IF(ISERROR(SEARCH(AB$1,$Q183)),0,1)</f>
        <v>0</v>
      </c>
      <c r="AC183" s="137">
        <f>IF(ISERROR(SEARCH(AC$1,$Q183)),0,1)</f>
        <v>1</v>
      </c>
      <c r="AD183" s="137">
        <f>IF(ISERROR(SEARCH(AD$1,$Q183)),0,1)</f>
        <v>0</v>
      </c>
      <c r="AE183" s="137">
        <f>IF(ISERROR(SEARCH(AE$1,$Q183)),0,1)</f>
        <v>0</v>
      </c>
      <c r="AF183" s="137">
        <f>IF(ISERROR(SEARCH(AF$1,$Q183)),0,1)</f>
        <v>0</v>
      </c>
      <c r="AG183" s="137">
        <f>IF(ISERROR(SEARCH(AG$1,$Q183)),0,1)</f>
        <v>0</v>
      </c>
      <c r="AI183" s="137">
        <f>_xlfn.XLOOKUP(I183,'api2.3'!B:B,'api2.3'!D:D,"")</f>
        <v>0</v>
      </c>
      <c r="AJ183" t="s">
        <v>44</v>
      </c>
      <c r="AK183" s="38" t="s">
        <v>44</v>
      </c>
      <c r="AL183" s="200">
        <f>_xlfn.XLOOKUP(AK183,sortorder!$I$15:$I$20,sortorder!$J$15:$J$20)</f>
        <v>1</v>
      </c>
      <c r="AM183" s="638" t="s">
        <v>416</v>
      </c>
      <c r="AN183" s="638" t="s">
        <v>416</v>
      </c>
      <c r="AO183" s="638" t="s">
        <v>417</v>
      </c>
      <c r="AP183" s="642">
        <v>1</v>
      </c>
      <c r="AQ183" t="s">
        <v>1100</v>
      </c>
      <c r="AR183" s="22" t="str">
        <f>IF(AA183=1,"pctile",IF(Y183=1,"ratio",IF(AC183=1,"avg","raw")))</f>
        <v>avg</v>
      </c>
      <c r="AS183" t="s">
        <v>1107</v>
      </c>
      <c r="AT183" s="22" t="b">
        <f>AR183=AS183</f>
        <v>1</v>
      </c>
      <c r="AU183" s="638" t="s">
        <v>1101</v>
      </c>
      <c r="AV183" s="638" t="s">
        <v>1107</v>
      </c>
      <c r="AW183">
        <v>1</v>
      </c>
      <c r="AX183" s="601" t="s">
        <v>2799</v>
      </c>
      <c r="AY183" s="484" t="b">
        <v>0</v>
      </c>
      <c r="AZ183" t="s">
        <v>2711</v>
      </c>
      <c r="BA183">
        <v>2</v>
      </c>
      <c r="BB183">
        <v>0</v>
      </c>
      <c r="BC183" t="b">
        <v>0</v>
      </c>
      <c r="BD183" t="b">
        <v>1</v>
      </c>
      <c r="BE183" t="b">
        <v>0</v>
      </c>
      <c r="BG183" t="s">
        <v>5042</v>
      </c>
      <c r="BH183" s="39" t="s">
        <v>2921</v>
      </c>
      <c r="BI183" s="39" t="s">
        <v>2921</v>
      </c>
      <c r="BJ183" s="719">
        <v>0</v>
      </c>
      <c r="BK183" s="566" t="s">
        <v>2799</v>
      </c>
      <c r="BL183" s="484">
        <v>0</v>
      </c>
      <c r="BO183" s="214">
        <v>999</v>
      </c>
    </row>
    <row r="184" spans="1:67">
      <c r="A184">
        <v>183</v>
      </c>
      <c r="B184" s="153" t="str">
        <f>IFERROR(TEXT(AL184,"00"),"99")&amp;IFERROR(TEXT(W184,"00"),"99")&amp;IFERROR(TEXT(S184,"00"),"99")&amp;IFERROR(TEXT(BO184,"000"),"999")</f>
        <v>012359999</v>
      </c>
      <c r="C184" s="153" t="str">
        <f>IFERROR(TEXT(AL184,"00"),"99")&amp;IFERROR(TEXT(V184,"00"),"99")&amp;IFERROR(TEXT(R184,"000"),"999")</f>
        <v>0123025</v>
      </c>
      <c r="D184" s="28">
        <v>0</v>
      </c>
      <c r="E184" s="591">
        <f>IF(NOT(ISBLANK(L184)),1,0)</f>
        <v>0</v>
      </c>
      <c r="F184" s="591">
        <f>IF(NOT(ISBLANK(O184)),1,0)</f>
        <v>0</v>
      </c>
      <c r="G184" s="349" t="str">
        <f>IF(ISBLANK(H184), IF(OR(NOT(ISBLANK(L184)),NOT(ISBLANK(I184)), NOT(ISBLANK(O184))),"no oldname but should be",""),IF(H184=I184,"api",IF(H184=O184,"csv","no match or acs")))</f>
        <v/>
      </c>
      <c r="J184" s="189"/>
      <c r="K184" s="119"/>
      <c r="N184" s="189"/>
      <c r="O184" s="119"/>
      <c r="P184" s="189"/>
      <c r="Q184" s="61" t="s">
        <v>2863</v>
      </c>
      <c r="R184" s="142">
        <f>IFERROR(_xlfn.XLOOKUP(T184, sortorder!P:P,sortorder!Q:Q),999)</f>
        <v>25</v>
      </c>
      <c r="S184" s="142">
        <f>IFERROR(_xlfn.XLOOKUP(T184, sortorder!P:P,sortorder!O:O),99)</f>
        <v>59</v>
      </c>
      <c r="T184" s="124" t="s">
        <v>2797</v>
      </c>
      <c r="V184" s="147">
        <f>IFERROR(_xlfn.XLOOKUP(X184, sortorder!E:E,sortorder!D:D),99)</f>
        <v>23</v>
      </c>
      <c r="W184" s="147">
        <f>V184</f>
        <v>23</v>
      </c>
      <c r="X184" s="21" t="s">
        <v>2877</v>
      </c>
      <c r="Y184" s="137">
        <f>IF(ISERROR(SEARCH(Y$1,$Q184)),0,1)</f>
        <v>0</v>
      </c>
      <c r="Z184" s="137">
        <f>IF(ISERROR(SEARCH(Z$1,$Q184)),0,1)</f>
        <v>0</v>
      </c>
      <c r="AA184" s="137">
        <f>IF(ISERROR(SEARCH(AA$1,$Q184)),0,1)</f>
        <v>0</v>
      </c>
      <c r="AB184" s="137">
        <f>IF(ISERROR(SEARCH(AB$1,$Q184)),0,1)</f>
        <v>0</v>
      </c>
      <c r="AC184" s="137">
        <f>IF(ISERROR(SEARCH(AC$1,$Q184)),0,1)</f>
        <v>1</v>
      </c>
      <c r="AD184" s="137">
        <f>IF(ISERROR(SEARCH(AD$1,$Q184)),0,1)</f>
        <v>0</v>
      </c>
      <c r="AE184" s="137">
        <f>IF(ISERROR(SEARCH(AE$1,$Q184)),0,1)</f>
        <v>0</v>
      </c>
      <c r="AF184" s="137">
        <f>IF(ISERROR(SEARCH(AF$1,$Q184)),0,1)</f>
        <v>0</v>
      </c>
      <c r="AG184" s="137">
        <f>IF(ISERROR(SEARCH(AG$1,$Q184)),0,1)</f>
        <v>0</v>
      </c>
      <c r="AI184" s="137" t="str">
        <f>_xlfn.XLOOKUP(I184,'api2.3'!B:B,'api2.3'!D:D,"")</f>
        <v/>
      </c>
      <c r="AJ184" t="s">
        <v>44</v>
      </c>
      <c r="AK184" s="38" t="s">
        <v>44</v>
      </c>
      <c r="AL184" s="200">
        <f>_xlfn.XLOOKUP(AK184,sortorder!$I$15:$I$20,sortorder!$J$15:$J$20)</f>
        <v>1</v>
      </c>
      <c r="AM184" s="638" t="s">
        <v>416</v>
      </c>
      <c r="AN184" s="638" t="s">
        <v>416</v>
      </c>
      <c r="AO184" s="638" t="s">
        <v>417</v>
      </c>
      <c r="AP184" s="642">
        <v>1</v>
      </c>
      <c r="AQ184" t="s">
        <v>1100</v>
      </c>
      <c r="AR184" s="22" t="str">
        <f>IF(AA184=1,"pctile",IF(Y184=1,"ratio",IF(AC184=1,"avg","raw")))</f>
        <v>avg</v>
      </c>
      <c r="AS184" t="s">
        <v>1107</v>
      </c>
      <c r="AT184" s="22" t="b">
        <f>AR184=AS184</f>
        <v>1</v>
      </c>
      <c r="AU184" s="638" t="s">
        <v>1101</v>
      </c>
      <c r="AV184" s="638" t="s">
        <v>1107</v>
      </c>
      <c r="AW184">
        <v>1</v>
      </c>
      <c r="AX184" s="601" t="s">
        <v>2799</v>
      </c>
      <c r="AY184" s="484" t="b">
        <v>0</v>
      </c>
      <c r="AZ184" t="s">
        <v>2711</v>
      </c>
      <c r="BA184">
        <v>2</v>
      </c>
      <c r="BB184">
        <v>0</v>
      </c>
      <c r="BC184" t="b">
        <v>0</v>
      </c>
      <c r="BD184" t="b">
        <v>1</v>
      </c>
      <c r="BE184" t="b">
        <v>0</v>
      </c>
      <c r="BG184" s="119" t="s">
        <v>5194</v>
      </c>
      <c r="BH184" s="186" t="s">
        <v>2922</v>
      </c>
      <c r="BI184" s="186" t="s">
        <v>2922</v>
      </c>
      <c r="BJ184" s="719">
        <v>0</v>
      </c>
      <c r="BK184" s="566" t="s">
        <v>2799</v>
      </c>
      <c r="BL184" s="484">
        <v>0</v>
      </c>
      <c r="BO184" s="214">
        <v>999</v>
      </c>
    </row>
    <row r="185" spans="1:67">
      <c r="A185">
        <v>184</v>
      </c>
      <c r="B185" s="153" t="str">
        <f>IFERROR(TEXT(AL185,"00"),"99")&amp;IFERROR(TEXT(W185,"00"),"99")&amp;IFERROR(TEXT(S185,"00"),"99")&amp;IFERROR(TEXT(BO185,"000"),"999")</f>
        <v>012360999</v>
      </c>
      <c r="C185" s="153" t="str">
        <f>IFERROR(TEXT(AL185,"00"),"99")&amp;IFERROR(TEXT(V185,"00"),"99")&amp;IFERROR(TEXT(R185,"000"),"999")</f>
        <v>0123018</v>
      </c>
      <c r="D185" s="28">
        <v>0</v>
      </c>
      <c r="E185" s="591">
        <f>IF(NOT(ISBLANK(L185)),1,0)</f>
        <v>0</v>
      </c>
      <c r="F185" s="591">
        <f>IF(NOT(ISBLANK(O185)),1,0)</f>
        <v>0</v>
      </c>
      <c r="G185" s="349" t="str">
        <f>IF(ISBLANK(H185), IF(OR(NOT(ISBLANK(L185)),NOT(ISBLANK(I185)), NOT(ISBLANK(O185))),"no oldname but should be",""),IF(H185=I185,"api",IF(H185=O185,"csv","no match or acs")))</f>
        <v/>
      </c>
      <c r="Q185" s="61" t="s">
        <v>2864</v>
      </c>
      <c r="R185" s="142">
        <f>IFERROR(_xlfn.XLOOKUP(T185, sortorder!P:P,sortorder!Q:Q),999)</f>
        <v>18</v>
      </c>
      <c r="S185" s="142">
        <f>IFERROR(_xlfn.XLOOKUP(T185, sortorder!P:P,sortorder!O:O),99)</f>
        <v>60</v>
      </c>
      <c r="T185" s="124" t="s">
        <v>2798</v>
      </c>
      <c r="V185" s="147">
        <f>IFERROR(_xlfn.XLOOKUP(X185, sortorder!E:E,sortorder!D:D),99)</f>
        <v>23</v>
      </c>
      <c r="W185" s="147">
        <f>V185</f>
        <v>23</v>
      </c>
      <c r="X185" s="21" t="s">
        <v>2877</v>
      </c>
      <c r="Y185" s="137">
        <f>IF(ISERROR(SEARCH(Y$1,$Q185)),0,1)</f>
        <v>0</v>
      </c>
      <c r="Z185" s="137">
        <f>IF(ISERROR(SEARCH(Z$1,$Q185)),0,1)</f>
        <v>0</v>
      </c>
      <c r="AA185" s="137">
        <f>IF(ISERROR(SEARCH(AA$1,$Q185)),0,1)</f>
        <v>0</v>
      </c>
      <c r="AB185" s="137">
        <f>IF(ISERROR(SEARCH(AB$1,$Q185)),0,1)</f>
        <v>0</v>
      </c>
      <c r="AC185" s="137">
        <f>IF(ISERROR(SEARCH(AC$1,$Q185)),0,1)</f>
        <v>1</v>
      </c>
      <c r="AD185" s="137">
        <f>IF(ISERROR(SEARCH(AD$1,$Q185)),0,1)</f>
        <v>0</v>
      </c>
      <c r="AE185" s="137">
        <f>IF(ISERROR(SEARCH(AE$1,$Q185)),0,1)</f>
        <v>0</v>
      </c>
      <c r="AF185" s="137">
        <f>IF(ISERROR(SEARCH(AF$1,$Q185)),0,1)</f>
        <v>0</v>
      </c>
      <c r="AG185" s="137">
        <f>IF(ISERROR(SEARCH(AG$1,$Q185)),0,1)</f>
        <v>0</v>
      </c>
      <c r="AI185" s="137">
        <f>_xlfn.XLOOKUP(I185,'api2.3'!B:B,'api2.3'!D:D,"")</f>
        <v>0</v>
      </c>
      <c r="AJ185" t="s">
        <v>44</v>
      </c>
      <c r="AK185" s="38" t="s">
        <v>44</v>
      </c>
      <c r="AL185" s="200">
        <f>_xlfn.XLOOKUP(AK185,sortorder!$I$15:$I$20,sortorder!$J$15:$J$20)</f>
        <v>1</v>
      </c>
      <c r="AM185" s="638" t="s">
        <v>416</v>
      </c>
      <c r="AN185" s="638" t="s">
        <v>416</v>
      </c>
      <c r="AO185" s="638" t="s">
        <v>417</v>
      </c>
      <c r="AP185" s="642">
        <v>1</v>
      </c>
      <c r="AQ185" t="s">
        <v>1100</v>
      </c>
      <c r="AR185" s="22" t="str">
        <f>IF(AA185=1,"pctile",IF(Y185=1,"ratio",IF(AC185=1,"avg","raw")))</f>
        <v>avg</v>
      </c>
      <c r="AS185" t="s">
        <v>1107</v>
      </c>
      <c r="AT185" s="22" t="b">
        <f>AR185=AS185</f>
        <v>1</v>
      </c>
      <c r="AU185" s="638" t="s">
        <v>1101</v>
      </c>
      <c r="AV185" s="638" t="s">
        <v>1107</v>
      </c>
      <c r="AW185">
        <v>1</v>
      </c>
      <c r="AX185" s="601" t="s">
        <v>2799</v>
      </c>
      <c r="AY185" s="484" t="b">
        <v>0</v>
      </c>
      <c r="AZ185" t="s">
        <v>2711</v>
      </c>
      <c r="BA185">
        <v>2</v>
      </c>
      <c r="BB185">
        <v>0</v>
      </c>
      <c r="BC185" t="b">
        <v>0</v>
      </c>
      <c r="BD185" t="b">
        <v>1</v>
      </c>
      <c r="BE185" t="b">
        <v>0</v>
      </c>
      <c r="BG185" t="s">
        <v>5043</v>
      </c>
      <c r="BH185" s="39" t="s">
        <v>2923</v>
      </c>
      <c r="BI185" s="39" t="s">
        <v>2923</v>
      </c>
      <c r="BJ185" s="719">
        <v>0</v>
      </c>
      <c r="BK185" s="566" t="s">
        <v>2799</v>
      </c>
      <c r="BL185" s="484" t="s">
        <v>2799</v>
      </c>
      <c r="BO185" s="214">
        <v>999</v>
      </c>
    </row>
    <row r="186" spans="1:67">
      <c r="A186">
        <v>185</v>
      </c>
      <c r="B186" s="153" t="str">
        <f>IFERROR(TEXT(AL186,"00"),"99")&amp;IFERROR(TEXT(W186,"00"),"99")&amp;IFERROR(TEXT(S186,"00"),"99")&amp;IFERROR(TEXT(BO186,"000"),"999")</f>
        <v>012438999</v>
      </c>
      <c r="C186" s="153" t="str">
        <f>IFERROR(TEXT(AL186,"00"),"99")&amp;IFERROR(TEXT(V186,"00"),"99")&amp;IFERROR(TEXT(R186,"000"),"999")</f>
        <v>0124021</v>
      </c>
      <c r="D186" s="28">
        <v>0</v>
      </c>
      <c r="E186" s="591">
        <f>IF(NOT(ISBLANK(L186)),1,0)</f>
        <v>0</v>
      </c>
      <c r="F186" s="591">
        <f>IF(NOT(ISBLANK(O186)),1,0)</f>
        <v>0</v>
      </c>
      <c r="G186" s="349" t="str">
        <f>IF(ISBLANK(H186), IF(OR(NOT(ISBLANK(L186)),NOT(ISBLANK(I186)), NOT(ISBLANK(O186))),"no oldname but should be",""),IF(H186=I186,"api",IF(H186=O186,"csv","no match or acs")))</f>
        <v/>
      </c>
      <c r="Q186" s="61" t="s">
        <v>2282</v>
      </c>
      <c r="R186" s="142">
        <f>IFERROR(_xlfn.XLOOKUP(T186, sortorder!P:P,sortorder!Q:Q),999)</f>
        <v>21</v>
      </c>
      <c r="S186" s="142">
        <f>IFERROR(_xlfn.XLOOKUP(T186, sortorder!P:P,sortorder!O:O),99)</f>
        <v>38</v>
      </c>
      <c r="T186" s="124" t="s">
        <v>2203</v>
      </c>
      <c r="V186" s="147">
        <f>IFERROR(_xlfn.XLOOKUP(X186, sortorder!E:E,sortorder!D:D),99)</f>
        <v>24</v>
      </c>
      <c r="W186" s="147">
        <f>V186</f>
        <v>24</v>
      </c>
      <c r="X186" s="21" t="s">
        <v>2878</v>
      </c>
      <c r="Y186" s="137">
        <f>IF(ISERROR(SEARCH(Y$1,$Q186)),0,1)</f>
        <v>0</v>
      </c>
      <c r="Z186" s="137">
        <f>IF(ISERROR(SEARCH(Z$1,$Q186)),0,1)</f>
        <v>1</v>
      </c>
      <c r="AA186" s="137">
        <f>IF(ISERROR(SEARCH(AA$1,$Q186)),0,1)</f>
        <v>0</v>
      </c>
      <c r="AB186" s="137">
        <f>IF(ISERROR(SEARCH(AB$1,$Q186)),0,1)</f>
        <v>0</v>
      </c>
      <c r="AC186" s="137">
        <f>IF(ISERROR(SEARCH(AC$1,$Q186)),0,1)</f>
        <v>1</v>
      </c>
      <c r="AD186" s="137">
        <f>IF(ISERROR(SEARCH(AD$1,$Q186)),0,1)</f>
        <v>0</v>
      </c>
      <c r="AE186" s="137">
        <f>IF(ISERROR(SEARCH(AE$1,$Q186)),0,1)</f>
        <v>0</v>
      </c>
      <c r="AF186" s="137">
        <f>IF(ISERROR(SEARCH(AF$1,$Q186)),0,1)</f>
        <v>0</v>
      </c>
      <c r="AG186" s="137">
        <f>IF(ISERROR(SEARCH(AG$1,$Q186)),0,1)</f>
        <v>0</v>
      </c>
      <c r="AH186" t="s">
        <v>1051</v>
      </c>
      <c r="AI186" s="137" t="str">
        <f>_xlfn.XLOOKUP(I186,'api2.3'!B:B,'api2.3'!D:D,"")</f>
        <v/>
      </c>
      <c r="AJ186" t="s">
        <v>44</v>
      </c>
      <c r="AK186" s="38" t="s">
        <v>44</v>
      </c>
      <c r="AL186" s="200">
        <f>_xlfn.XLOOKUP(AK186,sortorder!$I$15:$I$20,sortorder!$J$15:$J$20)</f>
        <v>1</v>
      </c>
      <c r="AM186" s="638" t="s">
        <v>1743</v>
      </c>
      <c r="AN186" s="638" t="s">
        <v>1743</v>
      </c>
      <c r="AO186" s="638" t="s">
        <v>1744</v>
      </c>
      <c r="AP186" s="642">
        <v>3</v>
      </c>
      <c r="AQ186" t="s">
        <v>1752</v>
      </c>
      <c r="AR186" s="22" t="str">
        <f>IF(AA186=1,"pctile",IF(Y186=1,"ratio",IF(AC186=1,"avg","raw")))</f>
        <v>avg</v>
      </c>
      <c r="AS186" t="s">
        <v>1107</v>
      </c>
      <c r="AT186" s="22" t="b">
        <f>AR186=AS186</f>
        <v>1</v>
      </c>
      <c r="AU186" s="638" t="s">
        <v>1101</v>
      </c>
      <c r="AV186" s="638" t="s">
        <v>1107</v>
      </c>
      <c r="AW186">
        <v>1</v>
      </c>
      <c r="AX186" s="601" t="s">
        <v>2799</v>
      </c>
      <c r="AY186" s="484" t="b">
        <v>0</v>
      </c>
      <c r="AZ186" t="s">
        <v>2711</v>
      </c>
      <c r="BA186">
        <v>2</v>
      </c>
      <c r="BB186">
        <v>0</v>
      </c>
      <c r="BC186" t="b">
        <v>0</v>
      </c>
      <c r="BD186" t="b">
        <v>1</v>
      </c>
      <c r="BE186" t="b">
        <v>0</v>
      </c>
      <c r="BG186" t="s">
        <v>4947</v>
      </c>
      <c r="BH186" s="39" t="s">
        <v>2284</v>
      </c>
      <c r="BI186" s="39" t="s">
        <v>2284</v>
      </c>
      <c r="BJ186" s="719" t="e">
        <v>#N/A</v>
      </c>
      <c r="BK186" s="566" t="s">
        <v>2799</v>
      </c>
      <c r="BL186" s="484">
        <v>0</v>
      </c>
      <c r="BO186" s="214">
        <v>999</v>
      </c>
    </row>
    <row r="187" spans="1:67">
      <c r="A187">
        <v>186</v>
      </c>
      <c r="B187" s="153" t="str">
        <f>IFERROR(TEXT(AL187,"00"),"99")&amp;IFERROR(TEXT(W187,"00"),"99")&amp;IFERROR(TEXT(S187,"00"),"99")&amp;IFERROR(TEXT(BO187,"000"),"999")</f>
        <v>012454999</v>
      </c>
      <c r="C187" s="153" t="str">
        <f>IFERROR(TEXT(AL187,"00"),"99")&amp;IFERROR(TEXT(V187,"00"),"99")&amp;IFERROR(TEXT(R187,"000"),"999")</f>
        <v>0124019</v>
      </c>
      <c r="D187" s="28">
        <v>0</v>
      </c>
      <c r="E187" s="591">
        <f>IF(NOT(ISBLANK(L187)),1,0)</f>
        <v>0</v>
      </c>
      <c r="F187" s="591">
        <f>IF(NOT(ISBLANK(O187)),1,0)</f>
        <v>0</v>
      </c>
      <c r="G187" s="349" t="str">
        <f>IF(ISBLANK(H187), IF(OR(NOT(ISBLANK(L187)),NOT(ISBLANK(I187)), NOT(ISBLANK(O187))),"no oldname but should be",""),IF(H187=I187,"api",IF(H187=O187,"csv","no match or acs")))</f>
        <v/>
      </c>
      <c r="Q187" s="61" t="s">
        <v>2865</v>
      </c>
      <c r="R187" s="142">
        <f>IFERROR(_xlfn.XLOOKUP(T187, sortorder!P:P,sortorder!Q:Q),999)</f>
        <v>19</v>
      </c>
      <c r="S187" s="142">
        <f>IFERROR(_xlfn.XLOOKUP(T187, sortorder!P:P,sortorder!O:O),99)</f>
        <v>54</v>
      </c>
      <c r="T187" s="124" t="s">
        <v>2792</v>
      </c>
      <c r="V187" s="147">
        <f>IFERROR(_xlfn.XLOOKUP(X187, sortorder!E:E,sortorder!D:D),99)</f>
        <v>24</v>
      </c>
      <c r="W187" s="147">
        <f>V187</f>
        <v>24</v>
      </c>
      <c r="X187" s="21" t="s">
        <v>2878</v>
      </c>
      <c r="Y187" s="137">
        <f>IF(ISERROR(SEARCH(Y$1,$Q187)),0,1)</f>
        <v>0</v>
      </c>
      <c r="Z187" s="137">
        <f>IF(ISERROR(SEARCH(Z$1,$Q187)),0,1)</f>
        <v>1</v>
      </c>
      <c r="AA187" s="137">
        <f>IF(ISERROR(SEARCH(AA$1,$Q187)),0,1)</f>
        <v>0</v>
      </c>
      <c r="AB187" s="137">
        <f>IF(ISERROR(SEARCH(AB$1,$Q187)),0,1)</f>
        <v>0</v>
      </c>
      <c r="AC187" s="137">
        <f>IF(ISERROR(SEARCH(AC$1,$Q187)),0,1)</f>
        <v>1</v>
      </c>
      <c r="AD187" s="137">
        <f>IF(ISERROR(SEARCH(AD$1,$Q187)),0,1)</f>
        <v>0</v>
      </c>
      <c r="AE187" s="137">
        <f>IF(ISERROR(SEARCH(AE$1,$Q187)),0,1)</f>
        <v>0</v>
      </c>
      <c r="AF187" s="137">
        <f>IF(ISERROR(SEARCH(AF$1,$Q187)),0,1)</f>
        <v>0</v>
      </c>
      <c r="AG187" s="137">
        <f>IF(ISERROR(SEARCH(AG$1,$Q187)),0,1)</f>
        <v>0</v>
      </c>
      <c r="AH187" t="s">
        <v>1051</v>
      </c>
      <c r="AI187" s="137">
        <f>_xlfn.XLOOKUP(I187,'api2.3'!B:B,'api2.3'!D:D,"")</f>
        <v>0</v>
      </c>
      <c r="AJ187" t="s">
        <v>44</v>
      </c>
      <c r="AK187" s="38" t="s">
        <v>44</v>
      </c>
      <c r="AL187" s="200">
        <f>_xlfn.XLOOKUP(AK187,sortorder!$I$15:$I$20,sortorder!$J$15:$J$20)</f>
        <v>1</v>
      </c>
      <c r="AM187" s="638" t="s">
        <v>1743</v>
      </c>
      <c r="AN187" s="638" t="s">
        <v>1743</v>
      </c>
      <c r="AO187" s="638" t="s">
        <v>1744</v>
      </c>
      <c r="AP187" s="642">
        <v>3</v>
      </c>
      <c r="AQ187" t="s">
        <v>1752</v>
      </c>
      <c r="AR187" s="22" t="str">
        <f>IF(AA187=1,"pctile",IF(Y187=1,"ratio",IF(AC187=1,"avg","raw")))</f>
        <v>avg</v>
      </c>
      <c r="AS187" t="s">
        <v>1107</v>
      </c>
      <c r="AT187" s="22" t="b">
        <f>AR187=AS187</f>
        <v>1</v>
      </c>
      <c r="AU187" s="638" t="s">
        <v>1101</v>
      </c>
      <c r="AV187" s="638" t="s">
        <v>1107</v>
      </c>
      <c r="AW187">
        <v>1</v>
      </c>
      <c r="AX187" s="601" t="s">
        <v>2799</v>
      </c>
      <c r="AY187" s="484" t="b">
        <v>0</v>
      </c>
      <c r="AZ187" t="s">
        <v>2711</v>
      </c>
      <c r="BA187">
        <v>2</v>
      </c>
      <c r="BB187">
        <v>0</v>
      </c>
      <c r="BC187" t="b">
        <v>0</v>
      </c>
      <c r="BD187" t="b">
        <v>1</v>
      </c>
      <c r="BE187" t="b">
        <v>0</v>
      </c>
      <c r="BG187" t="s">
        <v>5044</v>
      </c>
      <c r="BH187" s="39" t="s">
        <v>2924</v>
      </c>
      <c r="BI187" s="39" t="s">
        <v>2924</v>
      </c>
      <c r="BJ187" s="719" t="e">
        <v>#N/A</v>
      </c>
      <c r="BK187" s="566" t="s">
        <v>2799</v>
      </c>
      <c r="BL187" s="484">
        <v>0</v>
      </c>
      <c r="BO187" s="214">
        <v>999</v>
      </c>
    </row>
    <row r="188" spans="1:67">
      <c r="A188">
        <v>187</v>
      </c>
      <c r="B188" s="153" t="str">
        <f>IFERROR(TEXT(AL188,"00"),"99")&amp;IFERROR(TEXT(W188,"00"),"99")&amp;IFERROR(TEXT(S188,"00"),"99")&amp;IFERROR(TEXT(BO188,"000"),"999")</f>
        <v>012455999</v>
      </c>
      <c r="C188" s="153" t="str">
        <f>IFERROR(TEXT(AL188,"00"),"99")&amp;IFERROR(TEXT(V188,"00"),"99")&amp;IFERROR(TEXT(R188,"000"),"999")</f>
        <v>0124020</v>
      </c>
      <c r="D188" s="28">
        <v>0</v>
      </c>
      <c r="E188" s="591">
        <f>IF(NOT(ISBLANK(L188)),1,0)</f>
        <v>0</v>
      </c>
      <c r="F188" s="591">
        <f>IF(NOT(ISBLANK(O188)),1,0)</f>
        <v>0</v>
      </c>
      <c r="G188" s="349" t="str">
        <f>IF(ISBLANK(H188), IF(OR(NOT(ISBLANK(L188)),NOT(ISBLANK(I188)), NOT(ISBLANK(O188))),"no oldname but should be",""),IF(H188=I188,"api",IF(H188=O188,"csv","no match or acs")))</f>
        <v/>
      </c>
      <c r="Q188" s="61" t="s">
        <v>2866</v>
      </c>
      <c r="R188" s="142">
        <f>IFERROR(_xlfn.XLOOKUP(T188, sortorder!P:P,sortorder!Q:Q),999)</f>
        <v>20</v>
      </c>
      <c r="S188" s="142">
        <f>IFERROR(_xlfn.XLOOKUP(T188, sortorder!P:P,sortorder!O:O),99)</f>
        <v>55</v>
      </c>
      <c r="T188" s="124" t="s">
        <v>2793</v>
      </c>
      <c r="V188" s="147">
        <f>IFERROR(_xlfn.XLOOKUP(X188, sortorder!E:E,sortorder!D:D),99)</f>
        <v>24</v>
      </c>
      <c r="W188" s="147">
        <f>V188</f>
        <v>24</v>
      </c>
      <c r="X188" s="21" t="s">
        <v>2878</v>
      </c>
      <c r="Y188" s="137">
        <f>IF(ISERROR(SEARCH(Y$1,$Q188)),0,1)</f>
        <v>0</v>
      </c>
      <c r="Z188" s="137">
        <f>IF(ISERROR(SEARCH(Z$1,$Q188)),0,1)</f>
        <v>1</v>
      </c>
      <c r="AA188" s="137">
        <f>IF(ISERROR(SEARCH(AA$1,$Q188)),0,1)</f>
        <v>0</v>
      </c>
      <c r="AB188" s="137">
        <f>IF(ISERROR(SEARCH(AB$1,$Q188)),0,1)</f>
        <v>0</v>
      </c>
      <c r="AC188" s="137">
        <f>IF(ISERROR(SEARCH(AC$1,$Q188)),0,1)</f>
        <v>1</v>
      </c>
      <c r="AD188" s="137">
        <f>IF(ISERROR(SEARCH(AD$1,$Q188)),0,1)</f>
        <v>0</v>
      </c>
      <c r="AE188" s="137">
        <f>IF(ISERROR(SEARCH(AE$1,$Q188)),0,1)</f>
        <v>0</v>
      </c>
      <c r="AF188" s="137">
        <f>IF(ISERROR(SEARCH(AF$1,$Q188)),0,1)</f>
        <v>0</v>
      </c>
      <c r="AG188" s="137">
        <f>IF(ISERROR(SEARCH(AG$1,$Q188)),0,1)</f>
        <v>0</v>
      </c>
      <c r="AH188" t="s">
        <v>1051</v>
      </c>
      <c r="AI188" s="137" t="str">
        <f>_xlfn.XLOOKUP(I188,'api2.3'!B:B,'api2.3'!D:D,"")</f>
        <v/>
      </c>
      <c r="AJ188" t="s">
        <v>44</v>
      </c>
      <c r="AK188" s="38" t="s">
        <v>44</v>
      </c>
      <c r="AL188" s="200">
        <f>_xlfn.XLOOKUP(AK188,sortorder!$I$15:$I$20,sortorder!$J$15:$J$20)</f>
        <v>1</v>
      </c>
      <c r="AM188" s="638" t="s">
        <v>1743</v>
      </c>
      <c r="AN188" s="638" t="s">
        <v>1743</v>
      </c>
      <c r="AO188" s="638" t="s">
        <v>1744</v>
      </c>
      <c r="AP188" s="642">
        <v>3</v>
      </c>
      <c r="AQ188" t="s">
        <v>1752</v>
      </c>
      <c r="AR188" s="22" t="str">
        <f>IF(AA188=1,"pctile",IF(Y188=1,"ratio",IF(AC188=1,"avg","raw")))</f>
        <v>avg</v>
      </c>
      <c r="AS188" t="s">
        <v>1107</v>
      </c>
      <c r="AT188" s="22" t="b">
        <f>AR188=AS188</f>
        <v>1</v>
      </c>
      <c r="AU188" s="638" t="s">
        <v>1101</v>
      </c>
      <c r="AV188" s="638" t="s">
        <v>1107</v>
      </c>
      <c r="AW188">
        <v>1</v>
      </c>
      <c r="AX188" s="601" t="s">
        <v>2799</v>
      </c>
      <c r="AY188" s="484" t="b">
        <v>0</v>
      </c>
      <c r="AZ188" t="s">
        <v>2711</v>
      </c>
      <c r="BA188">
        <v>2</v>
      </c>
      <c r="BB188">
        <v>0</v>
      </c>
      <c r="BC188" t="b">
        <v>0</v>
      </c>
      <c r="BD188" t="b">
        <v>1</v>
      </c>
      <c r="BE188" t="b">
        <v>0</v>
      </c>
      <c r="BG188" t="s">
        <v>5045</v>
      </c>
      <c r="BH188" s="39" t="s">
        <v>2925</v>
      </c>
      <c r="BI188" s="39" t="s">
        <v>2925</v>
      </c>
      <c r="BJ188" s="719">
        <v>0</v>
      </c>
      <c r="BK188" s="566" t="s">
        <v>2799</v>
      </c>
      <c r="BL188" s="484">
        <v>0</v>
      </c>
      <c r="BO188" s="214">
        <v>999</v>
      </c>
    </row>
    <row r="189" spans="1:67">
      <c r="A189">
        <v>188</v>
      </c>
      <c r="B189" s="153" t="str">
        <f>IFERROR(TEXT(AL189,"00"),"99")&amp;IFERROR(TEXT(W189,"00"),"99")&amp;IFERROR(TEXT(S189,"00"),"99")&amp;IFERROR(TEXT(BO189,"000"),"999")</f>
        <v>012456999</v>
      </c>
      <c r="C189" s="153" t="str">
        <f>IFERROR(TEXT(AL189,"00"),"99")&amp;IFERROR(TEXT(V189,"00"),"99")&amp;IFERROR(TEXT(R189,"000"),"999")</f>
        <v>0124022</v>
      </c>
      <c r="D189" s="28">
        <v>0</v>
      </c>
      <c r="E189" s="591">
        <f>IF(NOT(ISBLANK(L189)),1,0)</f>
        <v>0</v>
      </c>
      <c r="F189" s="591">
        <f>IF(NOT(ISBLANK(O189)),1,0)</f>
        <v>0</v>
      </c>
      <c r="G189" s="349" t="str">
        <f>IF(ISBLANK(H189), IF(OR(NOT(ISBLANK(L189)),NOT(ISBLANK(I189)), NOT(ISBLANK(O189))),"no oldname but should be",""),IF(H189=I189,"api",IF(H189=O189,"csv","no match or acs")))</f>
        <v/>
      </c>
      <c r="Q189" s="61" t="s">
        <v>2867</v>
      </c>
      <c r="R189" s="142">
        <f>IFERROR(_xlfn.XLOOKUP(T189, sortorder!P:P,sortorder!Q:Q),999)</f>
        <v>22</v>
      </c>
      <c r="S189" s="142">
        <f>IFERROR(_xlfn.XLOOKUP(T189, sortorder!P:P,sortorder!O:O),99)</f>
        <v>56</v>
      </c>
      <c r="T189" s="124" t="s">
        <v>2794</v>
      </c>
      <c r="V189" s="147">
        <f>IFERROR(_xlfn.XLOOKUP(X189, sortorder!E:E,sortorder!D:D),99)</f>
        <v>24</v>
      </c>
      <c r="W189" s="147">
        <f>V189</f>
        <v>24</v>
      </c>
      <c r="X189" s="21" t="s">
        <v>2878</v>
      </c>
      <c r="Y189" s="137">
        <f>IF(ISERROR(SEARCH(Y$1,$Q189)),0,1)</f>
        <v>0</v>
      </c>
      <c r="Z189" s="137">
        <f>IF(ISERROR(SEARCH(Z$1,$Q189)),0,1)</f>
        <v>1</v>
      </c>
      <c r="AA189" s="137">
        <f>IF(ISERROR(SEARCH(AA$1,$Q189)),0,1)</f>
        <v>0</v>
      </c>
      <c r="AB189" s="137">
        <f>IF(ISERROR(SEARCH(AB$1,$Q189)),0,1)</f>
        <v>0</v>
      </c>
      <c r="AC189" s="137">
        <f>IF(ISERROR(SEARCH(AC$1,$Q189)),0,1)</f>
        <v>1</v>
      </c>
      <c r="AD189" s="137">
        <f>IF(ISERROR(SEARCH(AD$1,$Q189)),0,1)</f>
        <v>0</v>
      </c>
      <c r="AE189" s="137">
        <f>IF(ISERROR(SEARCH(AE$1,$Q189)),0,1)</f>
        <v>0</v>
      </c>
      <c r="AF189" s="137">
        <f>IF(ISERROR(SEARCH(AF$1,$Q189)),0,1)</f>
        <v>0</v>
      </c>
      <c r="AG189" s="137">
        <f>IF(ISERROR(SEARCH(AG$1,$Q189)),0,1)</f>
        <v>0</v>
      </c>
      <c r="AH189" t="s">
        <v>1051</v>
      </c>
      <c r="AI189" s="137">
        <f>_xlfn.XLOOKUP(I189,'api2.3'!B:B,'api2.3'!D:D,"")</f>
        <v>0</v>
      </c>
      <c r="AJ189" t="s">
        <v>44</v>
      </c>
      <c r="AK189" s="38" t="s">
        <v>44</v>
      </c>
      <c r="AL189" s="200">
        <f>_xlfn.XLOOKUP(AK189,sortorder!$I$15:$I$20,sortorder!$J$15:$J$20)</f>
        <v>1</v>
      </c>
      <c r="AM189" s="638" t="s">
        <v>1743</v>
      </c>
      <c r="AN189" s="638" t="s">
        <v>1743</v>
      </c>
      <c r="AO189" s="638" t="s">
        <v>1744</v>
      </c>
      <c r="AP189" s="642">
        <v>3</v>
      </c>
      <c r="AQ189" t="s">
        <v>1752</v>
      </c>
      <c r="AR189" s="22" t="str">
        <f>IF(AA189=1,"pctile",IF(Y189=1,"ratio",IF(AC189=1,"avg","raw")))</f>
        <v>avg</v>
      </c>
      <c r="AS189" t="s">
        <v>1107</v>
      </c>
      <c r="AT189" s="22" t="b">
        <f>AR189=AS189</f>
        <v>1</v>
      </c>
      <c r="AU189" s="638" t="s">
        <v>1101</v>
      </c>
      <c r="AV189" s="638" t="s">
        <v>1107</v>
      </c>
      <c r="AW189">
        <v>1</v>
      </c>
      <c r="AX189" s="601" t="s">
        <v>2799</v>
      </c>
      <c r="AY189" s="484" t="b">
        <v>0</v>
      </c>
      <c r="AZ189" t="s">
        <v>2711</v>
      </c>
      <c r="BA189">
        <v>2</v>
      </c>
      <c r="BB189">
        <v>0</v>
      </c>
      <c r="BC189" t="b">
        <v>0</v>
      </c>
      <c r="BD189" t="b">
        <v>1</v>
      </c>
      <c r="BE189" t="b">
        <v>0</v>
      </c>
      <c r="BG189" t="s">
        <v>5046</v>
      </c>
      <c r="BH189" s="39" t="s">
        <v>2926</v>
      </c>
      <c r="BI189" s="39" t="s">
        <v>2926</v>
      </c>
      <c r="BJ189" s="719">
        <v>0</v>
      </c>
      <c r="BK189" s="566" t="s">
        <v>2799</v>
      </c>
      <c r="BL189" s="484" t="s">
        <v>2799</v>
      </c>
      <c r="BO189" s="214">
        <v>999</v>
      </c>
    </row>
    <row r="190" spans="1:67">
      <c r="A190">
        <v>189</v>
      </c>
      <c r="B190" s="153" t="str">
        <f>IFERROR(TEXT(AL190,"00"),"99")&amp;IFERROR(TEXT(W190,"00"),"99")&amp;IFERROR(TEXT(S190,"00"),"99")&amp;IFERROR(TEXT(BO190,"000"),"999")</f>
        <v>012457999</v>
      </c>
      <c r="C190" s="153" t="str">
        <f>IFERROR(TEXT(AL190,"00"),"99")&amp;IFERROR(TEXT(V190,"00"),"99")&amp;IFERROR(TEXT(R190,"000"),"999")</f>
        <v>0124023</v>
      </c>
      <c r="D190" s="28">
        <v>0</v>
      </c>
      <c r="E190" s="591">
        <f>IF(NOT(ISBLANK(L190)),1,0)</f>
        <v>0</v>
      </c>
      <c r="F190" s="591">
        <f>IF(NOT(ISBLANK(O190)),1,0)</f>
        <v>0</v>
      </c>
      <c r="G190" s="349" t="str">
        <f>IF(ISBLANK(H190), IF(OR(NOT(ISBLANK(L190)),NOT(ISBLANK(I190)), NOT(ISBLANK(O190))),"no oldname but should be",""),IF(H190=I190,"api",IF(H190=O190,"csv","no match or acs")))</f>
        <v/>
      </c>
      <c r="Q190" s="61" t="s">
        <v>2868</v>
      </c>
      <c r="R190" s="142">
        <f>IFERROR(_xlfn.XLOOKUP(T190, sortorder!P:P,sortorder!Q:Q),999)</f>
        <v>23</v>
      </c>
      <c r="S190" s="142">
        <f>IFERROR(_xlfn.XLOOKUP(T190, sortorder!P:P,sortorder!O:O),99)</f>
        <v>57</v>
      </c>
      <c r="T190" s="124" t="s">
        <v>2795</v>
      </c>
      <c r="V190" s="147">
        <f>IFERROR(_xlfn.XLOOKUP(X190, sortorder!E:E,sortorder!D:D),99)</f>
        <v>24</v>
      </c>
      <c r="W190" s="147">
        <f>V190</f>
        <v>24</v>
      </c>
      <c r="X190" s="21" t="s">
        <v>2878</v>
      </c>
      <c r="Y190" s="137">
        <f>IF(ISERROR(SEARCH(Y$1,$Q190)),0,1)</f>
        <v>0</v>
      </c>
      <c r="Z190" s="137">
        <f>IF(ISERROR(SEARCH(Z$1,$Q190)),0,1)</f>
        <v>1</v>
      </c>
      <c r="AA190" s="137">
        <f>IF(ISERROR(SEARCH(AA$1,$Q190)),0,1)</f>
        <v>0</v>
      </c>
      <c r="AB190" s="137">
        <f>IF(ISERROR(SEARCH(AB$1,$Q190)),0,1)</f>
        <v>0</v>
      </c>
      <c r="AC190" s="137">
        <f>IF(ISERROR(SEARCH(AC$1,$Q190)),0,1)</f>
        <v>1</v>
      </c>
      <c r="AD190" s="137">
        <f>IF(ISERROR(SEARCH(AD$1,$Q190)),0,1)</f>
        <v>0</v>
      </c>
      <c r="AE190" s="137">
        <f>IF(ISERROR(SEARCH(AE$1,$Q190)),0,1)</f>
        <v>0</v>
      </c>
      <c r="AF190" s="137">
        <f>IF(ISERROR(SEARCH(AF$1,$Q190)),0,1)</f>
        <v>0</v>
      </c>
      <c r="AG190" s="137">
        <f>IF(ISERROR(SEARCH(AG$1,$Q190)),0,1)</f>
        <v>0</v>
      </c>
      <c r="AH190" t="s">
        <v>1051</v>
      </c>
      <c r="AI190" s="137">
        <f>_xlfn.XLOOKUP(I190,'api2.3'!B:B,'api2.3'!D:D,"")</f>
        <v>0</v>
      </c>
      <c r="AJ190" t="s">
        <v>44</v>
      </c>
      <c r="AK190" s="38" t="s">
        <v>44</v>
      </c>
      <c r="AL190" s="200">
        <f>_xlfn.XLOOKUP(AK190,sortorder!$I$15:$I$20,sortorder!$J$15:$J$20)</f>
        <v>1</v>
      </c>
      <c r="AM190" s="638" t="s">
        <v>1743</v>
      </c>
      <c r="AN190" s="638" t="s">
        <v>1743</v>
      </c>
      <c r="AO190" s="638" t="s">
        <v>1744</v>
      </c>
      <c r="AP190" s="642">
        <v>3</v>
      </c>
      <c r="AQ190" t="s">
        <v>1752</v>
      </c>
      <c r="AR190" s="22" t="str">
        <f>IF(AA190=1,"pctile",IF(Y190=1,"ratio",IF(AC190=1,"avg","raw")))</f>
        <v>avg</v>
      </c>
      <c r="AS190" t="s">
        <v>1107</v>
      </c>
      <c r="AT190" s="22" t="b">
        <f>AR190=AS190</f>
        <v>1</v>
      </c>
      <c r="AU190" s="638" t="s">
        <v>1101</v>
      </c>
      <c r="AV190" s="638" t="s">
        <v>1107</v>
      </c>
      <c r="AW190">
        <v>1</v>
      </c>
      <c r="AX190" s="601" t="s">
        <v>2799</v>
      </c>
      <c r="AY190" s="484" t="b">
        <v>0</v>
      </c>
      <c r="AZ190" t="s">
        <v>2711</v>
      </c>
      <c r="BA190">
        <v>2</v>
      </c>
      <c r="BB190">
        <v>0</v>
      </c>
      <c r="BC190" t="b">
        <v>0</v>
      </c>
      <c r="BD190" t="b">
        <v>1</v>
      </c>
      <c r="BE190" t="b">
        <v>0</v>
      </c>
      <c r="BG190" t="s">
        <v>5109</v>
      </c>
      <c r="BH190" s="39" t="s">
        <v>2927</v>
      </c>
      <c r="BI190" s="39" t="s">
        <v>2927</v>
      </c>
      <c r="BJ190" s="719">
        <v>0</v>
      </c>
      <c r="BK190" s="566" t="s">
        <v>2799</v>
      </c>
      <c r="BL190" s="484" t="s">
        <v>2799</v>
      </c>
      <c r="BO190" s="214">
        <v>999</v>
      </c>
    </row>
    <row r="191" spans="1:67">
      <c r="A191">
        <v>190</v>
      </c>
      <c r="B191" s="153" t="str">
        <f>IFERROR(TEXT(AL191,"00"),"99")&amp;IFERROR(TEXT(W191,"00"),"99")&amp;IFERROR(TEXT(S191,"00"),"99")&amp;IFERROR(TEXT(BO191,"000"),"999")</f>
        <v>012458999</v>
      </c>
      <c r="C191" s="153" t="str">
        <f>IFERROR(TEXT(AL191,"00"),"99")&amp;IFERROR(TEXT(V191,"00"),"99")&amp;IFERROR(TEXT(R191,"000"),"999")</f>
        <v>0124024</v>
      </c>
      <c r="D191" s="28">
        <v>0</v>
      </c>
      <c r="E191" s="591">
        <f>IF(NOT(ISBLANK(L191)),1,0)</f>
        <v>0</v>
      </c>
      <c r="F191" s="591">
        <f>IF(NOT(ISBLANK(O191)),1,0)</f>
        <v>0</v>
      </c>
      <c r="G191" s="349" t="str">
        <f>IF(ISBLANK(H191), IF(OR(NOT(ISBLANK(L191)),NOT(ISBLANK(I191)), NOT(ISBLANK(O191))),"no oldname but should be",""),IF(H191=I191,"api",IF(H191=O191,"csv","no match or acs")))</f>
        <v/>
      </c>
      <c r="Q191" s="61" t="s">
        <v>2869</v>
      </c>
      <c r="R191" s="142">
        <f>IFERROR(_xlfn.XLOOKUP(T191, sortorder!P:P,sortorder!Q:Q),999)</f>
        <v>24</v>
      </c>
      <c r="S191" s="142">
        <f>IFERROR(_xlfn.XLOOKUP(T191, sortorder!P:P,sortorder!O:O),99)</f>
        <v>58</v>
      </c>
      <c r="T191" s="124" t="s">
        <v>2796</v>
      </c>
      <c r="V191" s="147">
        <f>IFERROR(_xlfn.XLOOKUP(X191, sortorder!E:E,sortorder!D:D),99)</f>
        <v>24</v>
      </c>
      <c r="W191" s="147">
        <f>V191</f>
        <v>24</v>
      </c>
      <c r="X191" s="21" t="s">
        <v>2878</v>
      </c>
      <c r="Y191" s="137">
        <f>IF(ISERROR(SEARCH(Y$1,$Q191)),0,1)</f>
        <v>0</v>
      </c>
      <c r="Z191" s="137">
        <f>IF(ISERROR(SEARCH(Z$1,$Q191)),0,1)</f>
        <v>1</v>
      </c>
      <c r="AA191" s="137">
        <f>IF(ISERROR(SEARCH(AA$1,$Q191)),0,1)</f>
        <v>0</v>
      </c>
      <c r="AB191" s="137">
        <f>IF(ISERROR(SEARCH(AB$1,$Q191)),0,1)</f>
        <v>0</v>
      </c>
      <c r="AC191" s="137">
        <f>IF(ISERROR(SEARCH(AC$1,$Q191)),0,1)</f>
        <v>1</v>
      </c>
      <c r="AD191" s="137">
        <f>IF(ISERROR(SEARCH(AD$1,$Q191)),0,1)</f>
        <v>0</v>
      </c>
      <c r="AE191" s="137">
        <f>IF(ISERROR(SEARCH(AE$1,$Q191)),0,1)</f>
        <v>0</v>
      </c>
      <c r="AF191" s="137">
        <f>IF(ISERROR(SEARCH(AF$1,$Q191)),0,1)</f>
        <v>0</v>
      </c>
      <c r="AG191" s="137">
        <f>IF(ISERROR(SEARCH(AG$1,$Q191)),0,1)</f>
        <v>0</v>
      </c>
      <c r="AH191" t="s">
        <v>1051</v>
      </c>
      <c r="AI191" s="137">
        <f>_xlfn.XLOOKUP(I191,'api2.3'!B:B,'api2.3'!D:D,"")</f>
        <v>0</v>
      </c>
      <c r="AJ191" t="s">
        <v>44</v>
      </c>
      <c r="AK191" s="38" t="s">
        <v>44</v>
      </c>
      <c r="AL191" s="200">
        <f>_xlfn.XLOOKUP(AK191,sortorder!$I$15:$I$20,sortorder!$J$15:$J$20)</f>
        <v>1</v>
      </c>
      <c r="AM191" s="638" t="s">
        <v>1743</v>
      </c>
      <c r="AN191" s="638" t="s">
        <v>1743</v>
      </c>
      <c r="AO191" s="638" t="s">
        <v>1744</v>
      </c>
      <c r="AP191" s="642">
        <v>3</v>
      </c>
      <c r="AQ191" t="s">
        <v>1752</v>
      </c>
      <c r="AR191" s="22" t="str">
        <f>IF(AA191=1,"pctile",IF(Y191=1,"ratio",IF(AC191=1,"avg","raw")))</f>
        <v>avg</v>
      </c>
      <c r="AS191" t="s">
        <v>1107</v>
      </c>
      <c r="AT191" s="22" t="b">
        <f>AR191=AS191</f>
        <v>1</v>
      </c>
      <c r="AU191" s="638" t="s">
        <v>1101</v>
      </c>
      <c r="AV191" s="638" t="s">
        <v>1107</v>
      </c>
      <c r="AW191">
        <v>1</v>
      </c>
      <c r="AX191" s="601" t="s">
        <v>2799</v>
      </c>
      <c r="AY191" s="484" t="b">
        <v>0</v>
      </c>
      <c r="AZ191" t="s">
        <v>2711</v>
      </c>
      <c r="BA191">
        <v>2</v>
      </c>
      <c r="BB191">
        <v>0</v>
      </c>
      <c r="BC191" t="b">
        <v>0</v>
      </c>
      <c r="BD191" t="b">
        <v>1</v>
      </c>
      <c r="BE191" t="b">
        <v>0</v>
      </c>
      <c r="BG191" t="s">
        <v>5047</v>
      </c>
      <c r="BH191" s="39" t="s">
        <v>2928</v>
      </c>
      <c r="BI191" s="39" t="s">
        <v>2928</v>
      </c>
      <c r="BJ191" s="719">
        <v>0</v>
      </c>
      <c r="BK191" s="566" t="s">
        <v>2799</v>
      </c>
      <c r="BL191" s="484" t="s">
        <v>2799</v>
      </c>
      <c r="BO191" s="214">
        <v>999</v>
      </c>
    </row>
    <row r="192" spans="1:67">
      <c r="A192">
        <v>191</v>
      </c>
      <c r="B192" s="153" t="str">
        <f>IFERROR(TEXT(AL192,"00"),"99")&amp;IFERROR(TEXT(W192,"00"),"99")&amp;IFERROR(TEXT(S192,"00"),"99")&amp;IFERROR(TEXT(BO192,"000"),"999")</f>
        <v>012459999</v>
      </c>
      <c r="C192" s="153" t="str">
        <f>IFERROR(TEXT(AL192,"00"),"99")&amp;IFERROR(TEXT(V192,"00"),"99")&amp;IFERROR(TEXT(R192,"000"),"999")</f>
        <v>0124025</v>
      </c>
      <c r="D192" s="28">
        <v>0</v>
      </c>
      <c r="E192" s="591">
        <f>IF(NOT(ISBLANK(L192)),1,0)</f>
        <v>0</v>
      </c>
      <c r="F192" s="591">
        <f>IF(NOT(ISBLANK(O192)),1,0)</f>
        <v>0</v>
      </c>
      <c r="G192" s="349" t="str">
        <f>IF(ISBLANK(H192), IF(OR(NOT(ISBLANK(L192)),NOT(ISBLANK(I192)), NOT(ISBLANK(O192))),"no oldname but should be",""),IF(H192=I192,"api",IF(H192=O192,"csv","no match or acs")))</f>
        <v/>
      </c>
      <c r="Q192" s="61" t="s">
        <v>2870</v>
      </c>
      <c r="R192" s="142">
        <f>IFERROR(_xlfn.XLOOKUP(T192, sortorder!P:P,sortorder!Q:Q),999)</f>
        <v>25</v>
      </c>
      <c r="S192" s="142">
        <f>IFERROR(_xlfn.XLOOKUP(T192, sortorder!P:P,sortorder!O:O),99)</f>
        <v>59</v>
      </c>
      <c r="T192" s="124" t="s">
        <v>2797</v>
      </c>
      <c r="V192" s="147">
        <f>IFERROR(_xlfn.XLOOKUP(X192, sortorder!E:E,sortorder!D:D),99)</f>
        <v>24</v>
      </c>
      <c r="W192" s="147">
        <f>V192</f>
        <v>24</v>
      </c>
      <c r="X192" s="21" t="s">
        <v>2878</v>
      </c>
      <c r="Y192" s="137">
        <f>IF(ISERROR(SEARCH(Y$1,$Q192)),0,1)</f>
        <v>0</v>
      </c>
      <c r="Z192" s="137">
        <f>IF(ISERROR(SEARCH(Z$1,$Q192)),0,1)</f>
        <v>1</v>
      </c>
      <c r="AA192" s="137">
        <f>IF(ISERROR(SEARCH(AA$1,$Q192)),0,1)</f>
        <v>0</v>
      </c>
      <c r="AB192" s="137">
        <f>IF(ISERROR(SEARCH(AB$1,$Q192)),0,1)</f>
        <v>0</v>
      </c>
      <c r="AC192" s="137">
        <f>IF(ISERROR(SEARCH(AC$1,$Q192)),0,1)</f>
        <v>1</v>
      </c>
      <c r="AD192" s="137">
        <f>IF(ISERROR(SEARCH(AD$1,$Q192)),0,1)</f>
        <v>0</v>
      </c>
      <c r="AE192" s="137">
        <f>IF(ISERROR(SEARCH(AE$1,$Q192)),0,1)</f>
        <v>0</v>
      </c>
      <c r="AF192" s="137">
        <f>IF(ISERROR(SEARCH(AF$1,$Q192)),0,1)</f>
        <v>0</v>
      </c>
      <c r="AG192" s="137">
        <f>IF(ISERROR(SEARCH(AG$1,$Q192)),0,1)</f>
        <v>0</v>
      </c>
      <c r="AH192" t="s">
        <v>1051</v>
      </c>
      <c r="AI192" s="137">
        <f>_xlfn.XLOOKUP(I192,'api2.3'!B:B,'api2.3'!D:D,"")</f>
        <v>0</v>
      </c>
      <c r="AJ192" t="s">
        <v>44</v>
      </c>
      <c r="AK192" s="38" t="s">
        <v>44</v>
      </c>
      <c r="AL192" s="200">
        <f>_xlfn.XLOOKUP(AK192,sortorder!$I$15:$I$20,sortorder!$J$15:$J$20)</f>
        <v>1</v>
      </c>
      <c r="AM192" s="638" t="s">
        <v>1743</v>
      </c>
      <c r="AN192" s="638" t="s">
        <v>1743</v>
      </c>
      <c r="AO192" s="638" t="s">
        <v>1744</v>
      </c>
      <c r="AP192" s="642">
        <v>3</v>
      </c>
      <c r="AQ192" t="s">
        <v>1752</v>
      </c>
      <c r="AR192" s="22" t="str">
        <f>IF(AA192=1,"pctile",IF(Y192=1,"ratio",IF(AC192=1,"avg","raw")))</f>
        <v>avg</v>
      </c>
      <c r="AS192" t="s">
        <v>1107</v>
      </c>
      <c r="AT192" s="22" t="b">
        <f>AR192=AS192</f>
        <v>1</v>
      </c>
      <c r="AU192" s="638" t="s">
        <v>1101</v>
      </c>
      <c r="AV192" s="638" t="s">
        <v>1107</v>
      </c>
      <c r="AW192">
        <v>1</v>
      </c>
      <c r="AX192" s="601" t="s">
        <v>2799</v>
      </c>
      <c r="AY192" s="484" t="b">
        <v>0</v>
      </c>
      <c r="AZ192" t="s">
        <v>2711</v>
      </c>
      <c r="BA192">
        <v>2</v>
      </c>
      <c r="BB192">
        <v>0</v>
      </c>
      <c r="BC192" t="b">
        <v>0</v>
      </c>
      <c r="BD192" t="b">
        <v>1</v>
      </c>
      <c r="BE192" t="b">
        <v>0</v>
      </c>
      <c r="BG192" t="s">
        <v>5195</v>
      </c>
      <c r="BH192" s="39" t="s">
        <v>2929</v>
      </c>
      <c r="BI192" s="39" t="s">
        <v>2929</v>
      </c>
      <c r="BJ192" s="719">
        <v>0</v>
      </c>
      <c r="BK192" s="566" t="s">
        <v>2799</v>
      </c>
      <c r="BL192" s="484">
        <v>0</v>
      </c>
      <c r="BO192" s="214">
        <v>999</v>
      </c>
    </row>
    <row r="193" spans="1:67">
      <c r="A193">
        <v>192</v>
      </c>
      <c r="B193" s="153" t="str">
        <f>IFERROR(TEXT(AL193,"00"),"99")&amp;IFERROR(TEXT(W193,"00"),"99")&amp;IFERROR(TEXT(S193,"00"),"99")&amp;IFERROR(TEXT(BO193,"000"),"999")</f>
        <v>012460999</v>
      </c>
      <c r="C193" s="153" t="str">
        <f>IFERROR(TEXT(AL193,"00"),"99")&amp;IFERROR(TEXT(V193,"00"),"99")&amp;IFERROR(TEXT(R193,"000"),"999")</f>
        <v>0124018</v>
      </c>
      <c r="D193" s="28">
        <v>0</v>
      </c>
      <c r="E193" s="591">
        <f>IF(NOT(ISBLANK(L193)),1,0)</f>
        <v>0</v>
      </c>
      <c r="F193" s="591">
        <f>IF(NOT(ISBLANK(O193)),1,0)</f>
        <v>0</v>
      </c>
      <c r="G193" s="349" t="str">
        <f>IF(ISBLANK(H193), IF(OR(NOT(ISBLANK(L193)),NOT(ISBLANK(I193)), NOT(ISBLANK(O193))),"no oldname but should be",""),IF(H193=I193,"api",IF(H193=O193,"csv","no match or acs")))</f>
        <v/>
      </c>
      <c r="Q193" s="61" t="s">
        <v>2871</v>
      </c>
      <c r="R193" s="142">
        <f>IFERROR(_xlfn.XLOOKUP(T193, sortorder!P:P,sortorder!Q:Q),999)</f>
        <v>18</v>
      </c>
      <c r="S193" s="142">
        <f>IFERROR(_xlfn.XLOOKUP(T193, sortorder!P:P,sortorder!O:O),99)</f>
        <v>60</v>
      </c>
      <c r="T193" s="124" t="s">
        <v>2798</v>
      </c>
      <c r="V193" s="147">
        <f>IFERROR(_xlfn.XLOOKUP(X193, sortorder!E:E,sortorder!D:D),99)</f>
        <v>24</v>
      </c>
      <c r="W193" s="147">
        <f>V193</f>
        <v>24</v>
      </c>
      <c r="X193" s="21" t="s">
        <v>2878</v>
      </c>
      <c r="Y193" s="137">
        <f>IF(ISERROR(SEARCH(Y$1,$Q193)),0,1)</f>
        <v>0</v>
      </c>
      <c r="Z193" s="137">
        <f>IF(ISERROR(SEARCH(Z$1,$Q193)),0,1)</f>
        <v>1</v>
      </c>
      <c r="AA193" s="137">
        <f>IF(ISERROR(SEARCH(AA$1,$Q193)),0,1)</f>
        <v>0</v>
      </c>
      <c r="AB193" s="137">
        <f>IF(ISERROR(SEARCH(AB$1,$Q193)),0,1)</f>
        <v>0</v>
      </c>
      <c r="AC193" s="137">
        <f>IF(ISERROR(SEARCH(AC$1,$Q193)),0,1)</f>
        <v>1</v>
      </c>
      <c r="AD193" s="137">
        <f>IF(ISERROR(SEARCH(AD$1,$Q193)),0,1)</f>
        <v>0</v>
      </c>
      <c r="AE193" s="137">
        <f>IF(ISERROR(SEARCH(AE$1,$Q193)),0,1)</f>
        <v>0</v>
      </c>
      <c r="AF193" s="137">
        <f>IF(ISERROR(SEARCH(AF$1,$Q193)),0,1)</f>
        <v>0</v>
      </c>
      <c r="AG193" s="137">
        <f>IF(ISERROR(SEARCH(AG$1,$Q193)),0,1)</f>
        <v>0</v>
      </c>
      <c r="AH193" t="s">
        <v>1051</v>
      </c>
      <c r="AI193" s="137">
        <f>_xlfn.XLOOKUP(I193,'api2.3'!B:B,'api2.3'!D:D,"")</f>
        <v>0</v>
      </c>
      <c r="AJ193" t="s">
        <v>44</v>
      </c>
      <c r="AK193" s="38" t="s">
        <v>44</v>
      </c>
      <c r="AL193" s="200">
        <f>_xlfn.XLOOKUP(AK193,sortorder!$I$15:$I$20,sortorder!$J$15:$J$20)</f>
        <v>1</v>
      </c>
      <c r="AM193" s="638" t="s">
        <v>1743</v>
      </c>
      <c r="AN193" s="638" t="s">
        <v>1743</v>
      </c>
      <c r="AO193" s="638" t="s">
        <v>1744</v>
      </c>
      <c r="AP193" s="642">
        <v>3</v>
      </c>
      <c r="AQ193" t="s">
        <v>1752</v>
      </c>
      <c r="AR193" s="22" t="str">
        <f>IF(AA193=1,"pctile",IF(Y193=1,"ratio",IF(AC193=1,"avg","raw")))</f>
        <v>avg</v>
      </c>
      <c r="AS193" t="s">
        <v>1107</v>
      </c>
      <c r="AT193" s="22" t="b">
        <f>AR193=AS193</f>
        <v>1</v>
      </c>
      <c r="AU193" s="638" t="s">
        <v>1101</v>
      </c>
      <c r="AV193" s="638" t="s">
        <v>1107</v>
      </c>
      <c r="AW193">
        <v>1</v>
      </c>
      <c r="AX193" s="601" t="s">
        <v>2799</v>
      </c>
      <c r="AY193" s="484" t="b">
        <v>0</v>
      </c>
      <c r="AZ193" t="s">
        <v>2711</v>
      </c>
      <c r="BA193">
        <v>2</v>
      </c>
      <c r="BB193">
        <v>0</v>
      </c>
      <c r="BC193" t="b">
        <v>0</v>
      </c>
      <c r="BD193" t="b">
        <v>1</v>
      </c>
      <c r="BE193" t="b">
        <v>0</v>
      </c>
      <c r="BG193" t="s">
        <v>5048</v>
      </c>
      <c r="BH193" s="39" t="s">
        <v>2930</v>
      </c>
      <c r="BI193" s="39" t="s">
        <v>2930</v>
      </c>
      <c r="BJ193" s="719">
        <v>0</v>
      </c>
      <c r="BK193" s="566" t="s">
        <v>2799</v>
      </c>
      <c r="BL193" s="484" t="s">
        <v>2799</v>
      </c>
      <c r="BO193" s="214">
        <v>999</v>
      </c>
    </row>
    <row r="194" spans="1:67">
      <c r="A194">
        <v>193</v>
      </c>
      <c r="B194" s="153" t="str">
        <f>IFERROR(TEXT(AL194,"00"),"99")&amp;IFERROR(TEXT(W194,"00"),"99")&amp;IFERROR(TEXT(S194,"00"),"99")&amp;IFERROR(TEXT(BO194,"000"),"999")</f>
        <v>012538999</v>
      </c>
      <c r="C194" s="153" t="str">
        <f>IFERROR(TEXT(AL194,"00"),"99")&amp;IFERROR(TEXT(V194,"00"),"99")&amp;IFERROR(TEXT(R194,"000"),"999")</f>
        <v>0125021</v>
      </c>
      <c r="D194" s="28">
        <v>0</v>
      </c>
      <c r="E194" s="591">
        <f>IF(NOT(ISBLANK(L194)),1,0)</f>
        <v>1</v>
      </c>
      <c r="F194" s="591">
        <f>IF(NOT(ISBLANK(O194)),1,0)</f>
        <v>0</v>
      </c>
      <c r="G194" s="349" t="str">
        <f>IF(ISBLANK(H194), IF(OR(NOT(ISBLANK(L194)),NOT(ISBLANK(I194)), NOT(ISBLANK(O194))),"no oldname but should be",""),IF(H194=I194,"api",IF(H194=O194,"csv","no match or acs")))</f>
        <v>no match or acs</v>
      </c>
      <c r="H194" s="8" t="s">
        <v>2989</v>
      </c>
      <c r="L194" s="8" t="s">
        <v>2989</v>
      </c>
      <c r="M194" s="56" t="s">
        <v>2989</v>
      </c>
      <c r="O194" s="23"/>
      <c r="Q194" s="61" t="s">
        <v>2248</v>
      </c>
      <c r="R194" s="142">
        <f>IFERROR(_xlfn.XLOOKUP(T194, sortorder!P:P,sortorder!Q:Q),999)</f>
        <v>21</v>
      </c>
      <c r="S194" s="142">
        <f>IFERROR(_xlfn.XLOOKUP(T194, sortorder!P:P,sortorder!O:O),99)</f>
        <v>38</v>
      </c>
      <c r="T194" s="124" t="s">
        <v>2203</v>
      </c>
      <c r="V194" s="147">
        <f>IFERROR(_xlfn.XLOOKUP(X194, sortorder!E:E,sortorder!D:D),99)</f>
        <v>25</v>
      </c>
      <c r="W194" s="147">
        <f>V194</f>
        <v>25</v>
      </c>
      <c r="X194" s="21" t="s">
        <v>2879</v>
      </c>
      <c r="Y194" s="137">
        <f>IF(ISERROR(SEARCH(Y$1,$Q194)),0,1)</f>
        <v>0</v>
      </c>
      <c r="Z194" s="137">
        <f>IF(ISERROR(SEARCH(Z$1,$Q194)),0,1)</f>
        <v>0</v>
      </c>
      <c r="AA194" s="137">
        <f>IF(ISERROR(SEARCH(AA$1,$Q194)),0,1)</f>
        <v>0</v>
      </c>
      <c r="AB194" s="137">
        <f>IF(ISERROR(SEARCH(AB$1,$Q194)),0,1)</f>
        <v>0</v>
      </c>
      <c r="AC194" s="137">
        <f>IF(ISERROR(SEARCH(AC$1,$Q194)),0,1)</f>
        <v>0</v>
      </c>
      <c r="AD194" s="137">
        <f>IF(ISERROR(SEARCH(AD$1,$Q194)),0,1)</f>
        <v>0</v>
      </c>
      <c r="AE194" s="137">
        <f>IF(ISERROR(SEARCH(AE$1,$Q194)),0,1)</f>
        <v>0</v>
      </c>
      <c r="AF194" s="137">
        <f>IF(ISERROR(SEARCH(AF$1,$Q194)),0,1)</f>
        <v>0</v>
      </c>
      <c r="AG194" s="137">
        <f>IF(ISERROR(SEARCH(AG$1,$Q194)),0,1)</f>
        <v>0</v>
      </c>
      <c r="AI194" s="137">
        <f>_xlfn.XLOOKUP(I194,'api2.3'!B:B,'api2.3'!D:D,"")</f>
        <v>0</v>
      </c>
      <c r="AJ194" t="s">
        <v>44</v>
      </c>
      <c r="AK194" s="38" t="s">
        <v>44</v>
      </c>
      <c r="AL194" s="200">
        <f>_xlfn.XLOOKUP(AK194,sortorder!$I$15:$I$20,sortorder!$J$15:$J$20)</f>
        <v>1</v>
      </c>
      <c r="AP194" s="639">
        <v>0</v>
      </c>
      <c r="AQ194" t="s">
        <v>43</v>
      </c>
      <c r="AR194" s="22" t="str">
        <f>IF(AA194=1,"pctile",IF(Y194=1,"ratio",IF(AC194=1,"avg","raw")))</f>
        <v>raw</v>
      </c>
      <c r="AS194" t="s">
        <v>43</v>
      </c>
      <c r="AT194" s="22" t="b">
        <f>AR194=AS194</f>
        <v>1</v>
      </c>
      <c r="AU194" s="638" t="s">
        <v>52</v>
      </c>
      <c r="AV194" s="638" t="s">
        <v>43</v>
      </c>
      <c r="AX194" s="601" t="s">
        <v>2799</v>
      </c>
      <c r="AY194" s="484" t="b">
        <v>0</v>
      </c>
      <c r="AZ194" t="s">
        <v>45</v>
      </c>
      <c r="BA194">
        <v>0</v>
      </c>
      <c r="BB194">
        <v>0</v>
      </c>
      <c r="BC194" t="b">
        <v>0</v>
      </c>
      <c r="BD194" t="b">
        <v>0</v>
      </c>
      <c r="BE194" t="b">
        <v>0</v>
      </c>
      <c r="BG194" t="s">
        <v>4812</v>
      </c>
      <c r="BH194" s="39" t="s">
        <v>2250</v>
      </c>
      <c r="BI194" s="39" t="s">
        <v>2250</v>
      </c>
      <c r="BJ194" s="719">
        <v>0</v>
      </c>
      <c r="BK194" s="566" t="s">
        <v>5809</v>
      </c>
      <c r="BL194" s="484" t="s">
        <v>2799</v>
      </c>
      <c r="BO194" s="214">
        <v>999</v>
      </c>
    </row>
    <row r="195" spans="1:67">
      <c r="A195">
        <v>194</v>
      </c>
      <c r="B195" s="153" t="str">
        <f>IFERROR(TEXT(AL195,"00"),"99")&amp;IFERROR(TEXT(W195,"00"),"99")&amp;IFERROR(TEXT(S195,"00"),"99")&amp;IFERROR(TEXT(BO195,"000"),"999")</f>
        <v>012554999</v>
      </c>
      <c r="C195" s="153" t="str">
        <f>IFERROR(TEXT(AL195,"00"),"99")&amp;IFERROR(TEXT(V195,"00"),"99")&amp;IFERROR(TEXT(R195,"000"),"999")</f>
        <v>0125019</v>
      </c>
      <c r="D195" s="28">
        <v>0</v>
      </c>
      <c r="E195" s="591">
        <f>IF(NOT(ISBLANK(L195)),1,0)</f>
        <v>1</v>
      </c>
      <c r="F195" s="591">
        <f>IF(NOT(ISBLANK(O195)),1,0)</f>
        <v>0</v>
      </c>
      <c r="G195" s="349" t="str">
        <f>IF(ISBLANK(H195), IF(OR(NOT(ISBLANK(L195)),NOT(ISBLANK(I195)), NOT(ISBLANK(O195))),"no oldname but should be",""),IF(H195=I195,"api",IF(H195=O195,"csv","no match or acs")))</f>
        <v>no match or acs</v>
      </c>
      <c r="H195" s="8" t="s">
        <v>2980</v>
      </c>
      <c r="L195" s="185" t="s">
        <v>2980</v>
      </c>
      <c r="M195" s="189" t="s">
        <v>2980</v>
      </c>
      <c r="O195" s="23"/>
      <c r="Q195" s="61" t="s">
        <v>2803</v>
      </c>
      <c r="R195" s="142">
        <f>IFERROR(_xlfn.XLOOKUP(T195, sortorder!P:P,sortorder!Q:Q),999)</f>
        <v>19</v>
      </c>
      <c r="S195" s="142">
        <f>IFERROR(_xlfn.XLOOKUP(T195, sortorder!P:P,sortorder!O:O),99)</f>
        <v>54</v>
      </c>
      <c r="T195" s="124" t="s">
        <v>2792</v>
      </c>
      <c r="V195" s="147">
        <f>IFERROR(_xlfn.XLOOKUP(X195, sortorder!E:E,sortorder!D:D),99)</f>
        <v>25</v>
      </c>
      <c r="W195" s="147">
        <f>V195</f>
        <v>25</v>
      </c>
      <c r="X195" s="21" t="s">
        <v>2879</v>
      </c>
      <c r="Y195" s="137">
        <f>IF(ISERROR(SEARCH(Y$1,$Q195)),0,1)</f>
        <v>0</v>
      </c>
      <c r="Z195" s="137">
        <f>IF(ISERROR(SEARCH(Z$1,$Q195)),0,1)</f>
        <v>0</v>
      </c>
      <c r="AA195" s="137">
        <f>IF(ISERROR(SEARCH(AA$1,$Q195)),0,1)</f>
        <v>0</v>
      </c>
      <c r="AB195" s="137">
        <f>IF(ISERROR(SEARCH(AB$1,$Q195)),0,1)</f>
        <v>0</v>
      </c>
      <c r="AC195" s="137">
        <f>IF(ISERROR(SEARCH(AC$1,$Q195)),0,1)</f>
        <v>0</v>
      </c>
      <c r="AD195" s="137">
        <f>IF(ISERROR(SEARCH(AD$1,$Q195)),0,1)</f>
        <v>0</v>
      </c>
      <c r="AE195" s="137">
        <f>IF(ISERROR(SEARCH(AE$1,$Q195)),0,1)</f>
        <v>0</v>
      </c>
      <c r="AF195" s="137">
        <f>IF(ISERROR(SEARCH(AF$1,$Q195)),0,1)</f>
        <v>0</v>
      </c>
      <c r="AG195" s="137">
        <f>IF(ISERROR(SEARCH(AG$1,$Q195)),0,1)</f>
        <v>0</v>
      </c>
      <c r="AI195" s="137">
        <f>_xlfn.XLOOKUP(I195,'api2.3'!B:B,'api2.3'!D:D,"")</f>
        <v>0</v>
      </c>
      <c r="AJ195" t="s">
        <v>44</v>
      </c>
      <c r="AK195" s="38" t="s">
        <v>44</v>
      </c>
      <c r="AL195" s="200">
        <f>_xlfn.XLOOKUP(AK195,sortorder!$I$15:$I$20,sortorder!$J$15:$J$20)</f>
        <v>1</v>
      </c>
      <c r="AP195" s="639">
        <v>0</v>
      </c>
      <c r="AQ195" t="s">
        <v>43</v>
      </c>
      <c r="AR195" s="22" t="str">
        <f>IF(AA195=1,"pctile",IF(Y195=1,"ratio",IF(AC195=1,"avg","raw")))</f>
        <v>raw</v>
      </c>
      <c r="AS195" t="s">
        <v>43</v>
      </c>
      <c r="AT195" s="22" t="b">
        <f>AR195=AS195</f>
        <v>1</v>
      </c>
      <c r="AU195" s="638" t="s">
        <v>52</v>
      </c>
      <c r="AV195" s="638" t="s">
        <v>43</v>
      </c>
      <c r="AX195" s="601" t="s">
        <v>2799</v>
      </c>
      <c r="AY195" s="484" t="b">
        <v>0</v>
      </c>
      <c r="AZ195" t="s">
        <v>45</v>
      </c>
      <c r="BA195">
        <v>0</v>
      </c>
      <c r="BB195">
        <v>0</v>
      </c>
      <c r="BC195" t="b">
        <v>0</v>
      </c>
      <c r="BD195" t="b">
        <v>0</v>
      </c>
      <c r="BE195" t="b">
        <v>0</v>
      </c>
      <c r="BG195" t="s">
        <v>5049</v>
      </c>
      <c r="BH195" s="39" t="s">
        <v>2931</v>
      </c>
      <c r="BI195" s="39" t="s">
        <v>2931</v>
      </c>
      <c r="BJ195" s="719">
        <v>0</v>
      </c>
      <c r="BK195" s="566" t="s">
        <v>5807</v>
      </c>
      <c r="BL195" s="484" t="s">
        <v>2799</v>
      </c>
      <c r="BO195" s="214">
        <v>999</v>
      </c>
    </row>
    <row r="196" spans="1:67">
      <c r="A196">
        <v>195</v>
      </c>
      <c r="B196" s="153" t="str">
        <f>IFERROR(TEXT(AL196,"00"),"99")&amp;IFERROR(TEXT(W196,"00"),"99")&amp;IFERROR(TEXT(S196,"00"),"99")&amp;IFERROR(TEXT(BO196,"000"),"999")</f>
        <v>012555999</v>
      </c>
      <c r="C196" s="153" t="str">
        <f>IFERROR(TEXT(AL196,"00"),"99")&amp;IFERROR(TEXT(V196,"00"),"99")&amp;IFERROR(TEXT(R196,"000"),"999")</f>
        <v>0125020</v>
      </c>
      <c r="D196" s="28">
        <v>0</v>
      </c>
      <c r="E196" s="591">
        <f>IF(NOT(ISBLANK(L196)),1,0)</f>
        <v>1</v>
      </c>
      <c r="F196" s="591">
        <f>IF(NOT(ISBLANK(O196)),1,0)</f>
        <v>0</v>
      </c>
      <c r="G196" s="349" t="str">
        <f>IF(ISBLANK(H196), IF(OR(NOT(ISBLANK(L196)),NOT(ISBLANK(I196)), NOT(ISBLANK(O196))),"no oldname but should be",""),IF(H196=I196,"api",IF(H196=O196,"csv","no match or acs")))</f>
        <v>no match or acs</v>
      </c>
      <c r="H196" s="8" t="s">
        <v>2981</v>
      </c>
      <c r="L196" s="8" t="s">
        <v>2981</v>
      </c>
      <c r="M196" s="56" t="s">
        <v>2981</v>
      </c>
      <c r="O196" s="23"/>
      <c r="Q196" s="61" t="s">
        <v>2804</v>
      </c>
      <c r="R196" s="142">
        <f>IFERROR(_xlfn.XLOOKUP(T196, sortorder!P:P,sortorder!Q:Q),999)</f>
        <v>20</v>
      </c>
      <c r="S196" s="142">
        <f>IFERROR(_xlfn.XLOOKUP(T196, sortorder!P:P,sortorder!O:O),99)</f>
        <v>55</v>
      </c>
      <c r="T196" s="124" t="s">
        <v>2793</v>
      </c>
      <c r="V196" s="147">
        <f>IFERROR(_xlfn.XLOOKUP(X196, sortorder!E:E,sortorder!D:D),99)</f>
        <v>25</v>
      </c>
      <c r="W196" s="147">
        <f>V196</f>
        <v>25</v>
      </c>
      <c r="X196" s="21" t="s">
        <v>2879</v>
      </c>
      <c r="Y196" s="137">
        <f>IF(ISERROR(SEARCH(Y$1,$Q196)),0,1)</f>
        <v>0</v>
      </c>
      <c r="Z196" s="137">
        <f>IF(ISERROR(SEARCH(Z$1,$Q196)),0,1)</f>
        <v>0</v>
      </c>
      <c r="AA196" s="137">
        <f>IF(ISERROR(SEARCH(AA$1,$Q196)),0,1)</f>
        <v>0</v>
      </c>
      <c r="AB196" s="137">
        <f>IF(ISERROR(SEARCH(AB$1,$Q196)),0,1)</f>
        <v>0</v>
      </c>
      <c r="AC196" s="137">
        <f>IF(ISERROR(SEARCH(AC$1,$Q196)),0,1)</f>
        <v>0</v>
      </c>
      <c r="AD196" s="137">
        <f>IF(ISERROR(SEARCH(AD$1,$Q196)),0,1)</f>
        <v>0</v>
      </c>
      <c r="AE196" s="137">
        <f>IF(ISERROR(SEARCH(AE$1,$Q196)),0,1)</f>
        <v>0</v>
      </c>
      <c r="AF196" s="137">
        <f>IF(ISERROR(SEARCH(AF$1,$Q196)),0,1)</f>
        <v>0</v>
      </c>
      <c r="AG196" s="137">
        <f>IF(ISERROR(SEARCH(AG$1,$Q196)),0,1)</f>
        <v>0</v>
      </c>
      <c r="AI196" s="137">
        <f>_xlfn.XLOOKUP(I196,'api2.3'!B:B,'api2.3'!D:D,"")</f>
        <v>0</v>
      </c>
      <c r="AJ196" t="s">
        <v>44</v>
      </c>
      <c r="AK196" s="38" t="s">
        <v>44</v>
      </c>
      <c r="AL196" s="200">
        <f>_xlfn.XLOOKUP(AK196,sortorder!$I$15:$I$20,sortorder!$J$15:$J$20)</f>
        <v>1</v>
      </c>
      <c r="AP196" s="639">
        <v>0</v>
      </c>
      <c r="AQ196" t="s">
        <v>43</v>
      </c>
      <c r="AR196" s="22" t="str">
        <f>IF(AA196=1,"pctile",IF(Y196=1,"ratio",IF(AC196=1,"avg","raw")))</f>
        <v>raw</v>
      </c>
      <c r="AS196" t="s">
        <v>43</v>
      </c>
      <c r="AT196" s="22" t="b">
        <f>AR196=AS196</f>
        <v>1</v>
      </c>
      <c r="AU196" s="638" t="s">
        <v>52</v>
      </c>
      <c r="AV196" s="638" t="s">
        <v>43</v>
      </c>
      <c r="AX196" s="601" t="s">
        <v>2799</v>
      </c>
      <c r="AY196" s="484" t="b">
        <v>0</v>
      </c>
      <c r="AZ196" t="s">
        <v>45</v>
      </c>
      <c r="BA196">
        <v>0</v>
      </c>
      <c r="BB196">
        <v>0</v>
      </c>
      <c r="BC196" t="b">
        <v>0</v>
      </c>
      <c r="BD196" t="b">
        <v>0</v>
      </c>
      <c r="BE196" t="b">
        <v>0</v>
      </c>
      <c r="BG196" t="s">
        <v>5050</v>
      </c>
      <c r="BH196" s="39" t="s">
        <v>2932</v>
      </c>
      <c r="BI196" s="39" t="s">
        <v>2932</v>
      </c>
      <c r="BJ196" s="719">
        <v>0</v>
      </c>
      <c r="BK196" s="566" t="s">
        <v>5811</v>
      </c>
      <c r="BL196" s="484" t="s">
        <v>2799</v>
      </c>
      <c r="BO196" s="214">
        <v>999</v>
      </c>
    </row>
    <row r="197" spans="1:67">
      <c r="A197">
        <v>196</v>
      </c>
      <c r="B197" s="153" t="str">
        <f>IFERROR(TEXT(AL197,"00"),"99")&amp;IFERROR(TEXT(W197,"00"),"99")&amp;IFERROR(TEXT(S197,"00"),"99")&amp;IFERROR(TEXT(BO197,"000"),"999")</f>
        <v>012556999</v>
      </c>
      <c r="C197" s="153" t="str">
        <f>IFERROR(TEXT(AL197,"00"),"99")&amp;IFERROR(TEXT(V197,"00"),"99")&amp;IFERROR(TEXT(R197,"000"),"999")</f>
        <v>0125022</v>
      </c>
      <c r="D197" s="28">
        <v>0</v>
      </c>
      <c r="E197" s="591">
        <f>IF(NOT(ISBLANK(L197)),1,0)</f>
        <v>1</v>
      </c>
      <c r="F197" s="591">
        <f>IF(NOT(ISBLANK(O197)),1,0)</f>
        <v>0</v>
      </c>
      <c r="G197" s="349" t="str">
        <f>IF(ISBLANK(H197), IF(OR(NOT(ISBLANK(L197)),NOT(ISBLANK(I197)), NOT(ISBLANK(O197))),"no oldname but should be",""),IF(H197=I197,"api",IF(H197=O197,"csv","no match or acs")))</f>
        <v>no match or acs</v>
      </c>
      <c r="H197" s="185" t="s">
        <v>2990</v>
      </c>
      <c r="I197" s="119"/>
      <c r="L197" s="8" t="s">
        <v>2990</v>
      </c>
      <c r="M197" s="56" t="s">
        <v>2990</v>
      </c>
      <c r="O197" s="23"/>
      <c r="Q197" s="61" t="s">
        <v>2805</v>
      </c>
      <c r="R197" s="142">
        <f>IFERROR(_xlfn.XLOOKUP(T197, sortorder!P:P,sortorder!Q:Q),999)</f>
        <v>22</v>
      </c>
      <c r="S197" s="142">
        <f>IFERROR(_xlfn.XLOOKUP(T197, sortorder!P:P,sortorder!O:O),99)</f>
        <v>56</v>
      </c>
      <c r="T197" s="124" t="s">
        <v>2794</v>
      </c>
      <c r="V197" s="147">
        <f>IFERROR(_xlfn.XLOOKUP(X197, sortorder!E:E,sortorder!D:D),99)</f>
        <v>25</v>
      </c>
      <c r="W197" s="147">
        <f>V197</f>
        <v>25</v>
      </c>
      <c r="X197" s="21" t="s">
        <v>2879</v>
      </c>
      <c r="Y197" s="137">
        <f>IF(ISERROR(SEARCH(Y$1,$Q197)),0,1)</f>
        <v>0</v>
      </c>
      <c r="Z197" s="137">
        <f>IF(ISERROR(SEARCH(Z$1,$Q197)),0,1)</f>
        <v>0</v>
      </c>
      <c r="AA197" s="137">
        <f>IF(ISERROR(SEARCH(AA$1,$Q197)),0,1)</f>
        <v>0</v>
      </c>
      <c r="AB197" s="137">
        <f>IF(ISERROR(SEARCH(AB$1,$Q197)),0,1)</f>
        <v>0</v>
      </c>
      <c r="AC197" s="137">
        <f>IF(ISERROR(SEARCH(AC$1,$Q197)),0,1)</f>
        <v>0</v>
      </c>
      <c r="AD197" s="137">
        <f>IF(ISERROR(SEARCH(AD$1,$Q197)),0,1)</f>
        <v>0</v>
      </c>
      <c r="AE197" s="137">
        <f>IF(ISERROR(SEARCH(AE$1,$Q197)),0,1)</f>
        <v>0</v>
      </c>
      <c r="AF197" s="137">
        <f>IF(ISERROR(SEARCH(AF$1,$Q197)),0,1)</f>
        <v>0</v>
      </c>
      <c r="AG197" s="137">
        <f>IF(ISERROR(SEARCH(AG$1,$Q197)),0,1)</f>
        <v>0</v>
      </c>
      <c r="AI197" s="137">
        <f>_xlfn.XLOOKUP(I197,'api2.3'!B:B,'api2.3'!D:D,"")</f>
        <v>0</v>
      </c>
      <c r="AJ197" t="s">
        <v>44</v>
      </c>
      <c r="AK197" s="38" t="s">
        <v>44</v>
      </c>
      <c r="AL197" s="200">
        <f>_xlfn.XLOOKUP(AK197,sortorder!$I$15:$I$20,sortorder!$J$15:$J$20)</f>
        <v>1</v>
      </c>
      <c r="AP197" s="639">
        <v>0</v>
      </c>
      <c r="AQ197" t="s">
        <v>43</v>
      </c>
      <c r="AR197" s="22" t="str">
        <f>IF(AA197=1,"pctile",IF(Y197=1,"ratio",IF(AC197=1,"avg","raw")))</f>
        <v>raw</v>
      </c>
      <c r="AS197" t="s">
        <v>43</v>
      </c>
      <c r="AT197" s="22" t="b">
        <f>AR197=AS197</f>
        <v>1</v>
      </c>
      <c r="AU197" s="638" t="s">
        <v>52</v>
      </c>
      <c r="AV197" s="638" t="s">
        <v>43</v>
      </c>
      <c r="AX197" s="601" t="s">
        <v>2799</v>
      </c>
      <c r="AY197" s="484" t="b">
        <v>0</v>
      </c>
      <c r="AZ197" t="s">
        <v>45</v>
      </c>
      <c r="BA197">
        <v>0</v>
      </c>
      <c r="BB197">
        <v>0</v>
      </c>
      <c r="BC197" t="b">
        <v>0</v>
      </c>
      <c r="BD197" t="b">
        <v>0</v>
      </c>
      <c r="BE197" t="b">
        <v>0</v>
      </c>
      <c r="BG197" t="s">
        <v>5051</v>
      </c>
      <c r="BH197" s="39" t="s">
        <v>2933</v>
      </c>
      <c r="BI197" s="39" t="s">
        <v>2933</v>
      </c>
      <c r="BJ197" s="719">
        <v>0</v>
      </c>
      <c r="BK197" s="566" t="s">
        <v>5813</v>
      </c>
      <c r="BL197" s="484">
        <v>0</v>
      </c>
      <c r="BO197" s="214">
        <v>999</v>
      </c>
    </row>
    <row r="198" spans="1:67">
      <c r="A198">
        <v>197</v>
      </c>
      <c r="B198" s="153" t="str">
        <f>IFERROR(TEXT(AL198,"00"),"99")&amp;IFERROR(TEXT(W198,"00"),"99")&amp;IFERROR(TEXT(S198,"00"),"99")&amp;IFERROR(TEXT(BO198,"000"),"999")</f>
        <v>012557999</v>
      </c>
      <c r="C198" s="153" t="str">
        <f>IFERROR(TEXT(AL198,"00"),"99")&amp;IFERROR(TEXT(V198,"00"),"99")&amp;IFERROR(TEXT(R198,"000"),"999")</f>
        <v>0125023</v>
      </c>
      <c r="D198" s="28">
        <v>0</v>
      </c>
      <c r="E198" s="591">
        <f>IF(NOT(ISBLANK(L198)),1,0)</f>
        <v>1</v>
      </c>
      <c r="F198" s="591">
        <f>IF(NOT(ISBLANK(O198)),1,0)</f>
        <v>0</v>
      </c>
      <c r="G198" s="349" t="str">
        <f>IF(ISBLANK(H198), IF(OR(NOT(ISBLANK(L198)),NOT(ISBLANK(I198)), NOT(ISBLANK(O198))),"no oldname but should be",""),IF(H198=I198,"api",IF(H198=O198,"csv","no match or acs")))</f>
        <v>no match or acs</v>
      </c>
      <c r="H198" s="8" t="s">
        <v>2991</v>
      </c>
      <c r="L198" s="8" t="s">
        <v>2991</v>
      </c>
      <c r="M198" s="56" t="s">
        <v>2991</v>
      </c>
      <c r="O198" s="23"/>
      <c r="Q198" s="61" t="s">
        <v>2806</v>
      </c>
      <c r="R198" s="142">
        <f>IFERROR(_xlfn.XLOOKUP(T198, sortorder!P:P,sortorder!Q:Q),999)</f>
        <v>23</v>
      </c>
      <c r="S198" s="142">
        <f>IFERROR(_xlfn.XLOOKUP(T198, sortorder!P:P,sortorder!O:O),99)</f>
        <v>57</v>
      </c>
      <c r="T198" s="124" t="s">
        <v>2795</v>
      </c>
      <c r="V198" s="147">
        <f>IFERROR(_xlfn.XLOOKUP(X198, sortorder!E:E,sortorder!D:D),99)</f>
        <v>25</v>
      </c>
      <c r="W198" s="147">
        <f>V198</f>
        <v>25</v>
      </c>
      <c r="X198" s="21" t="s">
        <v>2879</v>
      </c>
      <c r="Y198" s="137">
        <f>IF(ISERROR(SEARCH(Y$1,$Q198)),0,1)</f>
        <v>0</v>
      </c>
      <c r="Z198" s="137">
        <f>IF(ISERROR(SEARCH(Z$1,$Q198)),0,1)</f>
        <v>0</v>
      </c>
      <c r="AA198" s="137">
        <f>IF(ISERROR(SEARCH(AA$1,$Q198)),0,1)</f>
        <v>0</v>
      </c>
      <c r="AB198" s="137">
        <f>IF(ISERROR(SEARCH(AB$1,$Q198)),0,1)</f>
        <v>0</v>
      </c>
      <c r="AC198" s="137">
        <f>IF(ISERROR(SEARCH(AC$1,$Q198)),0,1)</f>
        <v>0</v>
      </c>
      <c r="AD198" s="137">
        <f>IF(ISERROR(SEARCH(AD$1,$Q198)),0,1)</f>
        <v>0</v>
      </c>
      <c r="AE198" s="137">
        <f>IF(ISERROR(SEARCH(AE$1,$Q198)),0,1)</f>
        <v>0</v>
      </c>
      <c r="AF198" s="137">
        <f>IF(ISERROR(SEARCH(AF$1,$Q198)),0,1)</f>
        <v>0</v>
      </c>
      <c r="AG198" s="137">
        <f>IF(ISERROR(SEARCH(AG$1,$Q198)),0,1)</f>
        <v>0</v>
      </c>
      <c r="AI198" s="137" t="str">
        <f>_xlfn.XLOOKUP(I198,'api2.3'!B:B,'api2.3'!D:D,"")</f>
        <v/>
      </c>
      <c r="AJ198" t="s">
        <v>44</v>
      </c>
      <c r="AK198" s="38" t="s">
        <v>44</v>
      </c>
      <c r="AL198" s="200">
        <f>_xlfn.XLOOKUP(AK198,sortorder!$I$15:$I$20,sortorder!$J$15:$J$20)</f>
        <v>1</v>
      </c>
      <c r="AP198" s="639">
        <v>0</v>
      </c>
      <c r="AQ198" t="s">
        <v>43</v>
      </c>
      <c r="AR198" s="22" t="str">
        <f>IF(AA198=1,"pctile",IF(Y198=1,"ratio",IF(AC198=1,"avg","raw")))</f>
        <v>raw</v>
      </c>
      <c r="AS198" t="s">
        <v>43</v>
      </c>
      <c r="AT198" s="22" t="b">
        <f>AR198=AS198</f>
        <v>1</v>
      </c>
      <c r="AU198" s="638" t="s">
        <v>52</v>
      </c>
      <c r="AV198" s="638" t="s">
        <v>43</v>
      </c>
      <c r="AX198" s="601" t="s">
        <v>2799</v>
      </c>
      <c r="AY198" s="484" t="b">
        <v>0</v>
      </c>
      <c r="AZ198" t="s">
        <v>45</v>
      </c>
      <c r="BA198">
        <v>0</v>
      </c>
      <c r="BB198">
        <v>0</v>
      </c>
      <c r="BC198" t="b">
        <v>0</v>
      </c>
      <c r="BD198" t="b">
        <v>0</v>
      </c>
      <c r="BE198" t="b">
        <v>0</v>
      </c>
      <c r="BG198" t="s">
        <v>5110</v>
      </c>
      <c r="BH198" s="39" t="s">
        <v>2934</v>
      </c>
      <c r="BI198" s="39" t="s">
        <v>2934</v>
      </c>
      <c r="BJ198" s="719">
        <v>0</v>
      </c>
      <c r="BK198" s="566" t="s">
        <v>5815</v>
      </c>
      <c r="BL198" s="484" t="s">
        <v>2799</v>
      </c>
      <c r="BO198" s="214">
        <v>999</v>
      </c>
    </row>
    <row r="199" spans="1:67">
      <c r="A199">
        <v>198</v>
      </c>
      <c r="B199" s="153" t="str">
        <f>IFERROR(TEXT(AL199,"00"),"99")&amp;IFERROR(TEXT(W199,"00"),"99")&amp;IFERROR(TEXT(S199,"00"),"99")&amp;IFERROR(TEXT(BO199,"000"),"999")</f>
        <v>012558999</v>
      </c>
      <c r="C199" s="153" t="str">
        <f>IFERROR(TEXT(AL199,"00"),"99")&amp;IFERROR(TEXT(V199,"00"),"99")&amp;IFERROR(TEXT(R199,"000"),"999")</f>
        <v>0125024</v>
      </c>
      <c r="D199" s="28">
        <v>0</v>
      </c>
      <c r="E199" s="591">
        <f>IF(NOT(ISBLANK(L199)),1,0)</f>
        <v>1</v>
      </c>
      <c r="F199" s="591">
        <f>IF(NOT(ISBLANK(O199)),1,0)</f>
        <v>0</v>
      </c>
      <c r="G199" s="349" t="str">
        <f>IF(ISBLANK(H199), IF(OR(NOT(ISBLANK(L199)),NOT(ISBLANK(I199)), NOT(ISBLANK(O199))),"no oldname but should be",""),IF(H199=I199,"api",IF(H199=O199,"csv","no match or acs")))</f>
        <v>no match or acs</v>
      </c>
      <c r="H199" s="8" t="s">
        <v>2984</v>
      </c>
      <c r="L199" s="8" t="s">
        <v>2984</v>
      </c>
      <c r="M199" s="56" t="s">
        <v>2984</v>
      </c>
      <c r="O199" s="23"/>
      <c r="Q199" s="61" t="s">
        <v>2807</v>
      </c>
      <c r="R199" s="142">
        <f>IFERROR(_xlfn.XLOOKUP(T199, sortorder!P:P,sortorder!Q:Q),999)</f>
        <v>24</v>
      </c>
      <c r="S199" s="142">
        <f>IFERROR(_xlfn.XLOOKUP(T199, sortorder!P:P,sortorder!O:O),99)</f>
        <v>58</v>
      </c>
      <c r="T199" s="124" t="s">
        <v>2796</v>
      </c>
      <c r="V199" s="147">
        <f>IFERROR(_xlfn.XLOOKUP(X199, sortorder!E:E,sortorder!D:D),99)</f>
        <v>25</v>
      </c>
      <c r="W199" s="147">
        <f>V199</f>
        <v>25</v>
      </c>
      <c r="X199" s="21" t="s">
        <v>2879</v>
      </c>
      <c r="Y199" s="137">
        <f>IF(ISERROR(SEARCH(Y$1,$Q199)),0,1)</f>
        <v>0</v>
      </c>
      <c r="Z199" s="137">
        <f>IF(ISERROR(SEARCH(Z$1,$Q199)),0,1)</f>
        <v>0</v>
      </c>
      <c r="AA199" s="137">
        <f>IF(ISERROR(SEARCH(AA$1,$Q199)),0,1)</f>
        <v>0</v>
      </c>
      <c r="AB199" s="137">
        <f>IF(ISERROR(SEARCH(AB$1,$Q199)),0,1)</f>
        <v>0</v>
      </c>
      <c r="AC199" s="137">
        <f>IF(ISERROR(SEARCH(AC$1,$Q199)),0,1)</f>
        <v>0</v>
      </c>
      <c r="AD199" s="137">
        <f>IF(ISERROR(SEARCH(AD$1,$Q199)),0,1)</f>
        <v>0</v>
      </c>
      <c r="AE199" s="137">
        <f>IF(ISERROR(SEARCH(AE$1,$Q199)),0,1)</f>
        <v>0</v>
      </c>
      <c r="AF199" s="137">
        <f>IF(ISERROR(SEARCH(AF$1,$Q199)),0,1)</f>
        <v>0</v>
      </c>
      <c r="AG199" s="137">
        <f>IF(ISERROR(SEARCH(AG$1,$Q199)),0,1)</f>
        <v>0</v>
      </c>
      <c r="AI199" s="137">
        <f>_xlfn.XLOOKUP(I199,'api2.3'!B:B,'api2.3'!D:D,"")</f>
        <v>0</v>
      </c>
      <c r="AJ199" t="s">
        <v>44</v>
      </c>
      <c r="AK199" s="38" t="s">
        <v>44</v>
      </c>
      <c r="AL199" s="200">
        <f>_xlfn.XLOOKUP(AK199,sortorder!$I$15:$I$20,sortorder!$J$15:$J$20)</f>
        <v>1</v>
      </c>
      <c r="AP199" s="639">
        <v>0</v>
      </c>
      <c r="AQ199" t="s">
        <v>43</v>
      </c>
      <c r="AR199" s="22" t="str">
        <f>IF(AA199=1,"pctile",IF(Y199=1,"ratio",IF(AC199=1,"avg","raw")))</f>
        <v>raw</v>
      </c>
      <c r="AS199" t="s">
        <v>43</v>
      </c>
      <c r="AT199" s="22" t="b">
        <f>AR199=AS199</f>
        <v>1</v>
      </c>
      <c r="AU199" s="638" t="s">
        <v>52</v>
      </c>
      <c r="AV199" s="638" t="s">
        <v>43</v>
      </c>
      <c r="AX199" s="601" t="s">
        <v>2799</v>
      </c>
      <c r="AY199" s="484" t="b">
        <v>0</v>
      </c>
      <c r="AZ199" t="s">
        <v>45</v>
      </c>
      <c r="BA199">
        <v>0</v>
      </c>
      <c r="BB199">
        <v>0</v>
      </c>
      <c r="BC199" t="b">
        <v>0</v>
      </c>
      <c r="BD199" t="b">
        <v>0</v>
      </c>
      <c r="BE199" t="b">
        <v>0</v>
      </c>
      <c r="BG199" t="s">
        <v>5052</v>
      </c>
      <c r="BH199" s="39" t="s">
        <v>2935</v>
      </c>
      <c r="BI199" s="39" t="s">
        <v>2935</v>
      </c>
      <c r="BJ199" s="719">
        <v>0</v>
      </c>
      <c r="BK199" s="566" t="s">
        <v>5817</v>
      </c>
      <c r="BL199" s="484">
        <v>0</v>
      </c>
      <c r="BO199" s="214">
        <v>999</v>
      </c>
    </row>
    <row r="200" spans="1:67">
      <c r="A200">
        <v>199</v>
      </c>
      <c r="B200" s="153" t="str">
        <f>IFERROR(TEXT(AL200,"00"),"99")&amp;IFERROR(TEXT(W200,"00"),"99")&amp;IFERROR(TEXT(S200,"00"),"99")&amp;IFERROR(TEXT(BO200,"000"),"999")</f>
        <v>012559999</v>
      </c>
      <c r="C200" s="153" t="str">
        <f>IFERROR(TEXT(AL200,"00"),"99")&amp;IFERROR(TEXT(V200,"00"),"99")&amp;IFERROR(TEXT(R200,"000"),"999")</f>
        <v>0125025</v>
      </c>
      <c r="D200" s="28">
        <v>0</v>
      </c>
      <c r="E200" s="591">
        <f>IF(NOT(ISBLANK(L200)),1,0)</f>
        <v>1</v>
      </c>
      <c r="F200" s="591">
        <f>IF(NOT(ISBLANK(O200)),1,0)</f>
        <v>0</v>
      </c>
      <c r="G200" s="349" t="str">
        <f>IF(ISBLANK(H200), IF(OR(NOT(ISBLANK(L200)),NOT(ISBLANK(I200)), NOT(ISBLANK(O200))),"no oldname but should be",""),IF(H200=I200,"api",IF(H200=O200,"csv","no match or acs")))</f>
        <v>no match or acs</v>
      </c>
      <c r="H200" s="8" t="s">
        <v>2992</v>
      </c>
      <c r="L200" s="8" t="s">
        <v>2992</v>
      </c>
      <c r="M200" s="56" t="s">
        <v>2992</v>
      </c>
      <c r="O200" s="23"/>
      <c r="Q200" s="61" t="s">
        <v>2808</v>
      </c>
      <c r="R200" s="142">
        <f>IFERROR(_xlfn.XLOOKUP(T200, sortorder!P:P,sortorder!Q:Q),999)</f>
        <v>25</v>
      </c>
      <c r="S200" s="142">
        <f>IFERROR(_xlfn.XLOOKUP(T200, sortorder!P:P,sortorder!O:O),99)</f>
        <v>59</v>
      </c>
      <c r="T200" s="124" t="s">
        <v>2797</v>
      </c>
      <c r="V200" s="147">
        <f>IFERROR(_xlfn.XLOOKUP(X200, sortorder!E:E,sortorder!D:D),99)</f>
        <v>25</v>
      </c>
      <c r="W200" s="147">
        <f>V200</f>
        <v>25</v>
      </c>
      <c r="X200" s="21" t="s">
        <v>2879</v>
      </c>
      <c r="Y200" s="137">
        <f>IF(ISERROR(SEARCH(Y$1,$Q200)),0,1)</f>
        <v>0</v>
      </c>
      <c r="Z200" s="137">
        <f>IF(ISERROR(SEARCH(Z$1,$Q200)),0,1)</f>
        <v>0</v>
      </c>
      <c r="AA200" s="137">
        <f>IF(ISERROR(SEARCH(AA$1,$Q200)),0,1)</f>
        <v>0</v>
      </c>
      <c r="AB200" s="137">
        <f>IF(ISERROR(SEARCH(AB$1,$Q200)),0,1)</f>
        <v>0</v>
      </c>
      <c r="AC200" s="137">
        <f>IF(ISERROR(SEARCH(AC$1,$Q200)),0,1)</f>
        <v>0</v>
      </c>
      <c r="AD200" s="137">
        <f>IF(ISERROR(SEARCH(AD$1,$Q200)),0,1)</f>
        <v>0</v>
      </c>
      <c r="AE200" s="137">
        <f>IF(ISERROR(SEARCH(AE$1,$Q200)),0,1)</f>
        <v>0</v>
      </c>
      <c r="AF200" s="137">
        <f>IF(ISERROR(SEARCH(AF$1,$Q200)),0,1)</f>
        <v>0</v>
      </c>
      <c r="AG200" s="137">
        <f>IF(ISERROR(SEARCH(AG$1,$Q200)),0,1)</f>
        <v>0</v>
      </c>
      <c r="AI200" s="137" t="str">
        <f>_xlfn.XLOOKUP(I200,'api2.3'!B:B,'api2.3'!D:D,"")</f>
        <v/>
      </c>
      <c r="AJ200" t="s">
        <v>44</v>
      </c>
      <c r="AK200" s="38" t="s">
        <v>44</v>
      </c>
      <c r="AL200" s="200">
        <f>_xlfn.XLOOKUP(AK200,sortorder!$I$15:$I$20,sortorder!$J$15:$J$20)</f>
        <v>1</v>
      </c>
      <c r="AP200" s="639">
        <v>0</v>
      </c>
      <c r="AQ200" t="s">
        <v>43</v>
      </c>
      <c r="AR200" s="22" t="str">
        <f>IF(AA200=1,"pctile",IF(Y200=1,"ratio",IF(AC200=1,"avg","raw")))</f>
        <v>raw</v>
      </c>
      <c r="AS200" t="s">
        <v>43</v>
      </c>
      <c r="AT200" s="22" t="b">
        <f>AR200=AS200</f>
        <v>1</v>
      </c>
      <c r="AU200" s="638" t="s">
        <v>52</v>
      </c>
      <c r="AV200" s="638" t="s">
        <v>43</v>
      </c>
      <c r="AX200" s="601" t="s">
        <v>2799</v>
      </c>
      <c r="AY200" s="484" t="b">
        <v>0</v>
      </c>
      <c r="AZ200" t="s">
        <v>45</v>
      </c>
      <c r="BA200">
        <v>0</v>
      </c>
      <c r="BB200">
        <v>0</v>
      </c>
      <c r="BC200" t="b">
        <v>0</v>
      </c>
      <c r="BD200" t="b">
        <v>0</v>
      </c>
      <c r="BE200" t="b">
        <v>0</v>
      </c>
      <c r="BG200" t="s">
        <v>5196</v>
      </c>
      <c r="BH200" s="39" t="s">
        <v>2936</v>
      </c>
      <c r="BI200" s="39" t="s">
        <v>2936</v>
      </c>
      <c r="BJ200" s="719">
        <v>0</v>
      </c>
      <c r="BK200" s="566" t="s">
        <v>5819</v>
      </c>
      <c r="BL200" s="484">
        <v>0</v>
      </c>
      <c r="BO200" s="214">
        <v>999</v>
      </c>
    </row>
    <row r="201" spans="1:67">
      <c r="A201">
        <v>200</v>
      </c>
      <c r="B201" s="153" t="str">
        <f>IFERROR(TEXT(AL201,"00"),"99")&amp;IFERROR(TEXT(W201,"00"),"99")&amp;IFERROR(TEXT(S201,"00"),"99")&amp;IFERROR(TEXT(BO201,"000"),"999")</f>
        <v>012560999</v>
      </c>
      <c r="C201" s="153" t="str">
        <f>IFERROR(TEXT(AL201,"00"),"99")&amp;IFERROR(TEXT(V201,"00"),"99")&amp;IFERROR(TEXT(R201,"000"),"999")</f>
        <v>0125018</v>
      </c>
      <c r="D201" s="28">
        <v>0</v>
      </c>
      <c r="E201" s="591">
        <f>IF(NOT(ISBLANK(L201)),1,0)</f>
        <v>1</v>
      </c>
      <c r="F201" s="591">
        <f>IF(NOT(ISBLANK(O201)),1,0)</f>
        <v>0</v>
      </c>
      <c r="G201" s="349" t="str">
        <f>IF(ISBLANK(H201), IF(OR(NOT(ISBLANK(L201)),NOT(ISBLANK(I201)), NOT(ISBLANK(O201))),"no oldname but should be",""),IF(H201=I201,"api",IF(H201=O201,"csv","no match or acs")))</f>
        <v>no match or acs</v>
      </c>
      <c r="H201" s="8" t="s">
        <v>2977</v>
      </c>
      <c r="L201" s="8" t="s">
        <v>2977</v>
      </c>
      <c r="M201" s="56" t="s">
        <v>2977</v>
      </c>
      <c r="O201" s="23"/>
      <c r="Q201" s="61" t="s">
        <v>2809</v>
      </c>
      <c r="R201" s="142">
        <f>IFERROR(_xlfn.XLOOKUP(T201, sortorder!P:P,sortorder!Q:Q),999)</f>
        <v>18</v>
      </c>
      <c r="S201" s="142">
        <f>IFERROR(_xlfn.XLOOKUP(T201, sortorder!P:P,sortorder!O:O),99)</f>
        <v>60</v>
      </c>
      <c r="T201" s="124" t="s">
        <v>2798</v>
      </c>
      <c r="V201" s="147">
        <f>IFERROR(_xlfn.XLOOKUP(X201, sortorder!E:E,sortorder!D:D),99)</f>
        <v>25</v>
      </c>
      <c r="W201" s="147">
        <f>V201</f>
        <v>25</v>
      </c>
      <c r="X201" s="21" t="s">
        <v>2879</v>
      </c>
      <c r="Y201" s="137">
        <f>IF(ISERROR(SEARCH(Y$1,$Q201)),0,1)</f>
        <v>0</v>
      </c>
      <c r="Z201" s="137">
        <f>IF(ISERROR(SEARCH(Z$1,$Q201)),0,1)</f>
        <v>0</v>
      </c>
      <c r="AA201" s="137">
        <f>IF(ISERROR(SEARCH(AA$1,$Q201)),0,1)</f>
        <v>0</v>
      </c>
      <c r="AB201" s="137">
        <f>IF(ISERROR(SEARCH(AB$1,$Q201)),0,1)</f>
        <v>0</v>
      </c>
      <c r="AC201" s="137">
        <f>IF(ISERROR(SEARCH(AC$1,$Q201)),0,1)</f>
        <v>0</v>
      </c>
      <c r="AD201" s="137">
        <f>IF(ISERROR(SEARCH(AD$1,$Q201)),0,1)</f>
        <v>0</v>
      </c>
      <c r="AE201" s="137">
        <f>IF(ISERROR(SEARCH(AE$1,$Q201)),0,1)</f>
        <v>0</v>
      </c>
      <c r="AF201" s="137">
        <f>IF(ISERROR(SEARCH(AF$1,$Q201)),0,1)</f>
        <v>0</v>
      </c>
      <c r="AG201" s="137">
        <f>IF(ISERROR(SEARCH(AG$1,$Q201)),0,1)</f>
        <v>0</v>
      </c>
      <c r="AI201" s="137">
        <f>_xlfn.XLOOKUP(I201,'api2.3'!B:B,'api2.3'!D:D,"")</f>
        <v>0</v>
      </c>
      <c r="AJ201" t="s">
        <v>44</v>
      </c>
      <c r="AK201" s="38" t="s">
        <v>44</v>
      </c>
      <c r="AL201" s="200">
        <f>_xlfn.XLOOKUP(AK201,sortorder!$I$15:$I$20,sortorder!$J$15:$J$20)</f>
        <v>1</v>
      </c>
      <c r="AP201" s="639">
        <v>0</v>
      </c>
      <c r="AQ201" t="s">
        <v>43</v>
      </c>
      <c r="AR201" s="22" t="str">
        <f>IF(AA201=1,"pctile",IF(Y201=1,"ratio",IF(AC201=1,"avg","raw")))</f>
        <v>raw</v>
      </c>
      <c r="AS201" t="s">
        <v>43</v>
      </c>
      <c r="AT201" s="22" t="b">
        <f>AR201=AS201</f>
        <v>1</v>
      </c>
      <c r="AU201" s="638" t="s">
        <v>52</v>
      </c>
      <c r="AV201" s="638" t="s">
        <v>43</v>
      </c>
      <c r="AX201" s="601" t="s">
        <v>2799</v>
      </c>
      <c r="AY201" s="484" t="b">
        <v>0</v>
      </c>
      <c r="AZ201" t="s">
        <v>45</v>
      </c>
      <c r="BA201">
        <v>0</v>
      </c>
      <c r="BB201">
        <v>0</v>
      </c>
      <c r="BC201" t="b">
        <v>0</v>
      </c>
      <c r="BD201" t="b">
        <v>0</v>
      </c>
      <c r="BE201" t="b">
        <v>0</v>
      </c>
      <c r="BG201" t="s">
        <v>5053</v>
      </c>
      <c r="BH201" s="39" t="s">
        <v>2937</v>
      </c>
      <c r="BI201" s="39" t="s">
        <v>2937</v>
      </c>
      <c r="BJ201" s="719">
        <v>0</v>
      </c>
      <c r="BK201" s="566" t="s">
        <v>5805</v>
      </c>
      <c r="BL201" s="484" t="s">
        <v>2799</v>
      </c>
      <c r="BO201" s="214">
        <v>999</v>
      </c>
    </row>
    <row r="202" spans="1:67">
      <c r="A202">
        <v>201</v>
      </c>
      <c r="B202" s="153" t="str">
        <f>IFERROR(TEXT(AL202,"00"),"99")&amp;IFERROR(TEXT(W202,"00"),"99")&amp;IFERROR(TEXT(S202,"00"),"99")&amp;IFERROR(TEXT(BO202,"000"),"999")</f>
        <v>012638999</v>
      </c>
      <c r="C202" s="153" t="str">
        <f>IFERROR(TEXT(AL202,"00"),"99")&amp;IFERROR(TEXT(V202,"00"),"99")&amp;IFERROR(TEXT(R202,"000"),"999")</f>
        <v>0126021</v>
      </c>
      <c r="D202" s="108">
        <v>1</v>
      </c>
      <c r="E202" s="591">
        <f>IF(NOT(ISBLANK(L202)),1,0)</f>
        <v>1</v>
      </c>
      <c r="F202" s="591">
        <f>IF(NOT(ISBLANK(O202)),1,0)</f>
        <v>0</v>
      </c>
      <c r="G202" s="349" t="str">
        <f>IF(ISBLANK(H202), IF(OR(NOT(ISBLANK(L202)),NOT(ISBLANK(I202)), NOT(ISBLANK(O202))),"no oldname but should be",""),IF(H202=I202,"api",IF(H202=O202,"csv","no match or acs")))</f>
        <v>api</v>
      </c>
      <c r="H202" s="1" t="s">
        <v>2204</v>
      </c>
      <c r="I202" s="1" t="s">
        <v>2204</v>
      </c>
      <c r="K202" s="1" t="s">
        <v>2204</v>
      </c>
      <c r="L202" s="122" t="s">
        <v>2204</v>
      </c>
      <c r="M202" s="189" t="s">
        <v>2204</v>
      </c>
      <c r="O202" s="1"/>
      <c r="Q202" s="122" t="s">
        <v>2203</v>
      </c>
      <c r="R202" s="142">
        <f>IFERROR(_xlfn.XLOOKUP(T202, sortorder!P:P,sortorder!Q:Q),999)</f>
        <v>21</v>
      </c>
      <c r="S202" s="142">
        <f>IFERROR(_xlfn.XLOOKUP(T202, sortorder!P:P,sortorder!O:O),99)</f>
        <v>38</v>
      </c>
      <c r="T202" s="124" t="s">
        <v>2203</v>
      </c>
      <c r="U202" s="56" t="s">
        <v>2203</v>
      </c>
      <c r="V202" s="147">
        <f>IFERROR(_xlfn.XLOOKUP(X202, sortorder!E:E,sortorder!D:D),99)</f>
        <v>26</v>
      </c>
      <c r="W202" s="147">
        <f>V202</f>
        <v>26</v>
      </c>
      <c r="X202" s="135" t="s">
        <v>2823</v>
      </c>
      <c r="Y202" s="137">
        <f>IF(ISERROR(SEARCH(Y$1,$Q202)),0,1)</f>
        <v>0</v>
      </c>
      <c r="Z202" s="137">
        <f>IF(ISERROR(SEARCH(Z$1,$Q202)),0,1)</f>
        <v>0</v>
      </c>
      <c r="AA202" s="137">
        <f>IF(ISERROR(SEARCH(AA$1,$Q202)),0,1)</f>
        <v>0</v>
      </c>
      <c r="AB202" s="137">
        <f>IF(ISERROR(SEARCH(AB$1,$Q202)),0,1)</f>
        <v>0</v>
      </c>
      <c r="AC202" s="137">
        <f>IF(ISERROR(SEARCH(AC$1,$Q202)),0,1)</f>
        <v>0</v>
      </c>
      <c r="AD202" s="137">
        <f>IF(ISERROR(SEARCH(AD$1,$Q202)),0,1)</f>
        <v>0</v>
      </c>
      <c r="AE202" s="137">
        <f>IF(ISERROR(SEARCH(AE$1,$Q202)),0,1)</f>
        <v>0</v>
      </c>
      <c r="AF202" s="137">
        <f>IF(ISERROR(SEARCH(AF$1,$Q202)),0,1)</f>
        <v>0</v>
      </c>
      <c r="AG202" s="137">
        <f>IF(ISERROR(SEARCH(AG$1,$Q202)),0,1)</f>
        <v>0</v>
      </c>
      <c r="AH202" t="s">
        <v>1058</v>
      </c>
      <c r="AI202" s="137" t="str">
        <f>_xlfn.XLOOKUP(I202,'api2.3'!B:B,'api2.3'!D:D,"")</f>
        <v>Breakdown by Race</v>
      </c>
      <c r="AJ202" t="s">
        <v>44</v>
      </c>
      <c r="AK202" s="38" t="s">
        <v>44</v>
      </c>
      <c r="AL202" s="200">
        <f>_xlfn.XLOOKUP(AK202,sortorder!$I$15:$I$20,sortorder!$J$15:$J$20)</f>
        <v>1</v>
      </c>
      <c r="AP202" s="639">
        <v>0</v>
      </c>
      <c r="AQ202" t="s">
        <v>43</v>
      </c>
      <c r="AR202" s="22" t="str">
        <f>IF(AA202=1,"pctile",IF(Y202=1,"ratio",IF(AC202=1,"avg","raw")))</f>
        <v>raw</v>
      </c>
      <c r="AS202" t="s">
        <v>43</v>
      </c>
      <c r="AT202" s="22" t="b">
        <f>AR202=AS202</f>
        <v>1</v>
      </c>
      <c r="AU202" s="638" t="s">
        <v>286</v>
      </c>
      <c r="AV202" s="638" t="s">
        <v>43</v>
      </c>
      <c r="AW202">
        <v>1</v>
      </c>
      <c r="AX202" s="601" t="s">
        <v>2143</v>
      </c>
      <c r="AY202" s="484" t="b">
        <v>1</v>
      </c>
      <c r="AZ202" s="22" t="s">
        <v>5630</v>
      </c>
      <c r="BA202">
        <v>2</v>
      </c>
      <c r="BB202">
        <v>0</v>
      </c>
      <c r="BC202" t="b">
        <v>0</v>
      </c>
      <c r="BD202" t="b">
        <v>1</v>
      </c>
      <c r="BE202" t="b">
        <v>0</v>
      </c>
      <c r="BG202" t="s">
        <v>4921</v>
      </c>
      <c r="BH202" s="42" t="s">
        <v>2205</v>
      </c>
      <c r="BI202" s="42" t="s">
        <v>2205</v>
      </c>
      <c r="BJ202" s="719" t="e">
        <v>#N/A</v>
      </c>
      <c r="BK202" s="566" t="s">
        <v>2799</v>
      </c>
      <c r="BL202" s="484" t="s">
        <v>2206</v>
      </c>
      <c r="BO202" s="214">
        <v>999</v>
      </c>
    </row>
    <row r="203" spans="1:67" ht="14.4" customHeight="1">
      <c r="A203">
        <v>202</v>
      </c>
      <c r="B203" s="153" t="str">
        <f>IFERROR(TEXT(AL203,"00"),"99")&amp;IFERROR(TEXT(W203,"00"),"99")&amp;IFERROR(TEXT(S203,"00"),"99")&amp;IFERROR(TEXT(BO203,"000"),"999")</f>
        <v>012639999</v>
      </c>
      <c r="C203" s="153" t="str">
        <f>IFERROR(TEXT(AL203,"00"),"99")&amp;IFERROR(TEXT(V203,"00"),"99")&amp;IFERROR(TEXT(R203,"000"),"999")</f>
        <v>0126019</v>
      </c>
      <c r="D203" s="108">
        <v>1</v>
      </c>
      <c r="E203" s="591">
        <f>IF(NOT(ISBLANK(L203)),1,0)</f>
        <v>1</v>
      </c>
      <c r="F203" s="591">
        <f>IF(NOT(ISBLANK(O203)),1,0)</f>
        <v>0</v>
      </c>
      <c r="G203" s="349" t="str">
        <f>IF(ISBLANK(H203), IF(OR(NOT(ISBLANK(L203)),NOT(ISBLANK(I203)), NOT(ISBLANK(O203))),"no oldname but should be",""),IF(H203=I203,"api",IF(H203=O203,"csv","no match or acs")))</f>
        <v>no match or acs</v>
      </c>
      <c r="H203" s="62" t="s">
        <v>2993</v>
      </c>
      <c r="I203" s="118" t="s">
        <v>4759</v>
      </c>
      <c r="J203" s="572"/>
      <c r="K203" s="62"/>
      <c r="L203" s="225" t="s">
        <v>2993</v>
      </c>
      <c r="M203" s="189" t="s">
        <v>2993</v>
      </c>
      <c r="O203" s="23"/>
      <c r="Q203" s="120" t="s">
        <v>2195</v>
      </c>
      <c r="R203" s="142">
        <f>IFERROR(_xlfn.XLOOKUP(T203, sortorder!P:P,sortorder!Q:Q),999)</f>
        <v>19</v>
      </c>
      <c r="S203" s="142">
        <f>IFERROR(_xlfn.XLOOKUP(T203, sortorder!P:P,sortorder!O:O),99)</f>
        <v>39</v>
      </c>
      <c r="T203" s="124" t="s">
        <v>2195</v>
      </c>
      <c r="U203" s="56" t="s">
        <v>2195</v>
      </c>
      <c r="V203" s="147">
        <f>IFERROR(_xlfn.XLOOKUP(X203, sortorder!E:E,sortorder!D:D),99)</f>
        <v>26</v>
      </c>
      <c r="W203" s="147">
        <f>V203</f>
        <v>26</v>
      </c>
      <c r="X203" s="135" t="s">
        <v>2823</v>
      </c>
      <c r="Y203" s="137">
        <f>IF(ISERROR(SEARCH(Y$1,$Q203)),0,1)</f>
        <v>0</v>
      </c>
      <c r="Z203" s="137">
        <f>IF(ISERROR(SEARCH(Z$1,$Q203)),0,1)</f>
        <v>0</v>
      </c>
      <c r="AA203" s="137">
        <f>IF(ISERROR(SEARCH(AA$1,$Q203)),0,1)</f>
        <v>0</v>
      </c>
      <c r="AB203" s="137">
        <f>IF(ISERROR(SEARCH(AB$1,$Q203)),0,1)</f>
        <v>0</v>
      </c>
      <c r="AC203" s="137">
        <f>IF(ISERROR(SEARCH(AC$1,$Q203)),0,1)</f>
        <v>0</v>
      </c>
      <c r="AD203" s="137">
        <f>IF(ISERROR(SEARCH(AD$1,$Q203)),0,1)</f>
        <v>0</v>
      </c>
      <c r="AE203" s="137">
        <f>IF(ISERROR(SEARCH(AE$1,$Q203)),0,1)</f>
        <v>0</v>
      </c>
      <c r="AF203" s="137">
        <f>IF(ISERROR(SEARCH(AF$1,$Q203)),0,1)</f>
        <v>0</v>
      </c>
      <c r="AG203" s="137">
        <f>IF(ISERROR(SEARCH(AG$1,$Q203)),0,1)</f>
        <v>0</v>
      </c>
      <c r="AH203" t="s">
        <v>1058</v>
      </c>
      <c r="AI203" s="137" t="str">
        <f>_xlfn.XLOOKUP(I203,'api2.3'!B:B,'api2.3'!D:D,"")</f>
        <v>Breakdown by Race</v>
      </c>
      <c r="AJ203" t="s">
        <v>44</v>
      </c>
      <c r="AK203" s="38" t="s">
        <v>44</v>
      </c>
      <c r="AL203" s="200">
        <f>_xlfn.XLOOKUP(AK203,sortorder!$I$15:$I$20,sortorder!$J$15:$J$20)</f>
        <v>1</v>
      </c>
      <c r="AP203" s="639">
        <v>0</v>
      </c>
      <c r="AQ203" t="s">
        <v>43</v>
      </c>
      <c r="AR203" s="22" t="str">
        <f>IF(AA203=1,"pctile",IF(Y203=1,"ratio",IF(AC203=1,"avg","raw")))</f>
        <v>raw</v>
      </c>
      <c r="AS203" t="s">
        <v>43</v>
      </c>
      <c r="AT203" s="22" t="b">
        <f>AR203=AS203</f>
        <v>1</v>
      </c>
      <c r="AU203" s="638" t="s">
        <v>286</v>
      </c>
      <c r="AV203" s="638" t="s">
        <v>43</v>
      </c>
      <c r="AW203">
        <v>1</v>
      </c>
      <c r="AX203" s="601" t="s">
        <v>2143</v>
      </c>
      <c r="AY203" s="484" t="b">
        <v>1</v>
      </c>
      <c r="AZ203" s="22" t="s">
        <v>5630</v>
      </c>
      <c r="BA203">
        <v>2</v>
      </c>
      <c r="BB203">
        <v>0</v>
      </c>
      <c r="BC203" t="b">
        <v>0</v>
      </c>
      <c r="BD203" t="b">
        <v>1</v>
      </c>
      <c r="BE203" t="b">
        <v>0</v>
      </c>
      <c r="BG203" t="s">
        <v>4922</v>
      </c>
      <c r="BH203" s="42" t="s">
        <v>2197</v>
      </c>
      <c r="BI203" s="42" t="s">
        <v>2197</v>
      </c>
      <c r="BJ203" s="719" t="e">
        <v>#N/A</v>
      </c>
      <c r="BK203" s="566" t="s">
        <v>5824</v>
      </c>
      <c r="BL203" s="484" t="s">
        <v>5713</v>
      </c>
      <c r="BO203" s="214">
        <v>999</v>
      </c>
    </row>
    <row r="204" spans="1:67">
      <c r="A204">
        <v>203</v>
      </c>
      <c r="B204" s="153" t="str">
        <f>IFERROR(TEXT(AL204,"00"),"99")&amp;IFERROR(TEXT(W204,"00"),"99")&amp;IFERROR(TEXT(S204,"00"),"99")&amp;IFERROR(TEXT(BO204,"000"),"999")</f>
        <v>012640999</v>
      </c>
      <c r="C204" s="153" t="str">
        <f>IFERROR(TEXT(AL204,"00"),"99")&amp;IFERROR(TEXT(V204,"00"),"99")&amp;IFERROR(TEXT(R204,"000"),"999")</f>
        <v>0126020</v>
      </c>
      <c r="D204" s="108">
        <v>1</v>
      </c>
      <c r="E204" s="591">
        <f>IF(NOT(ISBLANK(L204)),1,0)</f>
        <v>1</v>
      </c>
      <c r="F204" s="591">
        <f>IF(NOT(ISBLANK(O204)),1,0)</f>
        <v>0</v>
      </c>
      <c r="G204" s="349" t="str">
        <f>IF(ISBLANK(H204), IF(OR(NOT(ISBLANK(L204)),NOT(ISBLANK(I204)), NOT(ISBLANK(O204))),"no oldname but should be",""),IF(H204=I204,"api",IF(H204=O204,"csv","no match or acs")))</f>
        <v>no match or acs</v>
      </c>
      <c r="H204" s="62" t="s">
        <v>2994</v>
      </c>
      <c r="I204" s="118" t="s">
        <v>4758</v>
      </c>
      <c r="J204" s="572"/>
      <c r="K204" s="62"/>
      <c r="L204" s="225" t="s">
        <v>2994</v>
      </c>
      <c r="M204" s="189" t="s">
        <v>2994</v>
      </c>
      <c r="O204" s="23"/>
      <c r="Q204" s="120" t="s">
        <v>2199</v>
      </c>
      <c r="R204" s="142">
        <f>IFERROR(_xlfn.XLOOKUP(T204, sortorder!P:P,sortorder!Q:Q),999)</f>
        <v>20</v>
      </c>
      <c r="S204" s="142">
        <f>IFERROR(_xlfn.XLOOKUP(T204, sortorder!P:P,sortorder!O:O),99)</f>
        <v>40</v>
      </c>
      <c r="T204" s="124" t="s">
        <v>2199</v>
      </c>
      <c r="U204" s="56" t="s">
        <v>2199</v>
      </c>
      <c r="V204" s="147">
        <f>IFERROR(_xlfn.XLOOKUP(X204, sortorder!E:E,sortorder!D:D),99)</f>
        <v>26</v>
      </c>
      <c r="W204" s="147">
        <f>V204</f>
        <v>26</v>
      </c>
      <c r="X204" s="135" t="s">
        <v>2823</v>
      </c>
      <c r="Y204" s="137">
        <f>IF(ISERROR(SEARCH(Y$1,$Q204)),0,1)</f>
        <v>0</v>
      </c>
      <c r="Z204" s="137">
        <f>IF(ISERROR(SEARCH(Z$1,$Q204)),0,1)</f>
        <v>0</v>
      </c>
      <c r="AA204" s="137">
        <f>IF(ISERROR(SEARCH(AA$1,$Q204)),0,1)</f>
        <v>0</v>
      </c>
      <c r="AB204" s="137">
        <f>IF(ISERROR(SEARCH(AB$1,$Q204)),0,1)</f>
        <v>0</v>
      </c>
      <c r="AC204" s="137">
        <f>IF(ISERROR(SEARCH(AC$1,$Q204)),0,1)</f>
        <v>0</v>
      </c>
      <c r="AD204" s="137">
        <f>IF(ISERROR(SEARCH(AD$1,$Q204)),0,1)</f>
        <v>0</v>
      </c>
      <c r="AE204" s="137">
        <f>IF(ISERROR(SEARCH(AE$1,$Q204)),0,1)</f>
        <v>0</v>
      </c>
      <c r="AF204" s="137">
        <f>IF(ISERROR(SEARCH(AF$1,$Q204)),0,1)</f>
        <v>0</v>
      </c>
      <c r="AG204" s="137">
        <f>IF(ISERROR(SEARCH(AG$1,$Q204)),0,1)</f>
        <v>0</v>
      </c>
      <c r="AH204" t="s">
        <v>1058</v>
      </c>
      <c r="AI204" s="137" t="str">
        <f>_xlfn.XLOOKUP(I204,'api2.3'!B:B,'api2.3'!D:D,"")</f>
        <v>Breakdown by Race</v>
      </c>
      <c r="AJ204" t="s">
        <v>44</v>
      </c>
      <c r="AK204" s="38" t="s">
        <v>44</v>
      </c>
      <c r="AL204" s="200">
        <f>_xlfn.XLOOKUP(AK204,sortorder!$I$15:$I$20,sortorder!$J$15:$J$20)</f>
        <v>1</v>
      </c>
      <c r="AP204" s="639">
        <v>0</v>
      </c>
      <c r="AQ204" t="s">
        <v>43</v>
      </c>
      <c r="AR204" s="22" t="str">
        <f>IF(AA204=1,"pctile",IF(Y204=1,"ratio",IF(AC204=1,"avg","raw")))</f>
        <v>raw</v>
      </c>
      <c r="AS204" t="s">
        <v>43</v>
      </c>
      <c r="AT204" s="22" t="b">
        <f>AR204=AS204</f>
        <v>1</v>
      </c>
      <c r="AU204" s="638" t="s">
        <v>286</v>
      </c>
      <c r="AV204" s="638" t="s">
        <v>43</v>
      </c>
      <c r="AW204">
        <v>1</v>
      </c>
      <c r="AX204" s="601" t="s">
        <v>2143</v>
      </c>
      <c r="AY204" s="484" t="b">
        <v>1</v>
      </c>
      <c r="AZ204" s="22" t="s">
        <v>5630</v>
      </c>
      <c r="BA204">
        <v>2</v>
      </c>
      <c r="BB204">
        <v>0</v>
      </c>
      <c r="BC204" t="b">
        <v>0</v>
      </c>
      <c r="BD204" t="b">
        <v>1</v>
      </c>
      <c r="BE204" t="b">
        <v>0</v>
      </c>
      <c r="BG204" t="s">
        <v>4923</v>
      </c>
      <c r="BH204" s="42" t="s">
        <v>2201</v>
      </c>
      <c r="BI204" s="42" t="s">
        <v>2201</v>
      </c>
      <c r="BJ204" s="719">
        <v>0</v>
      </c>
      <c r="BK204" s="566" t="s">
        <v>5826</v>
      </c>
      <c r="BL204" s="484" t="s">
        <v>5712</v>
      </c>
      <c r="BO204" s="214">
        <v>999</v>
      </c>
    </row>
    <row r="205" spans="1:67">
      <c r="A205">
        <v>204</v>
      </c>
      <c r="B205" s="153" t="str">
        <f>IFERROR(TEXT(AL205,"00"),"99")&amp;IFERROR(TEXT(W205,"00"),"99")&amp;IFERROR(TEXT(S205,"00"),"99")&amp;IFERROR(TEXT(BO205,"000"),"999")</f>
        <v>012641999</v>
      </c>
      <c r="C205" s="153" t="str">
        <f>IFERROR(TEXT(AL205,"00"),"99")&amp;IFERROR(TEXT(V205,"00"),"99")&amp;IFERROR(TEXT(R205,"000"),"999")</f>
        <v>0126022</v>
      </c>
      <c r="D205" s="108">
        <v>1</v>
      </c>
      <c r="E205" s="591">
        <f>IF(NOT(ISBLANK(L205)),1,0)</f>
        <v>1</v>
      </c>
      <c r="F205" s="591">
        <f>IF(NOT(ISBLANK(O205)),1,0)</f>
        <v>0</v>
      </c>
      <c r="G205" s="349" t="str">
        <f>IF(ISBLANK(H205), IF(OR(NOT(ISBLANK(L205)),NOT(ISBLANK(I205)), NOT(ISBLANK(O205))),"no oldname but should be",""),IF(H205=I205,"api",IF(H205=O205,"csv","no match or acs")))</f>
        <v>no match or acs</v>
      </c>
      <c r="H205" s="62" t="s">
        <v>2995</v>
      </c>
      <c r="I205" s="118" t="s">
        <v>4760</v>
      </c>
      <c r="J205" s="572"/>
      <c r="K205" s="62"/>
      <c r="L205" s="225" t="s">
        <v>2995</v>
      </c>
      <c r="M205" s="189" t="s">
        <v>2995</v>
      </c>
      <c r="O205" s="23"/>
      <c r="Q205" s="120" t="s">
        <v>2208</v>
      </c>
      <c r="R205" s="142">
        <f>IFERROR(_xlfn.XLOOKUP(T205, sortorder!P:P,sortorder!Q:Q),999)</f>
        <v>22</v>
      </c>
      <c r="S205" s="142">
        <f>IFERROR(_xlfn.XLOOKUP(T205, sortorder!P:P,sortorder!O:O),99)</f>
        <v>41</v>
      </c>
      <c r="T205" s="124" t="s">
        <v>2208</v>
      </c>
      <c r="U205" s="56" t="s">
        <v>2208</v>
      </c>
      <c r="V205" s="147">
        <f>IFERROR(_xlfn.XLOOKUP(X205, sortorder!E:E,sortorder!D:D),99)</f>
        <v>26</v>
      </c>
      <c r="W205" s="147">
        <f>V205</f>
        <v>26</v>
      </c>
      <c r="X205" s="135" t="s">
        <v>2823</v>
      </c>
      <c r="Y205" s="137">
        <f>IF(ISERROR(SEARCH(Y$1,$Q205)),0,1)</f>
        <v>0</v>
      </c>
      <c r="Z205" s="137">
        <f>IF(ISERROR(SEARCH(Z$1,$Q205)),0,1)</f>
        <v>0</v>
      </c>
      <c r="AA205" s="137">
        <f>IF(ISERROR(SEARCH(AA$1,$Q205)),0,1)</f>
        <v>0</v>
      </c>
      <c r="AB205" s="137">
        <f>IF(ISERROR(SEARCH(AB$1,$Q205)),0,1)</f>
        <v>0</v>
      </c>
      <c r="AC205" s="137">
        <f>IF(ISERROR(SEARCH(AC$1,$Q205)),0,1)</f>
        <v>0</v>
      </c>
      <c r="AD205" s="137">
        <f>IF(ISERROR(SEARCH(AD$1,$Q205)),0,1)</f>
        <v>0</v>
      </c>
      <c r="AE205" s="137">
        <f>IF(ISERROR(SEARCH(AE$1,$Q205)),0,1)</f>
        <v>0</v>
      </c>
      <c r="AF205" s="137">
        <f>IF(ISERROR(SEARCH(AF$1,$Q205)),0,1)</f>
        <v>0</v>
      </c>
      <c r="AG205" s="137">
        <f>IF(ISERROR(SEARCH(AG$1,$Q205)),0,1)</f>
        <v>0</v>
      </c>
      <c r="AH205" t="s">
        <v>1058</v>
      </c>
      <c r="AI205" s="137" t="str">
        <f>_xlfn.XLOOKUP(I205,'api2.3'!B:B,'api2.3'!D:D,"")</f>
        <v>Breakdown by Race</v>
      </c>
      <c r="AJ205" t="s">
        <v>44</v>
      </c>
      <c r="AK205" s="38" t="s">
        <v>44</v>
      </c>
      <c r="AL205" s="200">
        <f>_xlfn.XLOOKUP(AK205,sortorder!$I$15:$I$20,sortorder!$J$15:$J$20)</f>
        <v>1</v>
      </c>
      <c r="AP205" s="639">
        <v>0</v>
      </c>
      <c r="AQ205" t="s">
        <v>43</v>
      </c>
      <c r="AR205" s="22" t="str">
        <f>IF(AA205=1,"pctile",IF(Y205=1,"ratio",IF(AC205=1,"avg","raw")))</f>
        <v>raw</v>
      </c>
      <c r="AS205" t="s">
        <v>43</v>
      </c>
      <c r="AT205" s="22" t="b">
        <f>AR205=AS205</f>
        <v>1</v>
      </c>
      <c r="AU205" s="638" t="s">
        <v>286</v>
      </c>
      <c r="AV205" s="638" t="s">
        <v>43</v>
      </c>
      <c r="AW205">
        <v>1</v>
      </c>
      <c r="AX205" s="601" t="s">
        <v>2143</v>
      </c>
      <c r="AY205" s="484" t="b">
        <v>1</v>
      </c>
      <c r="AZ205" s="22" t="s">
        <v>5630</v>
      </c>
      <c r="BA205">
        <v>2</v>
      </c>
      <c r="BB205">
        <v>0</v>
      </c>
      <c r="BC205" t="b">
        <v>0</v>
      </c>
      <c r="BD205" t="b">
        <v>1</v>
      </c>
      <c r="BE205" t="b">
        <v>0</v>
      </c>
      <c r="BG205" t="s">
        <v>4994</v>
      </c>
      <c r="BH205" s="42" t="s">
        <v>2210</v>
      </c>
      <c r="BI205" s="42" t="s">
        <v>2210</v>
      </c>
      <c r="BJ205" s="719">
        <v>0</v>
      </c>
      <c r="BK205" s="566" t="s">
        <v>5828</v>
      </c>
      <c r="BL205" s="484" t="s">
        <v>5711</v>
      </c>
      <c r="BO205" s="214">
        <v>999</v>
      </c>
    </row>
    <row r="206" spans="1:67">
      <c r="A206">
        <v>205</v>
      </c>
      <c r="B206" s="153" t="str">
        <f>IFERROR(TEXT(AL206,"00"),"99")&amp;IFERROR(TEXT(W206,"00"),"99")&amp;IFERROR(TEXT(S206,"00"),"99")&amp;IFERROR(TEXT(BO206,"000"),"999")</f>
        <v>012642999</v>
      </c>
      <c r="C206" s="153" t="str">
        <f>IFERROR(TEXT(AL206,"00"),"99")&amp;IFERROR(TEXT(V206,"00"),"99")&amp;IFERROR(TEXT(R206,"000"),"999")</f>
        <v>0126023</v>
      </c>
      <c r="D206" s="108">
        <v>1</v>
      </c>
      <c r="E206" s="591">
        <f>IF(NOT(ISBLANK(L206)),1,0)</f>
        <v>1</v>
      </c>
      <c r="F206" s="591">
        <f>IF(NOT(ISBLANK(O206)),1,0)</f>
        <v>0</v>
      </c>
      <c r="G206" s="349" t="str">
        <f>IF(ISBLANK(H206), IF(OR(NOT(ISBLANK(L206)),NOT(ISBLANK(I206)), NOT(ISBLANK(O206))),"no oldname but should be",""),IF(H206=I206,"api",IF(H206=O206,"csv","no match or acs")))</f>
        <v>no match or acs</v>
      </c>
      <c r="H206" s="62" t="s">
        <v>2996</v>
      </c>
      <c r="I206" s="118" t="s">
        <v>4761</v>
      </c>
      <c r="J206" s="572"/>
      <c r="K206" s="62"/>
      <c r="L206" s="225" t="s">
        <v>2996</v>
      </c>
      <c r="M206" s="189" t="s">
        <v>2996</v>
      </c>
      <c r="O206" s="23"/>
      <c r="Q206" s="120" t="s">
        <v>2212</v>
      </c>
      <c r="R206" s="142">
        <f>IFERROR(_xlfn.XLOOKUP(T206, sortorder!P:P,sortorder!Q:Q),999)</f>
        <v>23</v>
      </c>
      <c r="S206" s="142">
        <f>IFERROR(_xlfn.XLOOKUP(T206, sortorder!P:P,sortorder!O:O),99)</f>
        <v>42</v>
      </c>
      <c r="T206" s="124" t="s">
        <v>2212</v>
      </c>
      <c r="U206" s="56" t="s">
        <v>2212</v>
      </c>
      <c r="V206" s="147">
        <f>IFERROR(_xlfn.XLOOKUP(X206, sortorder!E:E,sortorder!D:D),99)</f>
        <v>26</v>
      </c>
      <c r="W206" s="147">
        <f>V206</f>
        <v>26</v>
      </c>
      <c r="X206" s="351" t="s">
        <v>2823</v>
      </c>
      <c r="Y206" s="137">
        <f>IF(ISERROR(SEARCH(Y$1,$Q206)),0,1)</f>
        <v>0</v>
      </c>
      <c r="Z206" s="137">
        <f>IF(ISERROR(SEARCH(Z$1,$Q206)),0,1)</f>
        <v>0</v>
      </c>
      <c r="AA206" s="137">
        <f>IF(ISERROR(SEARCH(AA$1,$Q206)),0,1)</f>
        <v>0</v>
      </c>
      <c r="AB206" s="137">
        <f>IF(ISERROR(SEARCH(AB$1,$Q206)),0,1)</f>
        <v>0</v>
      </c>
      <c r="AC206" s="137">
        <f>IF(ISERROR(SEARCH(AC$1,$Q206)),0,1)</f>
        <v>0</v>
      </c>
      <c r="AD206" s="137">
        <f>IF(ISERROR(SEARCH(AD$1,$Q206)),0,1)</f>
        <v>0</v>
      </c>
      <c r="AE206" s="137">
        <f>IF(ISERROR(SEARCH(AE$1,$Q206)),0,1)</f>
        <v>0</v>
      </c>
      <c r="AF206" s="137">
        <f>IF(ISERROR(SEARCH(AF$1,$Q206)),0,1)</f>
        <v>0</v>
      </c>
      <c r="AG206" s="137">
        <f>IF(ISERROR(SEARCH(AG$1,$Q206)),0,1)</f>
        <v>0</v>
      </c>
      <c r="AH206" t="s">
        <v>1058</v>
      </c>
      <c r="AI206" s="137" t="str">
        <f>_xlfn.XLOOKUP(I206,'api2.3'!B:B,'api2.3'!D:D,"")</f>
        <v>Breakdown by Race</v>
      </c>
      <c r="AJ206" t="s">
        <v>44</v>
      </c>
      <c r="AK206" s="38" t="s">
        <v>44</v>
      </c>
      <c r="AL206" s="200">
        <f>_xlfn.XLOOKUP(AK206,sortorder!$I$15:$I$20,sortorder!$J$15:$J$20)</f>
        <v>1</v>
      </c>
      <c r="AP206" s="639">
        <v>0</v>
      </c>
      <c r="AQ206" t="s">
        <v>43</v>
      </c>
      <c r="AR206" s="22" t="str">
        <f>IF(AA206=1,"pctile",IF(Y206=1,"ratio",IF(AC206=1,"avg","raw")))</f>
        <v>raw</v>
      </c>
      <c r="AS206" t="s">
        <v>43</v>
      </c>
      <c r="AT206" s="22" t="b">
        <f>AR206=AS206</f>
        <v>1</v>
      </c>
      <c r="AU206" s="638" t="s">
        <v>286</v>
      </c>
      <c r="AV206" s="638" t="s">
        <v>43</v>
      </c>
      <c r="AW206">
        <v>1</v>
      </c>
      <c r="AX206" s="601" t="s">
        <v>2143</v>
      </c>
      <c r="AY206" s="484" t="b">
        <v>1</v>
      </c>
      <c r="AZ206" s="22" t="s">
        <v>5630</v>
      </c>
      <c r="BA206">
        <v>2</v>
      </c>
      <c r="BB206">
        <v>0</v>
      </c>
      <c r="BC206" t="b">
        <v>0</v>
      </c>
      <c r="BD206" t="b">
        <v>1</v>
      </c>
      <c r="BE206" t="b">
        <v>0</v>
      </c>
      <c r="BG206" t="s">
        <v>5095</v>
      </c>
      <c r="BH206" s="42" t="s">
        <v>2214</v>
      </c>
      <c r="BI206" s="42" t="s">
        <v>2214</v>
      </c>
      <c r="BJ206" s="719">
        <v>0</v>
      </c>
      <c r="BK206" s="566" t="s">
        <v>5830</v>
      </c>
      <c r="BL206" s="484" t="s">
        <v>5710</v>
      </c>
      <c r="BO206" s="214">
        <v>999</v>
      </c>
    </row>
    <row r="207" spans="1:67">
      <c r="A207">
        <v>206</v>
      </c>
      <c r="B207" s="153" t="str">
        <f>IFERROR(TEXT(AL207,"00"),"99")&amp;IFERROR(TEXT(W207,"00"),"99")&amp;IFERROR(TEXT(S207,"00"),"99")&amp;IFERROR(TEXT(BO207,"000"),"999")</f>
        <v>012643999</v>
      </c>
      <c r="C207" s="153" t="str">
        <f>IFERROR(TEXT(AL207,"00"),"99")&amp;IFERROR(TEXT(V207,"00"),"99")&amp;IFERROR(TEXT(R207,"000"),"999")</f>
        <v>0126024</v>
      </c>
      <c r="D207" s="108">
        <v>1</v>
      </c>
      <c r="E207" s="591">
        <f>IF(NOT(ISBLANK(L207)),1,0)</f>
        <v>1</v>
      </c>
      <c r="F207" s="591">
        <f>IF(NOT(ISBLANK(O207)),1,0)</f>
        <v>0</v>
      </c>
      <c r="G207" s="349" t="str">
        <f>IF(ISBLANK(H207), IF(OR(NOT(ISBLANK(L207)),NOT(ISBLANK(I207)), NOT(ISBLANK(O207))),"no oldname but should be",""),IF(H207=I207,"api",IF(H207=O207,"csv","no match or acs")))</f>
        <v>no match or acs</v>
      </c>
      <c r="H207" s="62" t="s">
        <v>2997</v>
      </c>
      <c r="I207" s="118" t="s">
        <v>4762</v>
      </c>
      <c r="J207" s="572"/>
      <c r="K207" s="62"/>
      <c r="L207" s="225" t="s">
        <v>2997</v>
      </c>
      <c r="M207" s="189" t="s">
        <v>2997</v>
      </c>
      <c r="O207" s="23"/>
      <c r="Q207" s="120" t="s">
        <v>2216</v>
      </c>
      <c r="R207" s="142">
        <f>IFERROR(_xlfn.XLOOKUP(T207, sortorder!P:P,sortorder!Q:Q),999)</f>
        <v>24</v>
      </c>
      <c r="S207" s="142">
        <f>IFERROR(_xlfn.XLOOKUP(T207, sortorder!P:P,sortorder!O:O),99)</f>
        <v>43</v>
      </c>
      <c r="T207" s="124" t="s">
        <v>2216</v>
      </c>
      <c r="U207" s="56" t="s">
        <v>2216</v>
      </c>
      <c r="V207" s="147">
        <f>IFERROR(_xlfn.XLOOKUP(X207, sortorder!E:E,sortorder!D:D),99)</f>
        <v>26</v>
      </c>
      <c r="W207" s="147">
        <f>V207</f>
        <v>26</v>
      </c>
      <c r="X207" s="135" t="s">
        <v>2823</v>
      </c>
      <c r="Y207" s="137">
        <f>IF(ISERROR(SEARCH(Y$1,$Q207)),0,1)</f>
        <v>0</v>
      </c>
      <c r="Z207" s="137">
        <f>IF(ISERROR(SEARCH(Z$1,$Q207)),0,1)</f>
        <v>0</v>
      </c>
      <c r="AA207" s="137">
        <f>IF(ISERROR(SEARCH(AA$1,$Q207)),0,1)</f>
        <v>0</v>
      </c>
      <c r="AB207" s="137">
        <f>IF(ISERROR(SEARCH(AB$1,$Q207)),0,1)</f>
        <v>0</v>
      </c>
      <c r="AC207" s="137">
        <f>IF(ISERROR(SEARCH(AC$1,$Q207)),0,1)</f>
        <v>0</v>
      </c>
      <c r="AD207" s="137">
        <f>IF(ISERROR(SEARCH(AD$1,$Q207)),0,1)</f>
        <v>0</v>
      </c>
      <c r="AE207" s="137">
        <f>IF(ISERROR(SEARCH(AE$1,$Q207)),0,1)</f>
        <v>0</v>
      </c>
      <c r="AF207" s="137">
        <f>IF(ISERROR(SEARCH(AF$1,$Q207)),0,1)</f>
        <v>0</v>
      </c>
      <c r="AG207" s="137">
        <f>IF(ISERROR(SEARCH(AG$1,$Q207)),0,1)</f>
        <v>0</v>
      </c>
      <c r="AH207" t="s">
        <v>1058</v>
      </c>
      <c r="AI207" s="137" t="str">
        <f>_xlfn.XLOOKUP(I207,'api2.3'!B:B,'api2.3'!D:D,"")</f>
        <v>Breakdown by Race</v>
      </c>
      <c r="AJ207" t="s">
        <v>44</v>
      </c>
      <c r="AK207" s="38" t="s">
        <v>44</v>
      </c>
      <c r="AL207" s="200">
        <f>_xlfn.XLOOKUP(AK207,sortorder!$I$15:$I$20,sortorder!$J$15:$J$20)</f>
        <v>1</v>
      </c>
      <c r="AP207" s="639">
        <v>0</v>
      </c>
      <c r="AQ207" t="s">
        <v>43</v>
      </c>
      <c r="AR207" s="22" t="str">
        <f>IF(AA207=1,"pctile",IF(Y207=1,"ratio",IF(AC207=1,"avg","raw")))</f>
        <v>raw</v>
      </c>
      <c r="AS207" t="s">
        <v>43</v>
      </c>
      <c r="AT207" s="22" t="b">
        <f>AR207=AS207</f>
        <v>1</v>
      </c>
      <c r="AU207" s="638" t="s">
        <v>286</v>
      </c>
      <c r="AV207" s="638" t="s">
        <v>43</v>
      </c>
      <c r="AW207">
        <v>1</v>
      </c>
      <c r="AX207" s="601" t="s">
        <v>2143</v>
      </c>
      <c r="AY207" s="484" t="b">
        <v>1</v>
      </c>
      <c r="AZ207" s="22" t="s">
        <v>5630</v>
      </c>
      <c r="BA207">
        <v>2</v>
      </c>
      <c r="BB207">
        <v>0</v>
      </c>
      <c r="BC207" t="b">
        <v>0</v>
      </c>
      <c r="BD207" t="b">
        <v>1</v>
      </c>
      <c r="BE207" t="b">
        <v>0</v>
      </c>
      <c r="BG207" t="s">
        <v>4924</v>
      </c>
      <c r="BH207" s="42" t="s">
        <v>2218</v>
      </c>
      <c r="BI207" s="42" t="s">
        <v>2218</v>
      </c>
      <c r="BJ207" s="719">
        <v>0</v>
      </c>
      <c r="BK207" s="566" t="s">
        <v>5832</v>
      </c>
      <c r="BL207" s="484" t="s">
        <v>5709</v>
      </c>
      <c r="BO207" s="214">
        <v>999</v>
      </c>
    </row>
    <row r="208" spans="1:67">
      <c r="A208">
        <v>207</v>
      </c>
      <c r="B208" s="153" t="str">
        <f>IFERROR(TEXT(AL208,"00"),"99")&amp;IFERROR(TEXT(W208,"00"),"99")&amp;IFERROR(TEXT(S208,"00"),"99")&amp;IFERROR(TEXT(BO208,"000"),"999")</f>
        <v>012644999</v>
      </c>
      <c r="C208" s="153" t="str">
        <f>IFERROR(TEXT(AL208,"00"),"99")&amp;IFERROR(TEXT(V208,"00"),"99")&amp;IFERROR(TEXT(R208,"000"),"999")</f>
        <v>0126025</v>
      </c>
      <c r="D208" s="108">
        <v>1</v>
      </c>
      <c r="E208" s="591">
        <f>IF(NOT(ISBLANK(L208)),1,0)</f>
        <v>1</v>
      </c>
      <c r="F208" s="591">
        <f>IF(NOT(ISBLANK(O208)),1,0)</f>
        <v>0</v>
      </c>
      <c r="G208" s="349" t="str">
        <f>IF(ISBLANK(H208), IF(OR(NOT(ISBLANK(L208)),NOT(ISBLANK(I208)), NOT(ISBLANK(O208))),"no oldname but should be",""),IF(H208=I208,"api",IF(H208=O208,"csv","no match or acs")))</f>
        <v>no match or acs</v>
      </c>
      <c r="H208" s="62" t="s">
        <v>2998</v>
      </c>
      <c r="I208" s="118" t="s">
        <v>4763</v>
      </c>
      <c r="J208" s="572"/>
      <c r="K208" s="62"/>
      <c r="L208" s="225" t="s">
        <v>2998</v>
      </c>
      <c r="M208" s="189" t="s">
        <v>2998</v>
      </c>
      <c r="O208" s="23"/>
      <c r="Q208" s="120" t="s">
        <v>2220</v>
      </c>
      <c r="R208" s="142">
        <f>IFERROR(_xlfn.XLOOKUP(T208, sortorder!P:P,sortorder!Q:Q),999)</f>
        <v>25</v>
      </c>
      <c r="S208" s="142">
        <f>IFERROR(_xlfn.XLOOKUP(T208, sortorder!P:P,sortorder!O:O),99)</f>
        <v>44</v>
      </c>
      <c r="T208" s="124" t="s">
        <v>2220</v>
      </c>
      <c r="U208" s="56" t="s">
        <v>2220</v>
      </c>
      <c r="V208" s="147">
        <f>IFERROR(_xlfn.XLOOKUP(X208, sortorder!E:E,sortorder!D:D),99)</f>
        <v>26</v>
      </c>
      <c r="W208" s="147">
        <f>V208</f>
        <v>26</v>
      </c>
      <c r="X208" s="135" t="s">
        <v>2823</v>
      </c>
      <c r="Y208" s="137">
        <f>IF(ISERROR(SEARCH(Y$1,$Q208)),0,1)</f>
        <v>0</v>
      </c>
      <c r="Z208" s="137">
        <f>IF(ISERROR(SEARCH(Z$1,$Q208)),0,1)</f>
        <v>0</v>
      </c>
      <c r="AA208" s="137">
        <f>IF(ISERROR(SEARCH(AA$1,$Q208)),0,1)</f>
        <v>0</v>
      </c>
      <c r="AB208" s="137">
        <f>IF(ISERROR(SEARCH(AB$1,$Q208)),0,1)</f>
        <v>0</v>
      </c>
      <c r="AC208" s="137">
        <f>IF(ISERROR(SEARCH(AC$1,$Q208)),0,1)</f>
        <v>0</v>
      </c>
      <c r="AD208" s="137">
        <f>IF(ISERROR(SEARCH(AD$1,$Q208)),0,1)</f>
        <v>0</v>
      </c>
      <c r="AE208" s="137">
        <f>IF(ISERROR(SEARCH(AE$1,$Q208)),0,1)</f>
        <v>0</v>
      </c>
      <c r="AF208" s="137">
        <f>IF(ISERROR(SEARCH(AF$1,$Q208)),0,1)</f>
        <v>0</v>
      </c>
      <c r="AG208" s="137">
        <f>IF(ISERROR(SEARCH(AG$1,$Q208)),0,1)</f>
        <v>0</v>
      </c>
      <c r="AH208" t="s">
        <v>1058</v>
      </c>
      <c r="AI208" s="137" t="str">
        <f>_xlfn.XLOOKUP(I208,'api2.3'!B:B,'api2.3'!D:D,"")</f>
        <v>Breakdown by Race</v>
      </c>
      <c r="AJ208" t="s">
        <v>44</v>
      </c>
      <c r="AK208" s="38" t="s">
        <v>44</v>
      </c>
      <c r="AL208" s="200">
        <f>_xlfn.XLOOKUP(AK208,sortorder!$I$15:$I$20,sortorder!$J$15:$J$20)</f>
        <v>1</v>
      </c>
      <c r="AP208" s="639">
        <v>0</v>
      </c>
      <c r="AQ208" t="s">
        <v>43</v>
      </c>
      <c r="AR208" s="22" t="str">
        <f>IF(AA208=1,"pctile",IF(Y208=1,"ratio",IF(AC208=1,"avg","raw")))</f>
        <v>raw</v>
      </c>
      <c r="AS208" t="s">
        <v>43</v>
      </c>
      <c r="AT208" s="22" t="b">
        <f>AR208=AS208</f>
        <v>1</v>
      </c>
      <c r="AU208" s="638" t="s">
        <v>286</v>
      </c>
      <c r="AV208" s="638" t="s">
        <v>43</v>
      </c>
      <c r="AW208">
        <v>1</v>
      </c>
      <c r="AX208" s="601" t="s">
        <v>2143</v>
      </c>
      <c r="AY208" s="484" t="b">
        <v>1</v>
      </c>
      <c r="AZ208" s="22" t="s">
        <v>5630</v>
      </c>
      <c r="BA208">
        <v>2</v>
      </c>
      <c r="BB208">
        <v>0</v>
      </c>
      <c r="BC208" t="b">
        <v>0</v>
      </c>
      <c r="BD208" t="b">
        <v>1</v>
      </c>
      <c r="BE208" t="b">
        <v>0</v>
      </c>
      <c r="BG208" t="s">
        <v>5182</v>
      </c>
      <c r="BH208" s="42" t="s">
        <v>2222</v>
      </c>
      <c r="BI208" s="42" t="s">
        <v>2222</v>
      </c>
      <c r="BJ208" s="719">
        <v>0</v>
      </c>
      <c r="BK208" s="566" t="s">
        <v>5834</v>
      </c>
      <c r="BL208" s="484" t="s">
        <v>5708</v>
      </c>
      <c r="BO208" s="214">
        <v>999</v>
      </c>
    </row>
    <row r="209" spans="1:67">
      <c r="A209">
        <v>208</v>
      </c>
      <c r="B209" s="153" t="str">
        <f>IFERROR(TEXT(AL209,"00"),"99")&amp;IFERROR(TEXT(W209,"00"),"99")&amp;IFERROR(TEXT(S209,"00"),"99")&amp;IFERROR(TEXT(BO209,"000"),"999")</f>
        <v>012645999</v>
      </c>
      <c r="C209" s="153" t="str">
        <f>IFERROR(TEXT(AL209,"00"),"99")&amp;IFERROR(TEXT(V209,"00"),"99")&amp;IFERROR(TEXT(R209,"000"),"999")</f>
        <v>0126018</v>
      </c>
      <c r="D209" s="108">
        <v>1</v>
      </c>
      <c r="E209" s="591">
        <f>IF(NOT(ISBLANK(L209)),1,0)</f>
        <v>1</v>
      </c>
      <c r="F209" s="591">
        <f>IF(NOT(ISBLANK(O209)),1,0)</f>
        <v>0</v>
      </c>
      <c r="G209" s="349" t="str">
        <f>IF(ISBLANK(H209), IF(OR(NOT(ISBLANK(L209)),NOT(ISBLANK(I209)), NOT(ISBLANK(O209))),"no oldname but should be",""),IF(H209=I209,"api",IF(H209=O209,"csv","no match or acs")))</f>
        <v>no match or acs</v>
      </c>
      <c r="H209" s="62" t="s">
        <v>2999</v>
      </c>
      <c r="I209" s="118" t="s">
        <v>4757</v>
      </c>
      <c r="J209" s="572"/>
      <c r="K209" s="62"/>
      <c r="L209" s="225" t="s">
        <v>2999</v>
      </c>
      <c r="M209" s="189" t="s">
        <v>2999</v>
      </c>
      <c r="O209" s="23"/>
      <c r="Q209" s="120" t="s">
        <v>2189</v>
      </c>
      <c r="R209" s="142">
        <f>IFERROR(_xlfn.XLOOKUP(T209, sortorder!P:P,sortorder!Q:Q),999)</f>
        <v>18</v>
      </c>
      <c r="S209" s="142">
        <f>IFERROR(_xlfn.XLOOKUP(T209, sortorder!P:P,sortorder!O:O),99)</f>
        <v>45</v>
      </c>
      <c r="T209" s="124" t="s">
        <v>2189</v>
      </c>
      <c r="U209" s="56" t="s">
        <v>2189</v>
      </c>
      <c r="V209" s="147">
        <f>IFERROR(_xlfn.XLOOKUP(X209, sortorder!E:E,sortorder!D:D),99)</f>
        <v>26</v>
      </c>
      <c r="W209" s="147">
        <f>V209</f>
        <v>26</v>
      </c>
      <c r="X209" s="135" t="s">
        <v>2823</v>
      </c>
      <c r="Y209" s="137">
        <f>IF(ISERROR(SEARCH(Y$1,$Q209)),0,1)</f>
        <v>0</v>
      </c>
      <c r="Z209" s="137">
        <f>IF(ISERROR(SEARCH(Z$1,$Q209)),0,1)</f>
        <v>0</v>
      </c>
      <c r="AA209" s="137">
        <f>IF(ISERROR(SEARCH(AA$1,$Q209)),0,1)</f>
        <v>0</v>
      </c>
      <c r="AB209" s="137">
        <f>IF(ISERROR(SEARCH(AB$1,$Q209)),0,1)</f>
        <v>0</v>
      </c>
      <c r="AC209" s="137">
        <f>IF(ISERROR(SEARCH(AC$1,$Q209)),0,1)</f>
        <v>0</v>
      </c>
      <c r="AD209" s="137">
        <f>IF(ISERROR(SEARCH(AD$1,$Q209)),0,1)</f>
        <v>0</v>
      </c>
      <c r="AE209" s="137">
        <f>IF(ISERROR(SEARCH(AE$1,$Q209)),0,1)</f>
        <v>0</v>
      </c>
      <c r="AF209" s="137">
        <f>IF(ISERROR(SEARCH(AF$1,$Q209)),0,1)</f>
        <v>0</v>
      </c>
      <c r="AG209" s="137">
        <f>IF(ISERROR(SEARCH(AG$1,$Q209)),0,1)</f>
        <v>0</v>
      </c>
      <c r="AH209" t="s">
        <v>1058</v>
      </c>
      <c r="AI209" s="137" t="str">
        <f>_xlfn.XLOOKUP(I209,'api2.3'!B:B,'api2.3'!D:D,"")</f>
        <v>Breakdown by Race</v>
      </c>
      <c r="AJ209" t="s">
        <v>44</v>
      </c>
      <c r="AK209" s="38" t="s">
        <v>44</v>
      </c>
      <c r="AL209" s="200">
        <f>_xlfn.XLOOKUP(AK209,sortorder!$I$15:$I$20,sortorder!$J$15:$J$20)</f>
        <v>1</v>
      </c>
      <c r="AP209" s="639">
        <v>0</v>
      </c>
      <c r="AQ209" t="s">
        <v>43</v>
      </c>
      <c r="AR209" s="22" t="str">
        <f>IF(AA209=1,"pctile",IF(Y209=1,"ratio",IF(AC209=1,"avg","raw")))</f>
        <v>raw</v>
      </c>
      <c r="AS209" t="s">
        <v>43</v>
      </c>
      <c r="AT209" s="22" t="b">
        <f>AR209=AS209</f>
        <v>1</v>
      </c>
      <c r="AU209" s="638" t="s">
        <v>286</v>
      </c>
      <c r="AV209" s="638" t="s">
        <v>43</v>
      </c>
      <c r="AW209">
        <v>1</v>
      </c>
      <c r="AX209" s="601" t="s">
        <v>2143</v>
      </c>
      <c r="AY209" s="484" t="b">
        <v>1</v>
      </c>
      <c r="AZ209" s="22" t="s">
        <v>5630</v>
      </c>
      <c r="BA209">
        <v>2</v>
      </c>
      <c r="BB209">
        <v>0</v>
      </c>
      <c r="BC209" t="b">
        <v>0</v>
      </c>
      <c r="BD209" t="b">
        <v>1</v>
      </c>
      <c r="BE209" t="b">
        <v>0</v>
      </c>
      <c r="BG209" t="s">
        <v>4925</v>
      </c>
      <c r="BH209" s="42" t="s">
        <v>2193</v>
      </c>
      <c r="BI209" s="42" t="s">
        <v>2193</v>
      </c>
      <c r="BJ209" s="719">
        <v>0</v>
      </c>
      <c r="BK209" s="566" t="s">
        <v>5822</v>
      </c>
      <c r="BL209" s="484" t="s">
        <v>5714</v>
      </c>
      <c r="BO209" s="214">
        <v>999</v>
      </c>
    </row>
    <row r="210" spans="1:67">
      <c r="A210">
        <v>209</v>
      </c>
      <c r="B210" s="153" t="str">
        <f>IFERROR(TEXT(AL210,"00"),"99")&amp;IFERROR(TEXT(W210,"00"),"99")&amp;IFERROR(TEXT(S210,"00"),"99")&amp;IFERROR(TEXT(BO210,"000"),"999")</f>
        <v>012738999</v>
      </c>
      <c r="C210" s="153" t="str">
        <f>IFERROR(TEXT(AL210,"00"),"99")&amp;IFERROR(TEXT(V210,"00"),"99")&amp;IFERROR(TEXT(R210,"000"),"999")</f>
        <v>0127021</v>
      </c>
      <c r="D210" s="28">
        <v>0</v>
      </c>
      <c r="E210" s="591">
        <f>IF(NOT(ISBLANK(L210)),1,0)</f>
        <v>0</v>
      </c>
      <c r="F210" s="591">
        <f>IF(NOT(ISBLANK(O210)),1,0)</f>
        <v>0</v>
      </c>
      <c r="G210" s="349" t="str">
        <f>IF(ISBLANK(H210), IF(OR(NOT(ISBLANK(L210)),NOT(ISBLANK(I210)), NOT(ISBLANK(O210))),"no oldname but should be",""),IF(H210=I210,"api",IF(H210=O210,"csv","no match or acs")))</f>
        <v/>
      </c>
      <c r="Q210" s="61" t="s">
        <v>2355</v>
      </c>
      <c r="R210" s="142">
        <f>IFERROR(_xlfn.XLOOKUP(T210, sortorder!P:P,sortorder!Q:Q),999)</f>
        <v>21</v>
      </c>
      <c r="S210" s="142">
        <f>IFERROR(_xlfn.XLOOKUP(T210, sortorder!P:P,sortorder!O:O),99)</f>
        <v>38</v>
      </c>
      <c r="T210" s="124" t="s">
        <v>2203</v>
      </c>
      <c r="U210" s="56" t="s">
        <v>2203</v>
      </c>
      <c r="V210" s="147">
        <f>IFERROR(_xlfn.XLOOKUP(X210, sortorder!E:E,sortorder!D:D),99)</f>
        <v>27</v>
      </c>
      <c r="W210" s="147">
        <f>V210</f>
        <v>27</v>
      </c>
      <c r="X210" s="135" t="s">
        <v>2824</v>
      </c>
      <c r="Y210" s="137">
        <f>IF(ISERROR(SEARCH(Y$1,$Q210)),0,1)</f>
        <v>1</v>
      </c>
      <c r="Z210" s="137">
        <f>IF(ISERROR(SEARCH(Z$1,$Q210)),0,1)</f>
        <v>0</v>
      </c>
      <c r="AA210" s="137">
        <f>IF(ISERROR(SEARCH(AA$1,$Q210)),0,1)</f>
        <v>0</v>
      </c>
      <c r="AB210" s="137">
        <f>IF(ISERROR(SEARCH(AB$1,$Q210)),0,1)</f>
        <v>0</v>
      </c>
      <c r="AC210" s="137">
        <f>IF(ISERROR(SEARCH(AC$1,$Q210)),0,1)</f>
        <v>1</v>
      </c>
      <c r="AD210" s="137">
        <f>IF(ISERROR(SEARCH(AD$1,$Q210)),0,1)</f>
        <v>0</v>
      </c>
      <c r="AE210" s="137">
        <f>IF(ISERROR(SEARCH(AE$1,$Q210)),0,1)</f>
        <v>0</v>
      </c>
      <c r="AF210" s="137">
        <f>IF(ISERROR(SEARCH(AF$1,$Q210)),0,1)</f>
        <v>0</v>
      </c>
      <c r="AG210" s="137">
        <f>IF(ISERROR(SEARCH(AG$1,$Q210)),0,1)</f>
        <v>0</v>
      </c>
      <c r="AI210" s="137" t="str">
        <f>_xlfn.XLOOKUP(I210,'api2.3'!B:B,'api2.3'!D:D,"")</f>
        <v/>
      </c>
      <c r="AJ210" t="s">
        <v>44</v>
      </c>
      <c r="AK210" s="38" t="s">
        <v>44</v>
      </c>
      <c r="AL210" s="200">
        <f>_xlfn.XLOOKUP(AK210,sortorder!$I$15:$I$20,sortorder!$J$15:$J$20)</f>
        <v>1</v>
      </c>
      <c r="AM210" s="638" t="s">
        <v>416</v>
      </c>
      <c r="AN210" s="638" t="s">
        <v>416</v>
      </c>
      <c r="AO210" s="638" t="s">
        <v>417</v>
      </c>
      <c r="AP210" s="642">
        <v>1</v>
      </c>
      <c r="AQ210" t="s">
        <v>2335</v>
      </c>
      <c r="AR210" s="22" t="str">
        <f>IF(AA210=1,"pctile",IF(Y210=1,"ratio",IF(AC210=1,"avg","raw")))</f>
        <v>ratio</v>
      </c>
      <c r="AS210" t="s">
        <v>1707</v>
      </c>
      <c r="AT210" s="22" t="b">
        <f>AR210=AS210</f>
        <v>1</v>
      </c>
      <c r="AU210" s="638" t="s">
        <v>1707</v>
      </c>
      <c r="AV210" s="638" t="s">
        <v>1707</v>
      </c>
      <c r="AX210" s="601" t="s">
        <v>2799</v>
      </c>
      <c r="AY210" s="484" t="b">
        <v>0</v>
      </c>
      <c r="AZ210" t="s">
        <v>2948</v>
      </c>
      <c r="BA210">
        <v>2</v>
      </c>
      <c r="BB210">
        <v>1</v>
      </c>
      <c r="BC210" t="b">
        <v>0</v>
      </c>
      <c r="BD210" t="b">
        <v>0</v>
      </c>
      <c r="BE210" t="b">
        <v>0</v>
      </c>
      <c r="BG210" t="s">
        <v>4926</v>
      </c>
      <c r="BH210" s="18" t="s">
        <v>2357</v>
      </c>
      <c r="BI210" s="18" t="s">
        <v>2357</v>
      </c>
      <c r="BJ210" s="719">
        <v>0</v>
      </c>
      <c r="BK210" s="566" t="s">
        <v>2799</v>
      </c>
      <c r="BL210" s="484" t="s">
        <v>2799</v>
      </c>
      <c r="BO210" s="214">
        <v>999</v>
      </c>
    </row>
    <row r="211" spans="1:67">
      <c r="A211">
        <v>210</v>
      </c>
      <c r="B211" s="153" t="str">
        <f>IFERROR(TEXT(AL211,"00"),"99")&amp;IFERROR(TEXT(W211,"00"),"99")&amp;IFERROR(TEXT(S211,"00"),"99")&amp;IFERROR(TEXT(BO211,"000"),"999")</f>
        <v>012739999</v>
      </c>
      <c r="C211" s="153" t="str">
        <f>IFERROR(TEXT(AL211,"00"),"99")&amp;IFERROR(TEXT(V211,"00"),"99")&amp;IFERROR(TEXT(R211,"000"),"999")</f>
        <v>0127019</v>
      </c>
      <c r="D211" s="28">
        <v>0</v>
      </c>
      <c r="E211" s="591">
        <f>IF(NOT(ISBLANK(L211)),1,0)</f>
        <v>0</v>
      </c>
      <c r="F211" s="591">
        <f>IF(NOT(ISBLANK(O211)),1,0)</f>
        <v>0</v>
      </c>
      <c r="G211" s="349" t="str">
        <f>IF(ISBLANK(H211), IF(OR(NOT(ISBLANK(L211)),NOT(ISBLANK(I211)), NOT(ISBLANK(O211))),"no oldname but should be",""),IF(H211=I211,"api",IF(H211=O211,"csv","no match or acs")))</f>
        <v/>
      </c>
      <c r="H211" s="119"/>
      <c r="I211" s="119"/>
      <c r="Q211" s="61" t="s">
        <v>2358</v>
      </c>
      <c r="R211" s="142">
        <f>IFERROR(_xlfn.XLOOKUP(T211, sortorder!P:P,sortorder!Q:Q),999)</f>
        <v>19</v>
      </c>
      <c r="S211" s="142">
        <f>IFERROR(_xlfn.XLOOKUP(T211, sortorder!P:P,sortorder!O:O),99)</f>
        <v>39</v>
      </c>
      <c r="T211" s="124" t="s">
        <v>2195</v>
      </c>
      <c r="U211" s="56" t="s">
        <v>2195</v>
      </c>
      <c r="V211" s="147">
        <f>IFERROR(_xlfn.XLOOKUP(X211, sortorder!E:E,sortorder!D:D),99)</f>
        <v>27</v>
      </c>
      <c r="W211" s="147">
        <f>V211</f>
        <v>27</v>
      </c>
      <c r="X211" s="135" t="s">
        <v>2824</v>
      </c>
      <c r="Y211" s="137">
        <f>IF(ISERROR(SEARCH(Y$1,$Q211)),0,1)</f>
        <v>1</v>
      </c>
      <c r="Z211" s="137">
        <f>IF(ISERROR(SEARCH(Z$1,$Q211)),0,1)</f>
        <v>0</v>
      </c>
      <c r="AA211" s="137">
        <f>IF(ISERROR(SEARCH(AA$1,$Q211)),0,1)</f>
        <v>0</v>
      </c>
      <c r="AB211" s="137">
        <f>IF(ISERROR(SEARCH(AB$1,$Q211)),0,1)</f>
        <v>0</v>
      </c>
      <c r="AC211" s="137">
        <f>IF(ISERROR(SEARCH(AC$1,$Q211)),0,1)</f>
        <v>1</v>
      </c>
      <c r="AD211" s="137">
        <f>IF(ISERROR(SEARCH(AD$1,$Q211)),0,1)</f>
        <v>0</v>
      </c>
      <c r="AE211" s="137">
        <f>IF(ISERROR(SEARCH(AE$1,$Q211)),0,1)</f>
        <v>0</v>
      </c>
      <c r="AF211" s="137">
        <f>IF(ISERROR(SEARCH(AF$1,$Q211)),0,1)</f>
        <v>0</v>
      </c>
      <c r="AG211" s="137">
        <f>IF(ISERROR(SEARCH(AG$1,$Q211)),0,1)</f>
        <v>0</v>
      </c>
      <c r="AI211" s="137">
        <f>_xlfn.XLOOKUP(I211,'api2.3'!B:B,'api2.3'!D:D,"")</f>
        <v>0</v>
      </c>
      <c r="AJ211" t="s">
        <v>44</v>
      </c>
      <c r="AK211" s="38" t="s">
        <v>44</v>
      </c>
      <c r="AL211" s="200">
        <f>_xlfn.XLOOKUP(AK211,sortorder!$I$15:$I$20,sortorder!$J$15:$J$20)</f>
        <v>1</v>
      </c>
      <c r="AM211" s="638" t="s">
        <v>416</v>
      </c>
      <c r="AN211" s="638" t="s">
        <v>416</v>
      </c>
      <c r="AO211" s="638" t="s">
        <v>417</v>
      </c>
      <c r="AP211" s="642">
        <v>1</v>
      </c>
      <c r="AQ211" t="s">
        <v>2335</v>
      </c>
      <c r="AR211" s="22" t="str">
        <f>IF(AA211=1,"pctile",IF(Y211=1,"ratio",IF(AC211=1,"avg","raw")))</f>
        <v>ratio</v>
      </c>
      <c r="AS211" t="s">
        <v>1707</v>
      </c>
      <c r="AT211" s="22" t="b">
        <f>AR211=AS211</f>
        <v>1</v>
      </c>
      <c r="AU211" s="638" t="s">
        <v>1707</v>
      </c>
      <c r="AV211" s="638" t="s">
        <v>1707</v>
      </c>
      <c r="AX211" s="601" t="s">
        <v>2799</v>
      </c>
      <c r="AY211" s="484" t="b">
        <v>0</v>
      </c>
      <c r="AZ211" t="s">
        <v>2948</v>
      </c>
      <c r="BA211">
        <v>2</v>
      </c>
      <c r="BB211">
        <v>1</v>
      </c>
      <c r="BC211" t="b">
        <v>0</v>
      </c>
      <c r="BD211" t="b">
        <v>0</v>
      </c>
      <c r="BE211" t="b">
        <v>0</v>
      </c>
      <c r="BG211" t="s">
        <v>4927</v>
      </c>
      <c r="BH211" s="18" t="s">
        <v>2810</v>
      </c>
      <c r="BI211" s="18" t="s">
        <v>2810</v>
      </c>
      <c r="BJ211" s="719">
        <v>0</v>
      </c>
      <c r="BK211" s="566" t="s">
        <v>2799</v>
      </c>
      <c r="BL211" s="484" t="s">
        <v>2799</v>
      </c>
      <c r="BO211" s="214">
        <v>999</v>
      </c>
    </row>
    <row r="212" spans="1:67">
      <c r="A212">
        <v>211</v>
      </c>
      <c r="B212" s="153" t="str">
        <f>IFERROR(TEXT(AL212,"00"),"99")&amp;IFERROR(TEXT(W212,"00"),"99")&amp;IFERROR(TEXT(S212,"00"),"99")&amp;IFERROR(TEXT(BO212,"000"),"999")</f>
        <v>012740999</v>
      </c>
      <c r="C212" s="153" t="str">
        <f>IFERROR(TEXT(AL212,"00"),"99")&amp;IFERROR(TEXT(V212,"00"),"99")&amp;IFERROR(TEXT(R212,"000"),"999")</f>
        <v>0127020</v>
      </c>
      <c r="D212" s="28">
        <v>0</v>
      </c>
      <c r="E212" s="591">
        <f>IF(NOT(ISBLANK(L212)),1,0)</f>
        <v>0</v>
      </c>
      <c r="F212" s="591">
        <f>IF(NOT(ISBLANK(O212)),1,0)</f>
        <v>0</v>
      </c>
      <c r="G212" s="349" t="str">
        <f>IF(ISBLANK(H212), IF(OR(NOT(ISBLANK(L212)),NOT(ISBLANK(I212)), NOT(ISBLANK(O212))),"no oldname but should be",""),IF(H212=I212,"api",IF(H212=O212,"csv","no match or acs")))</f>
        <v/>
      </c>
      <c r="Q212" s="61" t="s">
        <v>2359</v>
      </c>
      <c r="R212" s="142">
        <f>IFERROR(_xlfn.XLOOKUP(T212, sortorder!P:P,sortorder!Q:Q),999)</f>
        <v>20</v>
      </c>
      <c r="S212" s="142">
        <f>IFERROR(_xlfn.XLOOKUP(T212, sortorder!P:P,sortorder!O:O),99)</f>
        <v>40</v>
      </c>
      <c r="T212" s="124" t="s">
        <v>2199</v>
      </c>
      <c r="U212" s="56" t="s">
        <v>2199</v>
      </c>
      <c r="V212" s="147">
        <f>IFERROR(_xlfn.XLOOKUP(X212, sortorder!E:E,sortorder!D:D),99)</f>
        <v>27</v>
      </c>
      <c r="W212" s="147">
        <f>V212</f>
        <v>27</v>
      </c>
      <c r="X212" s="135" t="s">
        <v>2824</v>
      </c>
      <c r="Y212" s="137">
        <f>IF(ISERROR(SEARCH(Y$1,$Q212)),0,1)</f>
        <v>1</v>
      </c>
      <c r="Z212" s="137">
        <f>IF(ISERROR(SEARCH(Z$1,$Q212)),0,1)</f>
        <v>0</v>
      </c>
      <c r="AA212" s="137">
        <f>IF(ISERROR(SEARCH(AA$1,$Q212)),0,1)</f>
        <v>0</v>
      </c>
      <c r="AB212" s="137">
        <f>IF(ISERROR(SEARCH(AB$1,$Q212)),0,1)</f>
        <v>0</v>
      </c>
      <c r="AC212" s="137">
        <f>IF(ISERROR(SEARCH(AC$1,$Q212)),0,1)</f>
        <v>1</v>
      </c>
      <c r="AD212" s="137">
        <f>IF(ISERROR(SEARCH(AD$1,$Q212)),0,1)</f>
        <v>0</v>
      </c>
      <c r="AE212" s="137">
        <f>IF(ISERROR(SEARCH(AE$1,$Q212)),0,1)</f>
        <v>0</v>
      </c>
      <c r="AF212" s="137">
        <f>IF(ISERROR(SEARCH(AF$1,$Q212)),0,1)</f>
        <v>0</v>
      </c>
      <c r="AG212" s="137">
        <f>IF(ISERROR(SEARCH(AG$1,$Q212)),0,1)</f>
        <v>0</v>
      </c>
      <c r="AI212" s="137">
        <f>_xlfn.XLOOKUP(I212,'api2.3'!B:B,'api2.3'!D:D,"")</f>
        <v>0</v>
      </c>
      <c r="AJ212" t="s">
        <v>44</v>
      </c>
      <c r="AK212" s="38" t="s">
        <v>44</v>
      </c>
      <c r="AL212" s="200">
        <f>_xlfn.XLOOKUP(AK212,sortorder!$I$15:$I$20,sortorder!$J$15:$J$20)</f>
        <v>1</v>
      </c>
      <c r="AM212" s="638" t="s">
        <v>416</v>
      </c>
      <c r="AN212" s="638" t="s">
        <v>416</v>
      </c>
      <c r="AO212" s="638" t="s">
        <v>417</v>
      </c>
      <c r="AP212" s="642">
        <v>1</v>
      </c>
      <c r="AQ212" t="s">
        <v>2335</v>
      </c>
      <c r="AR212" s="22" t="str">
        <f>IF(AA212=1,"pctile",IF(Y212=1,"ratio",IF(AC212=1,"avg","raw")))</f>
        <v>ratio</v>
      </c>
      <c r="AS212" t="s">
        <v>1707</v>
      </c>
      <c r="AT212" s="22" t="b">
        <f>AR212=AS212</f>
        <v>1</v>
      </c>
      <c r="AU212" s="638" t="s">
        <v>1707</v>
      </c>
      <c r="AV212" s="638" t="s">
        <v>1707</v>
      </c>
      <c r="AX212" s="601" t="s">
        <v>2799</v>
      </c>
      <c r="AY212" s="484" t="b">
        <v>0</v>
      </c>
      <c r="AZ212" t="s">
        <v>2948</v>
      </c>
      <c r="BA212">
        <v>2</v>
      </c>
      <c r="BB212">
        <v>1</v>
      </c>
      <c r="BC212" t="b">
        <v>0</v>
      </c>
      <c r="BD212" t="b">
        <v>0</v>
      </c>
      <c r="BE212" t="b">
        <v>0</v>
      </c>
      <c r="BG212" t="s">
        <v>4928</v>
      </c>
      <c r="BH212" s="18" t="s">
        <v>2811</v>
      </c>
      <c r="BI212" s="18" t="s">
        <v>2811</v>
      </c>
      <c r="BJ212" s="719">
        <v>0</v>
      </c>
      <c r="BK212" s="566" t="s">
        <v>2799</v>
      </c>
      <c r="BL212" s="484" t="s">
        <v>2799</v>
      </c>
      <c r="BO212" s="214">
        <v>999</v>
      </c>
    </row>
    <row r="213" spans="1:67">
      <c r="A213">
        <v>212</v>
      </c>
      <c r="B213" s="153" t="str">
        <f>IFERROR(TEXT(AL213,"00"),"99")&amp;IFERROR(TEXT(W213,"00"),"99")&amp;IFERROR(TEXT(S213,"00"),"99")&amp;IFERROR(TEXT(BO213,"000"),"999")</f>
        <v>012741999</v>
      </c>
      <c r="C213" s="153" t="str">
        <f>IFERROR(TEXT(AL213,"00"),"99")&amp;IFERROR(TEXT(V213,"00"),"99")&amp;IFERROR(TEXT(R213,"000"),"999")</f>
        <v>0127022</v>
      </c>
      <c r="D213" s="28">
        <v>0</v>
      </c>
      <c r="E213" s="591">
        <f>IF(NOT(ISBLANK(L213)),1,0)</f>
        <v>0</v>
      </c>
      <c r="F213" s="591">
        <f>IF(NOT(ISBLANK(O213)),1,0)</f>
        <v>0</v>
      </c>
      <c r="G213" s="349" t="str">
        <f>IF(ISBLANK(H213), IF(OR(NOT(ISBLANK(L213)),NOT(ISBLANK(I213)), NOT(ISBLANK(O213))),"no oldname but should be",""),IF(H213=I213,"api",IF(H213=O213,"csv","no match or acs")))</f>
        <v/>
      </c>
      <c r="Q213" s="61" t="s">
        <v>2360</v>
      </c>
      <c r="R213" s="142">
        <f>IFERROR(_xlfn.XLOOKUP(T213, sortorder!P:P,sortorder!Q:Q),999)</f>
        <v>22</v>
      </c>
      <c r="S213" s="142">
        <f>IFERROR(_xlfn.XLOOKUP(T213, sortorder!P:P,sortorder!O:O),99)</f>
        <v>41</v>
      </c>
      <c r="T213" s="124" t="s">
        <v>2208</v>
      </c>
      <c r="U213" s="56" t="s">
        <v>2208</v>
      </c>
      <c r="V213" s="147">
        <f>IFERROR(_xlfn.XLOOKUP(X213, sortorder!E:E,sortorder!D:D),99)</f>
        <v>27</v>
      </c>
      <c r="W213" s="147">
        <f>V213</f>
        <v>27</v>
      </c>
      <c r="X213" s="135" t="s">
        <v>2824</v>
      </c>
      <c r="Y213" s="137">
        <f>IF(ISERROR(SEARCH(Y$1,$Q213)),0,1)</f>
        <v>1</v>
      </c>
      <c r="Z213" s="137">
        <f>IF(ISERROR(SEARCH(Z$1,$Q213)),0,1)</f>
        <v>0</v>
      </c>
      <c r="AA213" s="137">
        <f>IF(ISERROR(SEARCH(AA$1,$Q213)),0,1)</f>
        <v>0</v>
      </c>
      <c r="AB213" s="137">
        <f>IF(ISERROR(SEARCH(AB$1,$Q213)),0,1)</f>
        <v>0</v>
      </c>
      <c r="AC213" s="137">
        <f>IF(ISERROR(SEARCH(AC$1,$Q213)),0,1)</f>
        <v>1</v>
      </c>
      <c r="AD213" s="137">
        <f>IF(ISERROR(SEARCH(AD$1,$Q213)),0,1)</f>
        <v>0</v>
      </c>
      <c r="AE213" s="137">
        <f>IF(ISERROR(SEARCH(AE$1,$Q213)),0,1)</f>
        <v>0</v>
      </c>
      <c r="AF213" s="137">
        <f>IF(ISERROR(SEARCH(AF$1,$Q213)),0,1)</f>
        <v>0</v>
      </c>
      <c r="AG213" s="137">
        <f>IF(ISERROR(SEARCH(AG$1,$Q213)),0,1)</f>
        <v>0</v>
      </c>
      <c r="AI213" s="137">
        <f>_xlfn.XLOOKUP(I213,'api2.3'!B:B,'api2.3'!D:D,"")</f>
        <v>0</v>
      </c>
      <c r="AJ213" t="s">
        <v>44</v>
      </c>
      <c r="AK213" s="38" t="s">
        <v>44</v>
      </c>
      <c r="AL213" s="200">
        <f>_xlfn.XLOOKUP(AK213,sortorder!$I$15:$I$20,sortorder!$J$15:$J$20)</f>
        <v>1</v>
      </c>
      <c r="AM213" s="638" t="s">
        <v>416</v>
      </c>
      <c r="AN213" s="638" t="s">
        <v>416</v>
      </c>
      <c r="AO213" s="638" t="s">
        <v>417</v>
      </c>
      <c r="AP213" s="642">
        <v>1</v>
      </c>
      <c r="AQ213" t="s">
        <v>2335</v>
      </c>
      <c r="AR213" s="22" t="str">
        <f>IF(AA213=1,"pctile",IF(Y213=1,"ratio",IF(AC213=1,"avg","raw")))</f>
        <v>ratio</v>
      </c>
      <c r="AS213" t="s">
        <v>1707</v>
      </c>
      <c r="AT213" s="22" t="b">
        <f>AR213=AS213</f>
        <v>1</v>
      </c>
      <c r="AU213" s="638" t="s">
        <v>1707</v>
      </c>
      <c r="AV213" s="638" t="s">
        <v>1707</v>
      </c>
      <c r="AX213" s="601" t="s">
        <v>2799</v>
      </c>
      <c r="AY213" s="484" t="b">
        <v>0</v>
      </c>
      <c r="AZ213" t="s">
        <v>2948</v>
      </c>
      <c r="BA213">
        <v>2</v>
      </c>
      <c r="BB213">
        <v>1</v>
      </c>
      <c r="BC213" t="b">
        <v>0</v>
      </c>
      <c r="BD213" t="b">
        <v>0</v>
      </c>
      <c r="BE213" t="b">
        <v>0</v>
      </c>
      <c r="BG213" t="s">
        <v>4992</v>
      </c>
      <c r="BH213" s="18" t="s">
        <v>2812</v>
      </c>
      <c r="BI213" s="18" t="s">
        <v>2812</v>
      </c>
      <c r="BJ213" s="719">
        <v>0</v>
      </c>
      <c r="BK213" s="566" t="s">
        <v>2799</v>
      </c>
      <c r="BL213" s="484">
        <v>0</v>
      </c>
      <c r="BO213" s="214">
        <v>999</v>
      </c>
    </row>
    <row r="214" spans="1:67">
      <c r="A214">
        <v>213</v>
      </c>
      <c r="B214" s="153" t="str">
        <f>IFERROR(TEXT(AL214,"00"),"99")&amp;IFERROR(TEXT(W214,"00"),"99")&amp;IFERROR(TEXT(S214,"00"),"99")&amp;IFERROR(TEXT(BO214,"000"),"999")</f>
        <v>012742999</v>
      </c>
      <c r="C214" s="153" t="str">
        <f>IFERROR(TEXT(AL214,"00"),"99")&amp;IFERROR(TEXT(V214,"00"),"99")&amp;IFERROR(TEXT(R214,"000"),"999")</f>
        <v>0127023</v>
      </c>
      <c r="D214" s="28">
        <v>0</v>
      </c>
      <c r="E214" s="591">
        <f>IF(NOT(ISBLANK(L214)),1,0)</f>
        <v>0</v>
      </c>
      <c r="F214" s="591">
        <f>IF(NOT(ISBLANK(O214)),1,0)</f>
        <v>0</v>
      </c>
      <c r="G214" s="349" t="str">
        <f>IF(ISBLANK(H214), IF(OR(NOT(ISBLANK(L214)),NOT(ISBLANK(I214)), NOT(ISBLANK(O214))),"no oldname but should be",""),IF(H214=I214,"api",IF(H214=O214,"csv","no match or acs")))</f>
        <v/>
      </c>
      <c r="H214" s="119"/>
      <c r="I214" s="119"/>
      <c r="Q214" s="61" t="s">
        <v>2361</v>
      </c>
      <c r="R214" s="142">
        <f>IFERROR(_xlfn.XLOOKUP(T214, sortorder!P:P,sortorder!Q:Q),999)</f>
        <v>23</v>
      </c>
      <c r="S214" s="142">
        <f>IFERROR(_xlfn.XLOOKUP(T214, sortorder!P:P,sortorder!O:O),99)</f>
        <v>42</v>
      </c>
      <c r="T214" s="124" t="s">
        <v>2212</v>
      </c>
      <c r="U214" s="56" t="s">
        <v>2212</v>
      </c>
      <c r="V214" s="147">
        <f>IFERROR(_xlfn.XLOOKUP(X214, sortorder!E:E,sortorder!D:D),99)</f>
        <v>27</v>
      </c>
      <c r="W214" s="147">
        <f>V214</f>
        <v>27</v>
      </c>
      <c r="X214" s="135" t="s">
        <v>2824</v>
      </c>
      <c r="Y214" s="137">
        <f>IF(ISERROR(SEARCH(Y$1,$Q214)),0,1)</f>
        <v>1</v>
      </c>
      <c r="Z214" s="137">
        <f>IF(ISERROR(SEARCH(Z$1,$Q214)),0,1)</f>
        <v>0</v>
      </c>
      <c r="AA214" s="137">
        <f>IF(ISERROR(SEARCH(AA$1,$Q214)),0,1)</f>
        <v>0</v>
      </c>
      <c r="AB214" s="137">
        <f>IF(ISERROR(SEARCH(AB$1,$Q214)),0,1)</f>
        <v>0</v>
      </c>
      <c r="AC214" s="137">
        <f>IF(ISERROR(SEARCH(AC$1,$Q214)),0,1)</f>
        <v>1</v>
      </c>
      <c r="AD214" s="137">
        <f>IF(ISERROR(SEARCH(AD$1,$Q214)),0,1)</f>
        <v>0</v>
      </c>
      <c r="AE214" s="137">
        <f>IF(ISERROR(SEARCH(AE$1,$Q214)),0,1)</f>
        <v>0</v>
      </c>
      <c r="AF214" s="137">
        <f>IF(ISERROR(SEARCH(AF$1,$Q214)),0,1)</f>
        <v>0</v>
      </c>
      <c r="AG214" s="137">
        <f>IF(ISERROR(SEARCH(AG$1,$Q214)),0,1)</f>
        <v>0</v>
      </c>
      <c r="AI214" s="137">
        <f>_xlfn.XLOOKUP(I214,'api2.3'!B:B,'api2.3'!D:D,"")</f>
        <v>0</v>
      </c>
      <c r="AJ214" t="s">
        <v>44</v>
      </c>
      <c r="AK214" s="38" t="s">
        <v>44</v>
      </c>
      <c r="AL214" s="200">
        <f>_xlfn.XLOOKUP(AK214,sortorder!$I$15:$I$20,sortorder!$J$15:$J$20)</f>
        <v>1</v>
      </c>
      <c r="AM214" s="638" t="s">
        <v>416</v>
      </c>
      <c r="AN214" s="638" t="s">
        <v>416</v>
      </c>
      <c r="AO214" s="638" t="s">
        <v>417</v>
      </c>
      <c r="AP214" s="642">
        <v>1</v>
      </c>
      <c r="AQ214" t="s">
        <v>2335</v>
      </c>
      <c r="AR214" s="22" t="str">
        <f>IF(AA214=1,"pctile",IF(Y214=1,"ratio",IF(AC214=1,"avg","raw")))</f>
        <v>ratio</v>
      </c>
      <c r="AS214" t="s">
        <v>1707</v>
      </c>
      <c r="AT214" s="22" t="b">
        <f>AR214=AS214</f>
        <v>1</v>
      </c>
      <c r="AU214" s="638" t="s">
        <v>1707</v>
      </c>
      <c r="AV214" s="638" t="s">
        <v>1707</v>
      </c>
      <c r="AX214" s="601" t="s">
        <v>2799</v>
      </c>
      <c r="AY214" s="484" t="b">
        <v>0</v>
      </c>
      <c r="AZ214" t="s">
        <v>2948</v>
      </c>
      <c r="BA214">
        <v>2</v>
      </c>
      <c r="BB214">
        <v>1</v>
      </c>
      <c r="BC214" t="b">
        <v>0</v>
      </c>
      <c r="BD214" t="b">
        <v>0</v>
      </c>
      <c r="BE214" t="b">
        <v>0</v>
      </c>
      <c r="BG214" t="s">
        <v>5096</v>
      </c>
      <c r="BH214" s="18" t="s">
        <v>2813</v>
      </c>
      <c r="BI214" s="18" t="s">
        <v>2813</v>
      </c>
      <c r="BJ214" s="719">
        <v>0</v>
      </c>
      <c r="BK214" s="566" t="s">
        <v>2799</v>
      </c>
      <c r="BL214" s="484" t="s">
        <v>2799</v>
      </c>
      <c r="BO214" s="214">
        <v>999</v>
      </c>
    </row>
    <row r="215" spans="1:67">
      <c r="A215">
        <v>214</v>
      </c>
      <c r="B215" s="153" t="str">
        <f>IFERROR(TEXT(AL215,"00"),"99")&amp;IFERROR(TEXT(W215,"00"),"99")&amp;IFERROR(TEXT(S215,"00"),"99")&amp;IFERROR(TEXT(BO215,"000"),"999")</f>
        <v>012743999</v>
      </c>
      <c r="C215" s="153" t="str">
        <f>IFERROR(TEXT(AL215,"00"),"99")&amp;IFERROR(TEXT(V215,"00"),"99")&amp;IFERROR(TEXT(R215,"000"),"999")</f>
        <v>0127024</v>
      </c>
      <c r="D215" s="28">
        <v>0</v>
      </c>
      <c r="E215" s="591">
        <f>IF(NOT(ISBLANK(L215)),1,0)</f>
        <v>0</v>
      </c>
      <c r="F215" s="591">
        <f>IF(NOT(ISBLANK(O215)),1,0)</f>
        <v>0</v>
      </c>
      <c r="G215" s="349" t="str">
        <f>IF(ISBLANK(H215), IF(OR(NOT(ISBLANK(L215)),NOT(ISBLANK(I215)), NOT(ISBLANK(O215))),"no oldname but should be",""),IF(H215=I215,"api",IF(H215=O215,"csv","no match or acs")))</f>
        <v/>
      </c>
      <c r="Q215" s="61" t="s">
        <v>2362</v>
      </c>
      <c r="R215" s="142">
        <f>IFERROR(_xlfn.XLOOKUP(T215, sortorder!P:P,sortorder!Q:Q),999)</f>
        <v>24</v>
      </c>
      <c r="S215" s="142">
        <f>IFERROR(_xlfn.XLOOKUP(T215, sortorder!P:P,sortorder!O:O),99)</f>
        <v>43</v>
      </c>
      <c r="T215" s="124" t="s">
        <v>2216</v>
      </c>
      <c r="U215" s="56" t="s">
        <v>2216</v>
      </c>
      <c r="V215" s="147">
        <f>IFERROR(_xlfn.XLOOKUP(X215, sortorder!E:E,sortorder!D:D),99)</f>
        <v>27</v>
      </c>
      <c r="W215" s="147">
        <f>V215</f>
        <v>27</v>
      </c>
      <c r="X215" s="135" t="s">
        <v>2824</v>
      </c>
      <c r="Y215" s="137">
        <f>IF(ISERROR(SEARCH(Y$1,$Q215)),0,1)</f>
        <v>1</v>
      </c>
      <c r="Z215" s="137">
        <f>IF(ISERROR(SEARCH(Z$1,$Q215)),0,1)</f>
        <v>0</v>
      </c>
      <c r="AA215" s="137">
        <f>IF(ISERROR(SEARCH(AA$1,$Q215)),0,1)</f>
        <v>0</v>
      </c>
      <c r="AB215" s="137">
        <f>IF(ISERROR(SEARCH(AB$1,$Q215)),0,1)</f>
        <v>0</v>
      </c>
      <c r="AC215" s="137">
        <f>IF(ISERROR(SEARCH(AC$1,$Q215)),0,1)</f>
        <v>1</v>
      </c>
      <c r="AD215" s="137">
        <f>IF(ISERROR(SEARCH(AD$1,$Q215)),0,1)</f>
        <v>0</v>
      </c>
      <c r="AE215" s="137">
        <f>IF(ISERROR(SEARCH(AE$1,$Q215)),0,1)</f>
        <v>0</v>
      </c>
      <c r="AF215" s="137">
        <f>IF(ISERROR(SEARCH(AF$1,$Q215)),0,1)</f>
        <v>0</v>
      </c>
      <c r="AG215" s="137">
        <f>IF(ISERROR(SEARCH(AG$1,$Q215)),0,1)</f>
        <v>0</v>
      </c>
      <c r="AI215" s="137">
        <f>_xlfn.XLOOKUP(I215,'api2.3'!B:B,'api2.3'!D:D,"")</f>
        <v>0</v>
      </c>
      <c r="AJ215" t="s">
        <v>44</v>
      </c>
      <c r="AK215" s="38" t="s">
        <v>44</v>
      </c>
      <c r="AL215" s="200">
        <f>_xlfn.XLOOKUP(AK215,sortorder!$I$15:$I$20,sortorder!$J$15:$J$20)</f>
        <v>1</v>
      </c>
      <c r="AM215" s="638" t="s">
        <v>416</v>
      </c>
      <c r="AN215" s="638" t="s">
        <v>416</v>
      </c>
      <c r="AO215" s="638" t="s">
        <v>417</v>
      </c>
      <c r="AP215" s="642">
        <v>1</v>
      </c>
      <c r="AQ215" t="s">
        <v>2335</v>
      </c>
      <c r="AR215" s="22" t="str">
        <f>IF(AA215=1,"pctile",IF(Y215=1,"ratio",IF(AC215=1,"avg","raw")))</f>
        <v>ratio</v>
      </c>
      <c r="AS215" t="s">
        <v>1707</v>
      </c>
      <c r="AT215" s="22" t="b">
        <f>AR215=AS215</f>
        <v>1</v>
      </c>
      <c r="AU215" s="638" t="s">
        <v>1707</v>
      </c>
      <c r="AV215" s="638" t="s">
        <v>1707</v>
      </c>
      <c r="AX215" s="601" t="s">
        <v>2799</v>
      </c>
      <c r="AY215" s="484" t="b">
        <v>0</v>
      </c>
      <c r="AZ215" t="s">
        <v>2948</v>
      </c>
      <c r="BA215">
        <v>2</v>
      </c>
      <c r="BB215">
        <v>1</v>
      </c>
      <c r="BC215" t="b">
        <v>0</v>
      </c>
      <c r="BD215" t="b">
        <v>0</v>
      </c>
      <c r="BE215" t="b">
        <v>0</v>
      </c>
      <c r="BG215" t="s">
        <v>5179</v>
      </c>
      <c r="BH215" s="18" t="s">
        <v>2814</v>
      </c>
      <c r="BI215" s="18" t="s">
        <v>2814</v>
      </c>
      <c r="BJ215" s="719">
        <v>0</v>
      </c>
      <c r="BK215" s="566" t="s">
        <v>2799</v>
      </c>
      <c r="BL215" s="484">
        <v>0</v>
      </c>
      <c r="BO215" s="214">
        <v>999</v>
      </c>
    </row>
    <row r="216" spans="1:67">
      <c r="A216">
        <v>215</v>
      </c>
      <c r="B216" s="153" t="str">
        <f>IFERROR(TEXT(AL216,"00"),"99")&amp;IFERROR(TEXT(W216,"00"),"99")&amp;IFERROR(TEXT(S216,"00"),"99")&amp;IFERROR(TEXT(BO216,"000"),"999")</f>
        <v>012744999</v>
      </c>
      <c r="C216" s="153" t="str">
        <f>IFERROR(TEXT(AL216,"00"),"99")&amp;IFERROR(TEXT(V216,"00"),"99")&amp;IFERROR(TEXT(R216,"000"),"999")</f>
        <v>0127025</v>
      </c>
      <c r="D216" s="28">
        <v>0</v>
      </c>
      <c r="E216" s="591">
        <f>IF(NOT(ISBLANK(L216)),1,0)</f>
        <v>0</v>
      </c>
      <c r="F216" s="591">
        <f>IF(NOT(ISBLANK(O216)),1,0)</f>
        <v>0</v>
      </c>
      <c r="G216" s="349" t="str">
        <f>IF(ISBLANK(H216), IF(OR(NOT(ISBLANK(L216)),NOT(ISBLANK(I216)), NOT(ISBLANK(O216))),"no oldname but should be",""),IF(H216=I216,"api",IF(H216=O216,"csv","no match or acs")))</f>
        <v/>
      </c>
      <c r="Q216" s="61" t="s">
        <v>2363</v>
      </c>
      <c r="R216" s="142">
        <f>IFERROR(_xlfn.XLOOKUP(T216, sortorder!P:P,sortorder!Q:Q),999)</f>
        <v>25</v>
      </c>
      <c r="S216" s="142">
        <f>IFERROR(_xlfn.XLOOKUP(T216, sortorder!P:P,sortorder!O:O),99)</f>
        <v>44</v>
      </c>
      <c r="T216" s="124" t="s">
        <v>2220</v>
      </c>
      <c r="U216" s="56" t="s">
        <v>2220</v>
      </c>
      <c r="V216" s="147">
        <f>IFERROR(_xlfn.XLOOKUP(X216, sortorder!E:E,sortorder!D:D),99)</f>
        <v>27</v>
      </c>
      <c r="W216" s="147">
        <f>V216</f>
        <v>27</v>
      </c>
      <c r="X216" s="135" t="s">
        <v>2824</v>
      </c>
      <c r="Y216" s="137">
        <f>IF(ISERROR(SEARCH(Y$1,$Q216)),0,1)</f>
        <v>1</v>
      </c>
      <c r="Z216" s="137">
        <f>IF(ISERROR(SEARCH(Z$1,$Q216)),0,1)</f>
        <v>0</v>
      </c>
      <c r="AA216" s="137">
        <f>IF(ISERROR(SEARCH(AA$1,$Q216)),0,1)</f>
        <v>0</v>
      </c>
      <c r="AB216" s="137">
        <f>IF(ISERROR(SEARCH(AB$1,$Q216)),0,1)</f>
        <v>0</v>
      </c>
      <c r="AC216" s="137">
        <f>IF(ISERROR(SEARCH(AC$1,$Q216)),0,1)</f>
        <v>1</v>
      </c>
      <c r="AD216" s="137">
        <f>IF(ISERROR(SEARCH(AD$1,$Q216)),0,1)</f>
        <v>0</v>
      </c>
      <c r="AE216" s="137">
        <f>IF(ISERROR(SEARCH(AE$1,$Q216)),0,1)</f>
        <v>0</v>
      </c>
      <c r="AF216" s="137">
        <f>IF(ISERROR(SEARCH(AF$1,$Q216)),0,1)</f>
        <v>0</v>
      </c>
      <c r="AG216" s="137">
        <f>IF(ISERROR(SEARCH(AG$1,$Q216)),0,1)</f>
        <v>0</v>
      </c>
      <c r="AI216" s="137">
        <f>_xlfn.XLOOKUP(I216,'api2.3'!B:B,'api2.3'!D:D,"")</f>
        <v>0</v>
      </c>
      <c r="AJ216" t="s">
        <v>44</v>
      </c>
      <c r="AK216" s="38" t="s">
        <v>44</v>
      </c>
      <c r="AL216" s="200">
        <f>_xlfn.XLOOKUP(AK216,sortorder!$I$15:$I$20,sortorder!$J$15:$J$20)</f>
        <v>1</v>
      </c>
      <c r="AM216" s="638" t="s">
        <v>416</v>
      </c>
      <c r="AN216" s="638" t="s">
        <v>416</v>
      </c>
      <c r="AO216" s="638" t="s">
        <v>417</v>
      </c>
      <c r="AP216" s="642">
        <v>1</v>
      </c>
      <c r="AQ216" t="s">
        <v>2335</v>
      </c>
      <c r="AR216" s="22" t="str">
        <f>IF(AA216=1,"pctile",IF(Y216=1,"ratio",IF(AC216=1,"avg","raw")))</f>
        <v>ratio</v>
      </c>
      <c r="AS216" t="s">
        <v>1707</v>
      </c>
      <c r="AT216" s="22" t="b">
        <f>AR216=AS216</f>
        <v>1</v>
      </c>
      <c r="AU216" s="638" t="s">
        <v>1707</v>
      </c>
      <c r="AV216" s="638" t="s">
        <v>1707</v>
      </c>
      <c r="AX216" s="601" t="s">
        <v>2799</v>
      </c>
      <c r="AY216" s="484" t="b">
        <v>0</v>
      </c>
      <c r="AZ216" t="s">
        <v>2948</v>
      </c>
      <c r="BA216">
        <v>2</v>
      </c>
      <c r="BB216">
        <v>1</v>
      </c>
      <c r="BC216" t="b">
        <v>0</v>
      </c>
      <c r="BD216" t="b">
        <v>0</v>
      </c>
      <c r="BE216" t="b">
        <v>0</v>
      </c>
      <c r="BG216" t="s">
        <v>5064</v>
      </c>
      <c r="BH216" s="18" t="s">
        <v>2822</v>
      </c>
      <c r="BI216" s="18" t="s">
        <v>2822</v>
      </c>
      <c r="BJ216" s="719">
        <v>0</v>
      </c>
      <c r="BK216" s="566" t="s">
        <v>2799</v>
      </c>
      <c r="BL216" s="484">
        <v>0</v>
      </c>
      <c r="BO216" s="214">
        <v>999</v>
      </c>
    </row>
    <row r="217" spans="1:67">
      <c r="A217">
        <v>216</v>
      </c>
      <c r="B217" s="153" t="str">
        <f>IFERROR(TEXT(AL217,"00"),"99")&amp;IFERROR(TEXT(W217,"00"),"99")&amp;IFERROR(TEXT(S217,"00"),"99")&amp;IFERROR(TEXT(BO217,"000"),"999")</f>
        <v>012745999</v>
      </c>
      <c r="C217" s="153" t="str">
        <f>IFERROR(TEXT(AL217,"00"),"99")&amp;IFERROR(TEXT(V217,"00"),"99")&amp;IFERROR(TEXT(R217,"000"),"999")</f>
        <v>0127018</v>
      </c>
      <c r="D217" s="28">
        <v>0</v>
      </c>
      <c r="E217" s="591">
        <f>IF(NOT(ISBLANK(L217)),1,0)</f>
        <v>0</v>
      </c>
      <c r="F217" s="591">
        <f>IF(NOT(ISBLANK(O217)),1,0)</f>
        <v>0</v>
      </c>
      <c r="G217" s="349" t="str">
        <f>IF(ISBLANK(H217), IF(OR(NOT(ISBLANK(L217)),NOT(ISBLANK(I217)), NOT(ISBLANK(O217))),"no oldname but should be",""),IF(H217=I217,"api",IF(H217=O217,"csv","no match or acs")))</f>
        <v/>
      </c>
      <c r="Q217" s="61" t="s">
        <v>2364</v>
      </c>
      <c r="R217" s="142">
        <f>IFERROR(_xlfn.XLOOKUP(T217, sortorder!P:P,sortorder!Q:Q),999)</f>
        <v>18</v>
      </c>
      <c r="S217" s="142">
        <f>IFERROR(_xlfn.XLOOKUP(T217, sortorder!P:P,sortorder!O:O),99)</f>
        <v>45</v>
      </c>
      <c r="T217" s="124" t="s">
        <v>2189</v>
      </c>
      <c r="U217" s="56" t="s">
        <v>2189</v>
      </c>
      <c r="V217" s="147">
        <f>IFERROR(_xlfn.XLOOKUP(X217, sortorder!E:E,sortorder!D:D),99)</f>
        <v>27</v>
      </c>
      <c r="W217" s="147">
        <f>V217</f>
        <v>27</v>
      </c>
      <c r="X217" s="135" t="s">
        <v>2824</v>
      </c>
      <c r="Y217" s="137">
        <f>IF(ISERROR(SEARCH(Y$1,$Q217)),0,1)</f>
        <v>1</v>
      </c>
      <c r="Z217" s="137">
        <f>IF(ISERROR(SEARCH(Z$1,$Q217)),0,1)</f>
        <v>0</v>
      </c>
      <c r="AA217" s="137">
        <f>IF(ISERROR(SEARCH(AA$1,$Q217)),0,1)</f>
        <v>0</v>
      </c>
      <c r="AB217" s="137">
        <f>IF(ISERROR(SEARCH(AB$1,$Q217)),0,1)</f>
        <v>0</v>
      </c>
      <c r="AC217" s="137">
        <f>IF(ISERROR(SEARCH(AC$1,$Q217)),0,1)</f>
        <v>1</v>
      </c>
      <c r="AD217" s="137">
        <f>IF(ISERROR(SEARCH(AD$1,$Q217)),0,1)</f>
        <v>0</v>
      </c>
      <c r="AE217" s="137">
        <f>IF(ISERROR(SEARCH(AE$1,$Q217)),0,1)</f>
        <v>0</v>
      </c>
      <c r="AF217" s="137">
        <f>IF(ISERROR(SEARCH(AF$1,$Q217)),0,1)</f>
        <v>0</v>
      </c>
      <c r="AG217" s="137">
        <f>IF(ISERROR(SEARCH(AG$1,$Q217)),0,1)</f>
        <v>0</v>
      </c>
      <c r="AI217" s="137">
        <f>_xlfn.XLOOKUP(I217,'api2.3'!B:B,'api2.3'!D:D,"")</f>
        <v>0</v>
      </c>
      <c r="AJ217" t="s">
        <v>44</v>
      </c>
      <c r="AK217" s="38" t="s">
        <v>44</v>
      </c>
      <c r="AL217" s="200">
        <f>_xlfn.XLOOKUP(AK217,sortorder!$I$15:$I$20,sortorder!$J$15:$J$20)</f>
        <v>1</v>
      </c>
      <c r="AM217" s="638" t="s">
        <v>416</v>
      </c>
      <c r="AN217" s="638" t="s">
        <v>416</v>
      </c>
      <c r="AO217" s="638" t="s">
        <v>417</v>
      </c>
      <c r="AP217" s="642">
        <v>1</v>
      </c>
      <c r="AQ217" t="s">
        <v>2335</v>
      </c>
      <c r="AR217" s="22" t="str">
        <f>IF(AA217=1,"pctile",IF(Y217=1,"ratio",IF(AC217=1,"avg","raw")))</f>
        <v>ratio</v>
      </c>
      <c r="AS217" t="s">
        <v>1707</v>
      </c>
      <c r="AT217" s="22" t="b">
        <f>AR217=AS217</f>
        <v>1</v>
      </c>
      <c r="AU217" s="638" t="s">
        <v>1707</v>
      </c>
      <c r="AV217" s="638" t="s">
        <v>1707</v>
      </c>
      <c r="AX217" s="601" t="s">
        <v>2799</v>
      </c>
      <c r="AY217" s="484" t="b">
        <v>0</v>
      </c>
      <c r="AZ217" t="s">
        <v>2948</v>
      </c>
      <c r="BA217">
        <v>2</v>
      </c>
      <c r="BB217">
        <v>1</v>
      </c>
      <c r="BC217" t="b">
        <v>0</v>
      </c>
      <c r="BD217" t="b">
        <v>0</v>
      </c>
      <c r="BE217" t="b">
        <v>0</v>
      </c>
      <c r="BG217" t="s">
        <v>5061</v>
      </c>
      <c r="BH217" s="18" t="s">
        <v>2815</v>
      </c>
      <c r="BI217" s="18" t="s">
        <v>2815</v>
      </c>
      <c r="BJ217" s="719">
        <v>0</v>
      </c>
      <c r="BK217" s="566" t="s">
        <v>2799</v>
      </c>
      <c r="BL217" s="484" t="s">
        <v>2799</v>
      </c>
      <c r="BO217" s="214">
        <v>999</v>
      </c>
    </row>
    <row r="218" spans="1:67">
      <c r="A218">
        <v>217</v>
      </c>
      <c r="B218" s="153" t="str">
        <f>IFERROR(TEXT(AL218,"00"),"99")&amp;IFERROR(TEXT(W218,"00"),"99")&amp;IFERROR(TEXT(S218,"00"),"99")&amp;IFERROR(TEXT(BO218,"000"),"999")</f>
        <v>012838999</v>
      </c>
      <c r="C218" s="153" t="str">
        <f>IFERROR(TEXT(AL218,"00"),"99")&amp;IFERROR(TEXT(V218,"00"),"99")&amp;IFERROR(TEXT(R218,"000"),"999")</f>
        <v>0128021</v>
      </c>
      <c r="D218" s="28">
        <v>0</v>
      </c>
      <c r="E218" s="591">
        <f>IF(NOT(ISBLANK(L218)),1,0)</f>
        <v>0</v>
      </c>
      <c r="F218" s="591">
        <f>IF(NOT(ISBLANK(O218)),1,0)</f>
        <v>0</v>
      </c>
      <c r="G218" s="349" t="str">
        <f>IF(ISBLANK(H218), IF(OR(NOT(ISBLANK(L218)),NOT(ISBLANK(I218)), NOT(ISBLANK(O218))),"no oldname but should be",""),IF(H218=I218,"api",IF(H218=O218,"csv","no match or acs")))</f>
        <v/>
      </c>
      <c r="Q218" s="61" t="s">
        <v>2412</v>
      </c>
      <c r="R218" s="142">
        <f>IFERROR(_xlfn.XLOOKUP(T218, sortorder!P:P,sortorder!Q:Q),999)</f>
        <v>21</v>
      </c>
      <c r="S218" s="142">
        <f>IFERROR(_xlfn.XLOOKUP(T218, sortorder!P:P,sortorder!O:O),99)</f>
        <v>38</v>
      </c>
      <c r="T218" s="124" t="s">
        <v>2203</v>
      </c>
      <c r="U218" s="56" t="s">
        <v>2203</v>
      </c>
      <c r="V218" s="147">
        <f>IFERROR(_xlfn.XLOOKUP(X218, sortorder!E:E,sortorder!D:D),99)</f>
        <v>28</v>
      </c>
      <c r="W218" s="147">
        <f>V218</f>
        <v>28</v>
      </c>
      <c r="X218" s="135" t="s">
        <v>2825</v>
      </c>
      <c r="Y218" s="137">
        <f>IF(ISERROR(SEARCH(Y$1,$Q218)),0,1)</f>
        <v>1</v>
      </c>
      <c r="Z218" s="137">
        <f>IF(ISERROR(SEARCH(Z$1,$Q218)),0,1)</f>
        <v>1</v>
      </c>
      <c r="AA218" s="137">
        <f>IF(ISERROR(SEARCH(AA$1,$Q218)),0,1)</f>
        <v>0</v>
      </c>
      <c r="AB218" s="137">
        <f>IF(ISERROR(SEARCH(AB$1,$Q218)),0,1)</f>
        <v>0</v>
      </c>
      <c r="AC218" s="137">
        <f>IF(ISERROR(SEARCH(AC$1,$Q218)),0,1)</f>
        <v>1</v>
      </c>
      <c r="AD218" s="137">
        <f>IF(ISERROR(SEARCH(AD$1,$Q218)),0,1)</f>
        <v>0</v>
      </c>
      <c r="AE218" s="137">
        <f>IF(ISERROR(SEARCH(AE$1,$Q218)),0,1)</f>
        <v>0</v>
      </c>
      <c r="AF218" s="137">
        <f>IF(ISERROR(SEARCH(AF$1,$Q218)),0,1)</f>
        <v>0</v>
      </c>
      <c r="AG218" s="137">
        <f>IF(ISERROR(SEARCH(AG$1,$Q218)),0,1)</f>
        <v>0</v>
      </c>
      <c r="AI218" s="137">
        <f>_xlfn.XLOOKUP(I218,'api2.3'!B:B,'api2.3'!D:D,"")</f>
        <v>0</v>
      </c>
      <c r="AJ218" t="s">
        <v>44</v>
      </c>
      <c r="AK218" s="38" t="s">
        <v>44</v>
      </c>
      <c r="AL218" s="200">
        <f>_xlfn.XLOOKUP(AK218,sortorder!$I$15:$I$20,sortorder!$J$15:$J$20)</f>
        <v>1</v>
      </c>
      <c r="AM218" s="638" t="s">
        <v>1743</v>
      </c>
      <c r="AN218" s="638" t="s">
        <v>1743</v>
      </c>
      <c r="AO218" s="638" t="s">
        <v>1744</v>
      </c>
      <c r="AP218" s="642">
        <v>3</v>
      </c>
      <c r="AQ218" t="s">
        <v>2393</v>
      </c>
      <c r="AR218" s="22" t="str">
        <f>IF(AA218=1,"pctile",IF(Y218=1,"ratio",IF(AC218=1,"avg","raw")))</f>
        <v>ratio</v>
      </c>
      <c r="AS218" t="s">
        <v>1707</v>
      </c>
      <c r="AT218" s="22" t="b">
        <f>AR218=AS218</f>
        <v>1</v>
      </c>
      <c r="AU218" s="638" t="s">
        <v>1707</v>
      </c>
      <c r="AV218" s="638" t="s">
        <v>1707</v>
      </c>
      <c r="AX218" s="601" t="s">
        <v>2799</v>
      </c>
      <c r="AY218" s="484" t="b">
        <v>0</v>
      </c>
      <c r="AZ218" t="s">
        <v>2948</v>
      </c>
      <c r="BA218">
        <v>2</v>
      </c>
      <c r="BB218">
        <v>1</v>
      </c>
      <c r="BC218" t="b">
        <v>0</v>
      </c>
      <c r="BD218" t="b">
        <v>0</v>
      </c>
      <c r="BE218" t="b">
        <v>0</v>
      </c>
      <c r="BG218" s="42" t="s">
        <v>4929</v>
      </c>
      <c r="BH218" s="42" t="s">
        <v>2414</v>
      </c>
      <c r="BI218" s="42" t="s">
        <v>2414</v>
      </c>
      <c r="BJ218" s="719" t="e">
        <v>#N/A</v>
      </c>
      <c r="BK218" s="566" t="s">
        <v>2799</v>
      </c>
      <c r="BL218" s="484">
        <v>0</v>
      </c>
      <c r="BO218" s="214">
        <v>999</v>
      </c>
    </row>
    <row r="219" spans="1:67">
      <c r="A219">
        <v>218</v>
      </c>
      <c r="B219" s="153" t="str">
        <f>IFERROR(TEXT(AL219,"00"),"99")&amp;IFERROR(TEXT(W219,"00"),"99")&amp;IFERROR(TEXT(S219,"00"),"99")&amp;IFERROR(TEXT(BO219,"000"),"999")</f>
        <v>012839999</v>
      </c>
      <c r="C219" s="153" t="str">
        <f>IFERROR(TEXT(AL219,"00"),"99")&amp;IFERROR(TEXT(V219,"00"),"99")&amp;IFERROR(TEXT(R219,"000"),"999")</f>
        <v>0128019</v>
      </c>
      <c r="D219" s="28">
        <v>0</v>
      </c>
      <c r="E219" s="591">
        <f>IF(NOT(ISBLANK(L219)),1,0)</f>
        <v>0</v>
      </c>
      <c r="F219" s="591">
        <f>IF(NOT(ISBLANK(O219)),1,0)</f>
        <v>0</v>
      </c>
      <c r="G219" s="349" t="str">
        <f>IF(ISBLANK(H219), IF(OR(NOT(ISBLANK(L219)),NOT(ISBLANK(I219)), NOT(ISBLANK(O219))),"no oldname but should be",""),IF(H219=I219,"api",IF(H219=O219,"csv","no match or acs")))</f>
        <v/>
      </c>
      <c r="Q219" s="61" t="s">
        <v>2415</v>
      </c>
      <c r="R219" s="142">
        <f>IFERROR(_xlfn.XLOOKUP(T219, sortorder!P:P,sortorder!Q:Q),999)</f>
        <v>19</v>
      </c>
      <c r="S219" s="142">
        <f>IFERROR(_xlfn.XLOOKUP(T219, sortorder!P:P,sortorder!O:O),99)</f>
        <v>39</v>
      </c>
      <c r="T219" s="124" t="s">
        <v>2195</v>
      </c>
      <c r="U219" s="56" t="s">
        <v>2195</v>
      </c>
      <c r="V219" s="147">
        <f>IFERROR(_xlfn.XLOOKUP(X219, sortorder!E:E,sortorder!D:D),99)</f>
        <v>28</v>
      </c>
      <c r="W219" s="147">
        <f>V219</f>
        <v>28</v>
      </c>
      <c r="X219" s="135" t="s">
        <v>2825</v>
      </c>
      <c r="Y219" s="137">
        <f>IF(ISERROR(SEARCH(Y$1,$Q219)),0,1)</f>
        <v>1</v>
      </c>
      <c r="Z219" s="137">
        <f>IF(ISERROR(SEARCH(Z$1,$Q219)),0,1)</f>
        <v>1</v>
      </c>
      <c r="AA219" s="137">
        <f>IF(ISERROR(SEARCH(AA$1,$Q219)),0,1)</f>
        <v>0</v>
      </c>
      <c r="AB219" s="137">
        <f>IF(ISERROR(SEARCH(AB$1,$Q219)),0,1)</f>
        <v>0</v>
      </c>
      <c r="AC219" s="137">
        <f>IF(ISERROR(SEARCH(AC$1,$Q219)),0,1)</f>
        <v>1</v>
      </c>
      <c r="AD219" s="137">
        <f>IF(ISERROR(SEARCH(AD$1,$Q219)),0,1)</f>
        <v>0</v>
      </c>
      <c r="AE219" s="137">
        <f>IF(ISERROR(SEARCH(AE$1,$Q219)),0,1)</f>
        <v>0</v>
      </c>
      <c r="AF219" s="137">
        <f>IF(ISERROR(SEARCH(AF$1,$Q219)),0,1)</f>
        <v>0</v>
      </c>
      <c r="AG219" s="137">
        <f>IF(ISERROR(SEARCH(AG$1,$Q219)),0,1)</f>
        <v>0</v>
      </c>
      <c r="AI219" s="137">
        <f>_xlfn.XLOOKUP(I219,'api2.3'!B:B,'api2.3'!D:D,"")</f>
        <v>0</v>
      </c>
      <c r="AJ219" t="s">
        <v>44</v>
      </c>
      <c r="AK219" s="38" t="s">
        <v>44</v>
      </c>
      <c r="AL219" s="200">
        <f>_xlfn.XLOOKUP(AK219,sortorder!$I$15:$I$20,sortorder!$J$15:$J$20)</f>
        <v>1</v>
      </c>
      <c r="AM219" s="638" t="s">
        <v>1743</v>
      </c>
      <c r="AN219" s="638" t="s">
        <v>1743</v>
      </c>
      <c r="AO219" s="638" t="s">
        <v>1744</v>
      </c>
      <c r="AP219" s="642">
        <v>3</v>
      </c>
      <c r="AQ219" t="s">
        <v>2393</v>
      </c>
      <c r="AR219" s="22" t="str">
        <f>IF(AA219=1,"pctile",IF(Y219=1,"ratio",IF(AC219=1,"avg","raw")))</f>
        <v>ratio</v>
      </c>
      <c r="AS219" t="s">
        <v>1707</v>
      </c>
      <c r="AT219" s="22" t="b">
        <f>AR219=AS219</f>
        <v>1</v>
      </c>
      <c r="AU219" s="638" t="s">
        <v>1707</v>
      </c>
      <c r="AV219" s="638" t="s">
        <v>1707</v>
      </c>
      <c r="AX219" s="601" t="s">
        <v>2799</v>
      </c>
      <c r="AY219" s="484" t="b">
        <v>0</v>
      </c>
      <c r="AZ219" t="s">
        <v>2948</v>
      </c>
      <c r="BA219">
        <v>2</v>
      </c>
      <c r="BB219">
        <v>1</v>
      </c>
      <c r="BC219" t="b">
        <v>0</v>
      </c>
      <c r="BD219" t="b">
        <v>0</v>
      </c>
      <c r="BE219" t="b">
        <v>0</v>
      </c>
      <c r="BG219" s="42" t="s">
        <v>4930</v>
      </c>
      <c r="BH219" s="42" t="s">
        <v>2816</v>
      </c>
      <c r="BI219" s="42" t="s">
        <v>2816</v>
      </c>
      <c r="BJ219" s="719" t="e">
        <v>#N/A</v>
      </c>
      <c r="BK219" s="566" t="s">
        <v>2799</v>
      </c>
      <c r="BL219" s="484">
        <v>0</v>
      </c>
      <c r="BO219" s="214">
        <v>999</v>
      </c>
    </row>
    <row r="220" spans="1:67">
      <c r="A220">
        <v>219</v>
      </c>
      <c r="B220" s="153" t="str">
        <f>IFERROR(TEXT(AL220,"00"),"99")&amp;IFERROR(TEXT(W220,"00"),"99")&amp;IFERROR(TEXT(S220,"00"),"99")&amp;IFERROR(TEXT(BO220,"000"),"999")</f>
        <v>012840999</v>
      </c>
      <c r="C220" s="153" t="str">
        <f>IFERROR(TEXT(AL220,"00"),"99")&amp;IFERROR(TEXT(V220,"00"),"99")&amp;IFERROR(TEXT(R220,"000"),"999")</f>
        <v>0128020</v>
      </c>
      <c r="D220" s="28">
        <v>0</v>
      </c>
      <c r="E220" s="591">
        <f>IF(NOT(ISBLANK(L220)),1,0)</f>
        <v>0</v>
      </c>
      <c r="F220" s="591">
        <f>IF(NOT(ISBLANK(O220)),1,0)</f>
        <v>0</v>
      </c>
      <c r="G220" s="349" t="str">
        <f>IF(ISBLANK(H220), IF(OR(NOT(ISBLANK(L220)),NOT(ISBLANK(I220)), NOT(ISBLANK(O220))),"no oldname but should be",""),IF(H220=I220,"api",IF(H220=O220,"csv","no match or acs")))</f>
        <v/>
      </c>
      <c r="Q220" s="61" t="s">
        <v>2416</v>
      </c>
      <c r="R220" s="142">
        <f>IFERROR(_xlfn.XLOOKUP(T220, sortorder!P:P,sortorder!Q:Q),999)</f>
        <v>20</v>
      </c>
      <c r="S220" s="142">
        <f>IFERROR(_xlfn.XLOOKUP(T220, sortorder!P:P,sortorder!O:O),99)</f>
        <v>40</v>
      </c>
      <c r="T220" s="124" t="s">
        <v>2199</v>
      </c>
      <c r="U220" s="56" t="s">
        <v>2199</v>
      </c>
      <c r="V220" s="147">
        <f>IFERROR(_xlfn.XLOOKUP(X220, sortorder!E:E,sortorder!D:D),99)</f>
        <v>28</v>
      </c>
      <c r="W220" s="147">
        <f>V220</f>
        <v>28</v>
      </c>
      <c r="X220" s="135" t="s">
        <v>2825</v>
      </c>
      <c r="Y220" s="137">
        <f>IF(ISERROR(SEARCH(Y$1,$Q220)),0,1)</f>
        <v>1</v>
      </c>
      <c r="Z220" s="137">
        <f>IF(ISERROR(SEARCH(Z$1,$Q220)),0,1)</f>
        <v>1</v>
      </c>
      <c r="AA220" s="137">
        <f>IF(ISERROR(SEARCH(AA$1,$Q220)),0,1)</f>
        <v>0</v>
      </c>
      <c r="AB220" s="137">
        <f>IF(ISERROR(SEARCH(AB$1,$Q220)),0,1)</f>
        <v>0</v>
      </c>
      <c r="AC220" s="137">
        <f>IF(ISERROR(SEARCH(AC$1,$Q220)),0,1)</f>
        <v>1</v>
      </c>
      <c r="AD220" s="137">
        <f>IF(ISERROR(SEARCH(AD$1,$Q220)),0,1)</f>
        <v>0</v>
      </c>
      <c r="AE220" s="137">
        <f>IF(ISERROR(SEARCH(AE$1,$Q220)),0,1)</f>
        <v>0</v>
      </c>
      <c r="AF220" s="137">
        <f>IF(ISERROR(SEARCH(AF$1,$Q220)),0,1)</f>
        <v>0</v>
      </c>
      <c r="AG220" s="137">
        <f>IF(ISERROR(SEARCH(AG$1,$Q220)),0,1)</f>
        <v>0</v>
      </c>
      <c r="AI220" s="137" t="str">
        <f>_xlfn.XLOOKUP(I220,'api2.3'!B:B,'api2.3'!D:D,"")</f>
        <v/>
      </c>
      <c r="AJ220" t="s">
        <v>44</v>
      </c>
      <c r="AK220" s="38" t="s">
        <v>44</v>
      </c>
      <c r="AL220" s="200">
        <f>_xlfn.XLOOKUP(AK220,sortorder!$I$15:$I$20,sortorder!$J$15:$J$20)</f>
        <v>1</v>
      </c>
      <c r="AM220" s="638" t="s">
        <v>1743</v>
      </c>
      <c r="AN220" s="638" t="s">
        <v>1743</v>
      </c>
      <c r="AO220" s="638" t="s">
        <v>1744</v>
      </c>
      <c r="AP220" s="642">
        <v>3</v>
      </c>
      <c r="AQ220" t="s">
        <v>2393</v>
      </c>
      <c r="AR220" s="22" t="str">
        <f>IF(AA220=1,"pctile",IF(Y220=1,"ratio",IF(AC220=1,"avg","raw")))</f>
        <v>ratio</v>
      </c>
      <c r="AS220" t="s">
        <v>1707</v>
      </c>
      <c r="AT220" s="22" t="b">
        <f>AR220=AS220</f>
        <v>1</v>
      </c>
      <c r="AU220" s="638" t="s">
        <v>1707</v>
      </c>
      <c r="AV220" s="638" t="s">
        <v>1707</v>
      </c>
      <c r="AX220" s="601" t="s">
        <v>2799</v>
      </c>
      <c r="AY220" s="484" t="b">
        <v>0</v>
      </c>
      <c r="AZ220" t="s">
        <v>2948</v>
      </c>
      <c r="BA220">
        <v>2</v>
      </c>
      <c r="BB220">
        <v>1</v>
      </c>
      <c r="BC220" t="b">
        <v>0</v>
      </c>
      <c r="BD220" t="b">
        <v>0</v>
      </c>
      <c r="BE220" t="b">
        <v>0</v>
      </c>
      <c r="BG220" s="42" t="s">
        <v>4931</v>
      </c>
      <c r="BH220" s="42" t="s">
        <v>2817</v>
      </c>
      <c r="BI220" s="42" t="s">
        <v>2817</v>
      </c>
      <c r="BJ220" s="719">
        <v>0</v>
      </c>
      <c r="BK220" s="566" t="s">
        <v>2799</v>
      </c>
      <c r="BL220" s="484">
        <v>0</v>
      </c>
      <c r="BO220" s="214">
        <v>999</v>
      </c>
    </row>
    <row r="221" spans="1:67">
      <c r="A221">
        <v>220</v>
      </c>
      <c r="B221" s="153" t="str">
        <f>IFERROR(TEXT(AL221,"00"),"99")&amp;IFERROR(TEXT(W221,"00"),"99")&amp;IFERROR(TEXT(S221,"00"),"99")&amp;IFERROR(TEXT(BO221,"000"),"999")</f>
        <v>012841999</v>
      </c>
      <c r="C221" s="153" t="str">
        <f>IFERROR(TEXT(AL221,"00"),"99")&amp;IFERROR(TEXT(V221,"00"),"99")&amp;IFERROR(TEXT(R221,"000"),"999")</f>
        <v>0128022</v>
      </c>
      <c r="D221" s="28">
        <v>0</v>
      </c>
      <c r="E221" s="591">
        <f>IF(NOT(ISBLANK(L221)),1,0)</f>
        <v>0</v>
      </c>
      <c r="F221" s="591">
        <f>IF(NOT(ISBLANK(O221)),1,0)</f>
        <v>0</v>
      </c>
      <c r="G221" s="349" t="str">
        <f>IF(ISBLANK(H221), IF(OR(NOT(ISBLANK(L221)),NOT(ISBLANK(I221)), NOT(ISBLANK(O221))),"no oldname but should be",""),IF(H221=I221,"api",IF(H221=O221,"csv","no match or acs")))</f>
        <v/>
      </c>
      <c r="Q221" s="61" t="s">
        <v>2417</v>
      </c>
      <c r="R221" s="142">
        <f>IFERROR(_xlfn.XLOOKUP(T221, sortorder!P:P,sortorder!Q:Q),999)</f>
        <v>22</v>
      </c>
      <c r="S221" s="142">
        <f>IFERROR(_xlfn.XLOOKUP(T221, sortorder!P:P,sortorder!O:O),99)</f>
        <v>41</v>
      </c>
      <c r="T221" s="124" t="s">
        <v>2208</v>
      </c>
      <c r="U221" s="56" t="s">
        <v>2208</v>
      </c>
      <c r="V221" s="147">
        <f>IFERROR(_xlfn.XLOOKUP(X221, sortorder!E:E,sortorder!D:D),99)</f>
        <v>28</v>
      </c>
      <c r="W221" s="147">
        <f>V221</f>
        <v>28</v>
      </c>
      <c r="X221" s="135" t="s">
        <v>2825</v>
      </c>
      <c r="Y221" s="137">
        <f>IF(ISERROR(SEARCH(Y$1,$Q221)),0,1)</f>
        <v>1</v>
      </c>
      <c r="Z221" s="137">
        <f>IF(ISERROR(SEARCH(Z$1,$Q221)),0,1)</f>
        <v>1</v>
      </c>
      <c r="AA221" s="137">
        <f>IF(ISERROR(SEARCH(AA$1,$Q221)),0,1)</f>
        <v>0</v>
      </c>
      <c r="AB221" s="137">
        <f>IF(ISERROR(SEARCH(AB$1,$Q221)),0,1)</f>
        <v>0</v>
      </c>
      <c r="AC221" s="137">
        <f>IF(ISERROR(SEARCH(AC$1,$Q221)),0,1)</f>
        <v>1</v>
      </c>
      <c r="AD221" s="137">
        <f>IF(ISERROR(SEARCH(AD$1,$Q221)),0,1)</f>
        <v>0</v>
      </c>
      <c r="AE221" s="137">
        <f>IF(ISERROR(SEARCH(AE$1,$Q221)),0,1)</f>
        <v>0</v>
      </c>
      <c r="AF221" s="137">
        <f>IF(ISERROR(SEARCH(AF$1,$Q221)),0,1)</f>
        <v>0</v>
      </c>
      <c r="AG221" s="137">
        <f>IF(ISERROR(SEARCH(AG$1,$Q221)),0,1)</f>
        <v>0</v>
      </c>
      <c r="AI221" s="137">
        <f>_xlfn.XLOOKUP(I221,'api2.3'!B:B,'api2.3'!D:D,"")</f>
        <v>0</v>
      </c>
      <c r="AJ221" t="s">
        <v>44</v>
      </c>
      <c r="AK221" s="38" t="s">
        <v>44</v>
      </c>
      <c r="AL221" s="200">
        <f>_xlfn.XLOOKUP(AK221,sortorder!$I$15:$I$20,sortorder!$J$15:$J$20)</f>
        <v>1</v>
      </c>
      <c r="AM221" s="638" t="s">
        <v>1743</v>
      </c>
      <c r="AN221" s="638" t="s">
        <v>1743</v>
      </c>
      <c r="AO221" s="638" t="s">
        <v>1744</v>
      </c>
      <c r="AP221" s="642">
        <v>3</v>
      </c>
      <c r="AQ221" t="s">
        <v>2393</v>
      </c>
      <c r="AR221" s="22" t="str">
        <f>IF(AA221=1,"pctile",IF(Y221=1,"ratio",IF(AC221=1,"avg","raw")))</f>
        <v>ratio</v>
      </c>
      <c r="AS221" t="s">
        <v>1707</v>
      </c>
      <c r="AT221" s="22" t="b">
        <f>AR221=AS221</f>
        <v>1</v>
      </c>
      <c r="AU221" s="638" t="s">
        <v>1707</v>
      </c>
      <c r="AV221" s="638" t="s">
        <v>1707</v>
      </c>
      <c r="AX221" s="601" t="s">
        <v>2799</v>
      </c>
      <c r="AY221" s="484" t="b">
        <v>0</v>
      </c>
      <c r="AZ221" t="s">
        <v>2948</v>
      </c>
      <c r="BA221">
        <v>2</v>
      </c>
      <c r="BB221">
        <v>1</v>
      </c>
      <c r="BC221" t="b">
        <v>0</v>
      </c>
      <c r="BD221" t="b">
        <v>0</v>
      </c>
      <c r="BE221" t="b">
        <v>0</v>
      </c>
      <c r="BG221" s="42" t="s">
        <v>4993</v>
      </c>
      <c r="BH221" s="42" t="s">
        <v>2818</v>
      </c>
      <c r="BI221" s="42" t="s">
        <v>2818</v>
      </c>
      <c r="BJ221" s="719">
        <v>0</v>
      </c>
      <c r="BK221" s="566" t="s">
        <v>2799</v>
      </c>
      <c r="BL221" s="484" t="s">
        <v>2799</v>
      </c>
      <c r="BO221" s="214">
        <v>999</v>
      </c>
    </row>
    <row r="222" spans="1:67">
      <c r="A222">
        <v>221</v>
      </c>
      <c r="B222" s="153" t="str">
        <f>IFERROR(TEXT(AL222,"00"),"99")&amp;IFERROR(TEXT(W222,"00"),"99")&amp;IFERROR(TEXT(S222,"00"),"99")&amp;IFERROR(TEXT(BO222,"000"),"999")</f>
        <v>012842999</v>
      </c>
      <c r="C222" s="153" t="str">
        <f>IFERROR(TEXT(AL222,"00"),"99")&amp;IFERROR(TEXT(V222,"00"),"99")&amp;IFERROR(TEXT(R222,"000"),"999")</f>
        <v>0128023</v>
      </c>
      <c r="D222" s="28">
        <v>0</v>
      </c>
      <c r="E222" s="591">
        <f>IF(NOT(ISBLANK(L222)),1,0)</f>
        <v>0</v>
      </c>
      <c r="F222" s="591">
        <f>IF(NOT(ISBLANK(O222)),1,0)</f>
        <v>0</v>
      </c>
      <c r="G222" s="349" t="str">
        <f>IF(ISBLANK(H222), IF(OR(NOT(ISBLANK(L222)),NOT(ISBLANK(I222)), NOT(ISBLANK(O222))),"no oldname but should be",""),IF(H222=I222,"api",IF(H222=O222,"csv","no match or acs")))</f>
        <v/>
      </c>
      <c r="Q222" s="61" t="s">
        <v>2418</v>
      </c>
      <c r="R222" s="142">
        <f>IFERROR(_xlfn.XLOOKUP(T222, sortorder!P:P,sortorder!Q:Q),999)</f>
        <v>23</v>
      </c>
      <c r="S222" s="142">
        <f>IFERROR(_xlfn.XLOOKUP(T222, sortorder!P:P,sortorder!O:O),99)</f>
        <v>42</v>
      </c>
      <c r="T222" s="124" t="s">
        <v>2212</v>
      </c>
      <c r="U222" s="56" t="s">
        <v>2212</v>
      </c>
      <c r="V222" s="147">
        <f>IFERROR(_xlfn.XLOOKUP(X222, sortorder!E:E,sortorder!D:D),99)</f>
        <v>28</v>
      </c>
      <c r="W222" s="147">
        <f>V222</f>
        <v>28</v>
      </c>
      <c r="X222" s="135" t="s">
        <v>2825</v>
      </c>
      <c r="Y222" s="137">
        <f>IF(ISERROR(SEARCH(Y$1,$Q222)),0,1)</f>
        <v>1</v>
      </c>
      <c r="Z222" s="137">
        <f>IF(ISERROR(SEARCH(Z$1,$Q222)),0,1)</f>
        <v>1</v>
      </c>
      <c r="AA222" s="137">
        <f>IF(ISERROR(SEARCH(AA$1,$Q222)),0,1)</f>
        <v>0</v>
      </c>
      <c r="AB222" s="137">
        <f>IF(ISERROR(SEARCH(AB$1,$Q222)),0,1)</f>
        <v>0</v>
      </c>
      <c r="AC222" s="137">
        <f>IF(ISERROR(SEARCH(AC$1,$Q222)),0,1)</f>
        <v>1</v>
      </c>
      <c r="AD222" s="137">
        <f>IF(ISERROR(SEARCH(AD$1,$Q222)),0,1)</f>
        <v>0</v>
      </c>
      <c r="AE222" s="137">
        <f>IF(ISERROR(SEARCH(AE$1,$Q222)),0,1)</f>
        <v>0</v>
      </c>
      <c r="AF222" s="137">
        <f>IF(ISERROR(SEARCH(AF$1,$Q222)),0,1)</f>
        <v>0</v>
      </c>
      <c r="AG222" s="137">
        <f>IF(ISERROR(SEARCH(AG$1,$Q222)),0,1)</f>
        <v>0</v>
      </c>
      <c r="AI222" s="137">
        <f>_xlfn.XLOOKUP(I222,'api2.3'!B:B,'api2.3'!D:D,"")</f>
        <v>0</v>
      </c>
      <c r="AJ222" t="s">
        <v>44</v>
      </c>
      <c r="AK222" s="38" t="s">
        <v>44</v>
      </c>
      <c r="AL222" s="200">
        <f>_xlfn.XLOOKUP(AK222,sortorder!$I$15:$I$20,sortorder!$J$15:$J$20)</f>
        <v>1</v>
      </c>
      <c r="AM222" s="638" t="s">
        <v>1743</v>
      </c>
      <c r="AN222" s="638" t="s">
        <v>1743</v>
      </c>
      <c r="AO222" s="638" t="s">
        <v>1744</v>
      </c>
      <c r="AP222" s="642">
        <v>3</v>
      </c>
      <c r="AQ222" t="s">
        <v>2393</v>
      </c>
      <c r="AR222" s="22" t="str">
        <f>IF(AA222=1,"pctile",IF(Y222=1,"ratio",IF(AC222=1,"avg","raw")))</f>
        <v>ratio</v>
      </c>
      <c r="AS222" t="s">
        <v>1707</v>
      </c>
      <c r="AT222" s="22" t="b">
        <f>AR222=AS222</f>
        <v>1</v>
      </c>
      <c r="AU222" s="638" t="s">
        <v>1707</v>
      </c>
      <c r="AV222" s="638" t="s">
        <v>1707</v>
      </c>
      <c r="AX222" s="601" t="s">
        <v>2799</v>
      </c>
      <c r="AY222" s="484" t="b">
        <v>0</v>
      </c>
      <c r="AZ222" t="s">
        <v>2948</v>
      </c>
      <c r="BA222">
        <v>2</v>
      </c>
      <c r="BB222">
        <v>1</v>
      </c>
      <c r="BC222" t="b">
        <v>0</v>
      </c>
      <c r="BD222" t="b">
        <v>0</v>
      </c>
      <c r="BE222" t="b">
        <v>0</v>
      </c>
      <c r="BG222" s="42" t="s">
        <v>5097</v>
      </c>
      <c r="BH222" s="42" t="s">
        <v>2819</v>
      </c>
      <c r="BI222" s="42" t="s">
        <v>2819</v>
      </c>
      <c r="BJ222" s="719">
        <v>0</v>
      </c>
      <c r="BK222" s="566" t="s">
        <v>2799</v>
      </c>
      <c r="BL222" s="484" t="s">
        <v>2799</v>
      </c>
      <c r="BO222" s="214">
        <v>999</v>
      </c>
    </row>
    <row r="223" spans="1:67">
      <c r="A223">
        <v>222</v>
      </c>
      <c r="B223" s="153" t="str">
        <f>IFERROR(TEXT(AL223,"00"),"99")&amp;IFERROR(TEXT(W223,"00"),"99")&amp;IFERROR(TEXT(S223,"00"),"99")&amp;IFERROR(TEXT(BO223,"000"),"999")</f>
        <v>012843999</v>
      </c>
      <c r="C223" s="153" t="str">
        <f>IFERROR(TEXT(AL223,"00"),"99")&amp;IFERROR(TEXT(V223,"00"),"99")&amp;IFERROR(TEXT(R223,"000"),"999")</f>
        <v>0128024</v>
      </c>
      <c r="D223" s="28">
        <v>0</v>
      </c>
      <c r="E223" s="591">
        <f>IF(NOT(ISBLANK(L223)),1,0)</f>
        <v>0</v>
      </c>
      <c r="F223" s="591">
        <f>IF(NOT(ISBLANK(O223)),1,0)</f>
        <v>0</v>
      </c>
      <c r="G223" s="349" t="str">
        <f>IF(ISBLANK(H223), IF(OR(NOT(ISBLANK(L223)),NOT(ISBLANK(I223)), NOT(ISBLANK(O223))),"no oldname but should be",""),IF(H223=I223,"api",IF(H223=O223,"csv","no match or acs")))</f>
        <v/>
      </c>
      <c r="Q223" s="61" t="s">
        <v>2419</v>
      </c>
      <c r="R223" s="142">
        <f>IFERROR(_xlfn.XLOOKUP(T223, sortorder!P:P,sortorder!Q:Q),999)</f>
        <v>24</v>
      </c>
      <c r="S223" s="142">
        <f>IFERROR(_xlfn.XLOOKUP(T223, sortorder!P:P,sortorder!O:O),99)</f>
        <v>43</v>
      </c>
      <c r="T223" s="124" t="s">
        <v>2216</v>
      </c>
      <c r="U223" s="56" t="s">
        <v>2216</v>
      </c>
      <c r="V223" s="147">
        <f>IFERROR(_xlfn.XLOOKUP(X223, sortorder!E:E,sortorder!D:D),99)</f>
        <v>28</v>
      </c>
      <c r="W223" s="147">
        <f>V223</f>
        <v>28</v>
      </c>
      <c r="X223" s="135" t="s">
        <v>2825</v>
      </c>
      <c r="Y223" s="137">
        <f>IF(ISERROR(SEARCH(Y$1,$Q223)),0,1)</f>
        <v>1</v>
      </c>
      <c r="Z223" s="137">
        <f>IF(ISERROR(SEARCH(Z$1,$Q223)),0,1)</f>
        <v>1</v>
      </c>
      <c r="AA223" s="137">
        <f>IF(ISERROR(SEARCH(AA$1,$Q223)),0,1)</f>
        <v>0</v>
      </c>
      <c r="AB223" s="137">
        <f>IF(ISERROR(SEARCH(AB$1,$Q223)),0,1)</f>
        <v>0</v>
      </c>
      <c r="AC223" s="137">
        <f>IF(ISERROR(SEARCH(AC$1,$Q223)),0,1)</f>
        <v>1</v>
      </c>
      <c r="AD223" s="137">
        <f>IF(ISERROR(SEARCH(AD$1,$Q223)),0,1)</f>
        <v>0</v>
      </c>
      <c r="AE223" s="137">
        <f>IF(ISERROR(SEARCH(AE$1,$Q223)),0,1)</f>
        <v>0</v>
      </c>
      <c r="AF223" s="137">
        <f>IF(ISERROR(SEARCH(AF$1,$Q223)),0,1)</f>
        <v>0</v>
      </c>
      <c r="AG223" s="137">
        <f>IF(ISERROR(SEARCH(AG$1,$Q223)),0,1)</f>
        <v>0</v>
      </c>
      <c r="AI223" s="137">
        <f>_xlfn.XLOOKUP(I223,'api2.3'!B:B,'api2.3'!D:D,"")</f>
        <v>0</v>
      </c>
      <c r="AJ223" t="s">
        <v>44</v>
      </c>
      <c r="AK223" s="38" t="s">
        <v>44</v>
      </c>
      <c r="AL223" s="200">
        <f>_xlfn.XLOOKUP(AK223,sortorder!$I$15:$I$20,sortorder!$J$15:$J$20)</f>
        <v>1</v>
      </c>
      <c r="AM223" s="638" t="s">
        <v>1743</v>
      </c>
      <c r="AN223" s="638" t="s">
        <v>1743</v>
      </c>
      <c r="AO223" s="638" t="s">
        <v>1744</v>
      </c>
      <c r="AP223" s="642">
        <v>3</v>
      </c>
      <c r="AQ223" t="s">
        <v>2393</v>
      </c>
      <c r="AR223" s="22" t="str">
        <f>IF(AA223=1,"pctile",IF(Y223=1,"ratio",IF(AC223=1,"avg","raw")))</f>
        <v>ratio</v>
      </c>
      <c r="AS223" t="s">
        <v>1707</v>
      </c>
      <c r="AT223" s="22" t="b">
        <f>AR223=AS223</f>
        <v>1</v>
      </c>
      <c r="AU223" s="638" t="s">
        <v>1707</v>
      </c>
      <c r="AV223" s="638" t="s">
        <v>1707</v>
      </c>
      <c r="AX223" s="601" t="s">
        <v>2799</v>
      </c>
      <c r="AY223" s="484" t="b">
        <v>0</v>
      </c>
      <c r="AZ223" t="s">
        <v>2948</v>
      </c>
      <c r="BA223">
        <v>2</v>
      </c>
      <c r="BB223">
        <v>1</v>
      </c>
      <c r="BC223" t="b">
        <v>0</v>
      </c>
      <c r="BD223" t="b">
        <v>0</v>
      </c>
      <c r="BE223" t="b">
        <v>0</v>
      </c>
      <c r="BG223" s="42" t="s">
        <v>5180</v>
      </c>
      <c r="BH223" s="42" t="s">
        <v>2820</v>
      </c>
      <c r="BI223" s="42" t="s">
        <v>2820</v>
      </c>
      <c r="BJ223" s="719">
        <v>0</v>
      </c>
      <c r="BK223" s="566" t="s">
        <v>2799</v>
      </c>
      <c r="BL223" s="484" t="s">
        <v>2799</v>
      </c>
      <c r="BO223" s="214">
        <v>999</v>
      </c>
    </row>
    <row r="224" spans="1:67">
      <c r="A224">
        <v>223</v>
      </c>
      <c r="B224" s="153" t="str">
        <f>IFERROR(TEXT(AL224,"00"),"99")&amp;IFERROR(TEXT(W224,"00"),"99")&amp;IFERROR(TEXT(S224,"00"),"99")&amp;IFERROR(TEXT(BO224,"000"),"999")</f>
        <v>012844999</v>
      </c>
      <c r="C224" s="153" t="str">
        <f>IFERROR(TEXT(AL224,"00"),"99")&amp;IFERROR(TEXT(V224,"00"),"99")&amp;IFERROR(TEXT(R224,"000"),"999")</f>
        <v>0128025</v>
      </c>
      <c r="D224" s="28">
        <v>0</v>
      </c>
      <c r="E224" s="591">
        <f>IF(NOT(ISBLANK(L224)),1,0)</f>
        <v>0</v>
      </c>
      <c r="F224" s="591">
        <f>IF(NOT(ISBLANK(O224)),1,0)</f>
        <v>0</v>
      </c>
      <c r="G224" s="349" t="str">
        <f>IF(ISBLANK(H224), IF(OR(NOT(ISBLANK(L224)),NOT(ISBLANK(I224)), NOT(ISBLANK(O224))),"no oldname but should be",""),IF(H224=I224,"api",IF(H224=O224,"csv","no match or acs")))</f>
        <v/>
      </c>
      <c r="Q224" s="61" t="s">
        <v>2420</v>
      </c>
      <c r="R224" s="142">
        <f>IFERROR(_xlfn.XLOOKUP(T224, sortorder!P:P,sortorder!Q:Q),999)</f>
        <v>25</v>
      </c>
      <c r="S224" s="142">
        <f>IFERROR(_xlfn.XLOOKUP(T224, sortorder!P:P,sortorder!O:O),99)</f>
        <v>44</v>
      </c>
      <c r="T224" s="124" t="s">
        <v>2220</v>
      </c>
      <c r="U224" s="56" t="s">
        <v>2220</v>
      </c>
      <c r="V224" s="147">
        <f>IFERROR(_xlfn.XLOOKUP(X224, sortorder!E:E,sortorder!D:D),99)</f>
        <v>28</v>
      </c>
      <c r="W224" s="147">
        <f>V224</f>
        <v>28</v>
      </c>
      <c r="X224" s="135" t="s">
        <v>2825</v>
      </c>
      <c r="Y224" s="137">
        <f>IF(ISERROR(SEARCH(Y$1,$Q224)),0,1)</f>
        <v>1</v>
      </c>
      <c r="Z224" s="137">
        <f>IF(ISERROR(SEARCH(Z$1,$Q224)),0,1)</f>
        <v>1</v>
      </c>
      <c r="AA224" s="137">
        <f>IF(ISERROR(SEARCH(AA$1,$Q224)),0,1)</f>
        <v>0</v>
      </c>
      <c r="AB224" s="137">
        <f>IF(ISERROR(SEARCH(AB$1,$Q224)),0,1)</f>
        <v>0</v>
      </c>
      <c r="AC224" s="137">
        <f>IF(ISERROR(SEARCH(AC$1,$Q224)),0,1)</f>
        <v>1</v>
      </c>
      <c r="AD224" s="137">
        <f>IF(ISERROR(SEARCH(AD$1,$Q224)),0,1)</f>
        <v>0</v>
      </c>
      <c r="AE224" s="137">
        <f>IF(ISERROR(SEARCH(AE$1,$Q224)),0,1)</f>
        <v>0</v>
      </c>
      <c r="AF224" s="137">
        <f>IF(ISERROR(SEARCH(AF$1,$Q224)),0,1)</f>
        <v>0</v>
      </c>
      <c r="AG224" s="137">
        <f>IF(ISERROR(SEARCH(AG$1,$Q224)),0,1)</f>
        <v>0</v>
      </c>
      <c r="AI224" s="137" t="str">
        <f>_xlfn.XLOOKUP(I224,'api2.3'!B:B,'api2.3'!D:D,"")</f>
        <v/>
      </c>
      <c r="AJ224" t="s">
        <v>44</v>
      </c>
      <c r="AK224" s="38" t="s">
        <v>44</v>
      </c>
      <c r="AL224" s="200">
        <f>_xlfn.XLOOKUP(AK224,sortorder!$I$15:$I$20,sortorder!$J$15:$J$20)</f>
        <v>1</v>
      </c>
      <c r="AM224" s="638" t="s">
        <v>1743</v>
      </c>
      <c r="AN224" s="638" t="s">
        <v>1743</v>
      </c>
      <c r="AO224" s="638" t="s">
        <v>1744</v>
      </c>
      <c r="AP224" s="642">
        <v>3</v>
      </c>
      <c r="AQ224" t="s">
        <v>2393</v>
      </c>
      <c r="AR224" s="22" t="str">
        <f>IF(AA224=1,"pctile",IF(Y224=1,"ratio",IF(AC224=1,"avg","raw")))</f>
        <v>ratio</v>
      </c>
      <c r="AS224" t="s">
        <v>1707</v>
      </c>
      <c r="AT224" s="22" t="b">
        <f>AR224=AS224</f>
        <v>1</v>
      </c>
      <c r="AU224" s="638" t="s">
        <v>1707</v>
      </c>
      <c r="AV224" s="638" t="s">
        <v>1707</v>
      </c>
      <c r="AX224" s="601" t="s">
        <v>2799</v>
      </c>
      <c r="AY224" s="484" t="b">
        <v>0</v>
      </c>
      <c r="AZ224" t="s">
        <v>2948</v>
      </c>
      <c r="BA224">
        <v>2</v>
      </c>
      <c r="BB224">
        <v>1</v>
      </c>
      <c r="BC224" t="b">
        <v>0</v>
      </c>
      <c r="BD224" t="b">
        <v>0</v>
      </c>
      <c r="BE224" t="b">
        <v>0</v>
      </c>
      <c r="BG224" s="42" t="s">
        <v>5065</v>
      </c>
      <c r="BH224" s="42" t="s">
        <v>2821</v>
      </c>
      <c r="BI224" s="42" t="s">
        <v>2821</v>
      </c>
      <c r="BJ224" s="719">
        <v>0</v>
      </c>
      <c r="BK224" s="566" t="s">
        <v>2799</v>
      </c>
      <c r="BL224" s="484">
        <v>0</v>
      </c>
      <c r="BO224" s="214">
        <v>999</v>
      </c>
    </row>
    <row r="225" spans="1:67">
      <c r="A225">
        <v>224</v>
      </c>
      <c r="B225" s="153" t="str">
        <f>IFERROR(TEXT(AL225,"00"),"99")&amp;IFERROR(TEXT(W225,"00"),"99")&amp;IFERROR(TEXT(S225,"00"),"99")&amp;IFERROR(TEXT(BO225,"000"),"999")</f>
        <v>012845999</v>
      </c>
      <c r="C225" s="153" t="str">
        <f>IFERROR(TEXT(AL225,"00"),"99")&amp;IFERROR(TEXT(V225,"00"),"99")&amp;IFERROR(TEXT(R225,"000"),"999")</f>
        <v>0128018</v>
      </c>
      <c r="D225" s="28">
        <v>0</v>
      </c>
      <c r="E225" s="591">
        <f>IF(NOT(ISBLANK(L225)),1,0)</f>
        <v>0</v>
      </c>
      <c r="F225" s="591">
        <f>IF(NOT(ISBLANK(O225)),1,0)</f>
        <v>0</v>
      </c>
      <c r="G225" s="349" t="str">
        <f>IF(ISBLANK(H225), IF(OR(NOT(ISBLANK(L225)),NOT(ISBLANK(I225)), NOT(ISBLANK(O225))),"no oldname but should be",""),IF(H225=I225,"api",IF(H225=O225,"csv","no match or acs")))</f>
        <v/>
      </c>
      <c r="Q225" s="61" t="s">
        <v>2421</v>
      </c>
      <c r="R225" s="142">
        <f>IFERROR(_xlfn.XLOOKUP(T225, sortorder!P:P,sortorder!Q:Q),999)</f>
        <v>18</v>
      </c>
      <c r="S225" s="142">
        <f>IFERROR(_xlfn.XLOOKUP(T225, sortorder!P:P,sortorder!O:O),99)</f>
        <v>45</v>
      </c>
      <c r="T225" s="124" t="s">
        <v>2189</v>
      </c>
      <c r="U225" s="56" t="s">
        <v>2189</v>
      </c>
      <c r="V225" s="147">
        <f>IFERROR(_xlfn.XLOOKUP(X225, sortorder!E:E,sortorder!D:D),99)</f>
        <v>28</v>
      </c>
      <c r="W225" s="147">
        <f>V225</f>
        <v>28</v>
      </c>
      <c r="X225" s="135" t="s">
        <v>2825</v>
      </c>
      <c r="Y225" s="137">
        <f>IF(ISERROR(SEARCH(Y$1,$Q225)),0,1)</f>
        <v>1</v>
      </c>
      <c r="Z225" s="137">
        <f>IF(ISERROR(SEARCH(Z$1,$Q225)),0,1)</f>
        <v>1</v>
      </c>
      <c r="AA225" s="137">
        <f>IF(ISERROR(SEARCH(AA$1,$Q225)),0,1)</f>
        <v>0</v>
      </c>
      <c r="AB225" s="137">
        <f>IF(ISERROR(SEARCH(AB$1,$Q225)),0,1)</f>
        <v>0</v>
      </c>
      <c r="AC225" s="137">
        <f>IF(ISERROR(SEARCH(AC$1,$Q225)),0,1)</f>
        <v>1</v>
      </c>
      <c r="AD225" s="137">
        <f>IF(ISERROR(SEARCH(AD$1,$Q225)),0,1)</f>
        <v>0</v>
      </c>
      <c r="AE225" s="137">
        <f>IF(ISERROR(SEARCH(AE$1,$Q225)),0,1)</f>
        <v>0</v>
      </c>
      <c r="AF225" s="137">
        <f>IF(ISERROR(SEARCH(AF$1,$Q225)),0,1)</f>
        <v>0</v>
      </c>
      <c r="AG225" s="137">
        <f>IF(ISERROR(SEARCH(AG$1,$Q225)),0,1)</f>
        <v>0</v>
      </c>
      <c r="AI225" s="137">
        <f>_xlfn.XLOOKUP(I225,'api2.3'!B:B,'api2.3'!D:D,"")</f>
        <v>0</v>
      </c>
      <c r="AJ225" t="s">
        <v>44</v>
      </c>
      <c r="AK225" s="38" t="s">
        <v>44</v>
      </c>
      <c r="AL225" s="200">
        <f>_xlfn.XLOOKUP(AK225,sortorder!$I$15:$I$20,sortorder!$J$15:$J$20)</f>
        <v>1</v>
      </c>
      <c r="AM225" s="638" t="s">
        <v>1743</v>
      </c>
      <c r="AN225" s="638" t="s">
        <v>1743</v>
      </c>
      <c r="AO225" s="638" t="s">
        <v>1744</v>
      </c>
      <c r="AP225" s="642">
        <v>3</v>
      </c>
      <c r="AQ225" t="s">
        <v>2393</v>
      </c>
      <c r="AR225" s="22" t="str">
        <f>IF(AA225=1,"pctile",IF(Y225=1,"ratio",IF(AC225=1,"avg","raw")))</f>
        <v>ratio</v>
      </c>
      <c r="AS225" t="s">
        <v>1707</v>
      </c>
      <c r="AT225" s="22" t="b">
        <f>AR225=AS225</f>
        <v>1</v>
      </c>
      <c r="AU225" s="638" t="s">
        <v>1707</v>
      </c>
      <c r="AV225" s="638" t="s">
        <v>1707</v>
      </c>
      <c r="AX225" s="601" t="s">
        <v>2799</v>
      </c>
      <c r="AY225" s="484" t="b">
        <v>0</v>
      </c>
      <c r="AZ225" t="s">
        <v>2948</v>
      </c>
      <c r="BA225">
        <v>2</v>
      </c>
      <c r="BB225">
        <v>1</v>
      </c>
      <c r="BC225" t="b">
        <v>0</v>
      </c>
      <c r="BD225" t="b">
        <v>0</v>
      </c>
      <c r="BE225" t="b">
        <v>0</v>
      </c>
      <c r="BG225" s="42" t="s">
        <v>5066</v>
      </c>
      <c r="BH225" s="42" t="s">
        <v>2422</v>
      </c>
      <c r="BI225" s="42" t="s">
        <v>2422</v>
      </c>
      <c r="BJ225" s="719">
        <v>0</v>
      </c>
      <c r="BK225" s="566" t="s">
        <v>2799</v>
      </c>
      <c r="BL225" s="484" t="s">
        <v>2799</v>
      </c>
      <c r="BO225" s="214">
        <v>999</v>
      </c>
    </row>
    <row r="226" spans="1:67">
      <c r="A226">
        <v>225</v>
      </c>
      <c r="B226" s="153" t="str">
        <f>IFERROR(TEXT(AL226,"00"),"99")&amp;IFERROR(TEXT(W226,"00"),"99")&amp;IFERROR(TEXT(S226,"00"),"99")&amp;IFERROR(TEXT(BO226,"000"),"999")</f>
        <v>012938999</v>
      </c>
      <c r="C226" s="153" t="str">
        <f>IFERROR(TEXT(AL226,"00"),"99")&amp;IFERROR(TEXT(V226,"00"),"99")&amp;IFERROR(TEXT(R226,"000"),"999")</f>
        <v>0129021</v>
      </c>
      <c r="D226" s="28">
        <v>0</v>
      </c>
      <c r="E226" s="591">
        <f>IF(NOT(ISBLANK(L226)),1,0)</f>
        <v>0</v>
      </c>
      <c r="F226" s="591">
        <f>IF(NOT(ISBLANK(O226)),1,0)</f>
        <v>0</v>
      </c>
      <c r="G226" s="349" t="str">
        <f>IF(ISBLANK(H226), IF(OR(NOT(ISBLANK(L226)),NOT(ISBLANK(I226)), NOT(ISBLANK(O226))),"no oldname but should be",""),IF(H226=I226,"api",IF(H226=O226,"csv","no match or acs")))</f>
        <v/>
      </c>
      <c r="Q226" s="61" t="s">
        <v>2299</v>
      </c>
      <c r="R226" s="142">
        <f>IFERROR(_xlfn.XLOOKUP(T226, sortorder!P:P,sortorder!Q:Q),999)</f>
        <v>21</v>
      </c>
      <c r="S226" s="142">
        <f>IFERROR(_xlfn.XLOOKUP(T226, sortorder!P:P,sortorder!O:O),99)</f>
        <v>38</v>
      </c>
      <c r="T226" s="124" t="s">
        <v>2203</v>
      </c>
      <c r="U226" s="56" t="s">
        <v>2203</v>
      </c>
      <c r="V226" s="147">
        <f>IFERROR(_xlfn.XLOOKUP(X226, sortorder!E:E,sortorder!D:D),99)</f>
        <v>29</v>
      </c>
      <c r="W226" s="147">
        <f>V226</f>
        <v>29</v>
      </c>
      <c r="X226" s="135" t="s">
        <v>2826</v>
      </c>
      <c r="Y226" s="137">
        <f>IF(ISERROR(SEARCH(Y$1,$Q226)),0,1)</f>
        <v>0</v>
      </c>
      <c r="Z226" s="137">
        <f>IF(ISERROR(SEARCH(Z$1,$Q226)),0,1)</f>
        <v>0</v>
      </c>
      <c r="AA226" s="137">
        <f>IF(ISERROR(SEARCH(AA$1,$Q226)),0,1)</f>
        <v>1</v>
      </c>
      <c r="AB226" s="137">
        <f>IF(ISERROR(SEARCH(AB$1,$Q226)),0,1)</f>
        <v>0</v>
      </c>
      <c r="AC226" s="137">
        <f>IF(ISERROR(SEARCH(AC$1,$Q226)),0,1)</f>
        <v>0</v>
      </c>
      <c r="AD226" s="137">
        <f>IF(ISERROR(SEARCH(AD$1,$Q226)),0,1)</f>
        <v>0</v>
      </c>
      <c r="AE226" s="137">
        <f>IF(ISERROR(SEARCH(AE$1,$Q226)),0,1)</f>
        <v>0</v>
      </c>
      <c r="AF226" s="137">
        <f>IF(ISERROR(SEARCH(AF$1,$Q226)),0,1)</f>
        <v>0</v>
      </c>
      <c r="AG226" s="137">
        <f>IF(ISERROR(SEARCH(AG$1,$Q226)),0,1)</f>
        <v>0</v>
      </c>
      <c r="AI226" s="137">
        <f>_xlfn.XLOOKUP(I226,'api2.3'!B:B,'api2.3'!D:D,"")</f>
        <v>0</v>
      </c>
      <c r="AJ226" t="s">
        <v>44</v>
      </c>
      <c r="AK226" s="38" t="s">
        <v>44</v>
      </c>
      <c r="AL226" s="200">
        <f>_xlfn.XLOOKUP(AK226,sortorder!$I$15:$I$20,sortorder!$J$15:$J$20)</f>
        <v>1</v>
      </c>
      <c r="AM226" s="638" t="s">
        <v>416</v>
      </c>
      <c r="AN226" s="638" t="s">
        <v>416</v>
      </c>
      <c r="AO226" s="638" t="s">
        <v>417</v>
      </c>
      <c r="AP226" s="642">
        <v>1</v>
      </c>
      <c r="AQ226" t="s">
        <v>1076</v>
      </c>
      <c r="AR226" s="22" t="str">
        <f>IF(AA226=1,"pctile",IF(Y226=1,"ratio",IF(AC226=1,"avg","raw")))</f>
        <v>pctile</v>
      </c>
      <c r="AS226" t="s">
        <v>1086</v>
      </c>
      <c r="AT226" s="22" t="b">
        <f>AR226=AS226</f>
        <v>1</v>
      </c>
      <c r="AU226" s="638" t="s">
        <v>1077</v>
      </c>
      <c r="AV226" s="638" t="s">
        <v>1086</v>
      </c>
      <c r="AX226" s="601" t="s">
        <v>2799</v>
      </c>
      <c r="AY226" s="484" t="b">
        <v>0</v>
      </c>
      <c r="AZ226" t="s">
        <v>1078</v>
      </c>
      <c r="BA226">
        <v>2</v>
      </c>
      <c r="BB226">
        <v>0</v>
      </c>
      <c r="BC226" t="b">
        <v>0</v>
      </c>
      <c r="BD226" t="b">
        <v>0</v>
      </c>
      <c r="BE226" t="b">
        <v>0</v>
      </c>
      <c r="BG226" t="s">
        <v>4932</v>
      </c>
      <c r="BH226" s="42" t="s">
        <v>2301</v>
      </c>
      <c r="BI226" s="42" t="s">
        <v>2301</v>
      </c>
      <c r="BJ226" s="719">
        <v>0</v>
      </c>
      <c r="BK226" s="566" t="s">
        <v>2799</v>
      </c>
      <c r="BL226" s="484" t="s">
        <v>2799</v>
      </c>
      <c r="BO226" s="214">
        <v>999</v>
      </c>
    </row>
    <row r="227" spans="1:67">
      <c r="A227">
        <v>226</v>
      </c>
      <c r="B227" s="153" t="str">
        <f>IFERROR(TEXT(AL227,"00"),"99")&amp;IFERROR(TEXT(W227,"00"),"99")&amp;IFERROR(TEXT(S227,"00"),"99")&amp;IFERROR(TEXT(BO227,"000"),"999")</f>
        <v>012939999</v>
      </c>
      <c r="C227" s="153" t="str">
        <f>IFERROR(TEXT(AL227,"00"),"99")&amp;IFERROR(TEXT(V227,"00"),"99")&amp;IFERROR(TEXT(R227,"000"),"999")</f>
        <v>0129019</v>
      </c>
      <c r="D227" s="28">
        <v>0</v>
      </c>
      <c r="E227" s="591">
        <f>IF(NOT(ISBLANK(L227)),1,0)</f>
        <v>0</v>
      </c>
      <c r="F227" s="591">
        <f>IF(NOT(ISBLANK(O227)),1,0)</f>
        <v>0</v>
      </c>
      <c r="G227" s="349" t="str">
        <f>IF(ISBLANK(H227), IF(OR(NOT(ISBLANK(L227)),NOT(ISBLANK(I227)), NOT(ISBLANK(O227))),"no oldname but should be",""),IF(H227=I227,"api",IF(H227=O227,"csv","no match or acs")))</f>
        <v/>
      </c>
      <c r="Q227" s="61" t="s">
        <v>2302</v>
      </c>
      <c r="R227" s="142">
        <f>IFERROR(_xlfn.XLOOKUP(T227, sortorder!P:P,sortorder!Q:Q),999)</f>
        <v>19</v>
      </c>
      <c r="S227" s="142">
        <f>IFERROR(_xlfn.XLOOKUP(T227, sortorder!P:P,sortorder!O:O),99)</f>
        <v>39</v>
      </c>
      <c r="T227" s="124" t="s">
        <v>2195</v>
      </c>
      <c r="U227" s="56" t="s">
        <v>2195</v>
      </c>
      <c r="V227" s="147">
        <f>IFERROR(_xlfn.XLOOKUP(X227, sortorder!E:E,sortorder!D:D),99)</f>
        <v>29</v>
      </c>
      <c r="W227" s="147">
        <f>V227</f>
        <v>29</v>
      </c>
      <c r="X227" s="135" t="s">
        <v>2826</v>
      </c>
      <c r="Y227" s="137">
        <f>IF(ISERROR(SEARCH(Y$1,$Q227)),0,1)</f>
        <v>0</v>
      </c>
      <c r="Z227" s="137">
        <f>IF(ISERROR(SEARCH(Z$1,$Q227)),0,1)</f>
        <v>0</v>
      </c>
      <c r="AA227" s="137">
        <f>IF(ISERROR(SEARCH(AA$1,$Q227)),0,1)</f>
        <v>1</v>
      </c>
      <c r="AB227" s="137">
        <f>IF(ISERROR(SEARCH(AB$1,$Q227)),0,1)</f>
        <v>0</v>
      </c>
      <c r="AC227" s="137">
        <f>IF(ISERROR(SEARCH(AC$1,$Q227)),0,1)</f>
        <v>0</v>
      </c>
      <c r="AD227" s="137">
        <f>IF(ISERROR(SEARCH(AD$1,$Q227)),0,1)</f>
        <v>0</v>
      </c>
      <c r="AE227" s="137">
        <f>IF(ISERROR(SEARCH(AE$1,$Q227)),0,1)</f>
        <v>0</v>
      </c>
      <c r="AF227" s="137">
        <f>IF(ISERROR(SEARCH(AF$1,$Q227)),0,1)</f>
        <v>0</v>
      </c>
      <c r="AG227" s="137">
        <f>IF(ISERROR(SEARCH(AG$1,$Q227)),0,1)</f>
        <v>0</v>
      </c>
      <c r="AI227" s="137">
        <f>_xlfn.XLOOKUP(I227,'api2.3'!B:B,'api2.3'!D:D,"")</f>
        <v>0</v>
      </c>
      <c r="AJ227" t="s">
        <v>44</v>
      </c>
      <c r="AK227" s="38" t="s">
        <v>44</v>
      </c>
      <c r="AL227" s="200">
        <f>_xlfn.XLOOKUP(AK227,sortorder!$I$15:$I$20,sortorder!$J$15:$J$20)</f>
        <v>1</v>
      </c>
      <c r="AM227" s="638" t="s">
        <v>416</v>
      </c>
      <c r="AN227" s="638" t="s">
        <v>416</v>
      </c>
      <c r="AO227" s="638" t="s">
        <v>417</v>
      </c>
      <c r="AP227" s="642">
        <v>1</v>
      </c>
      <c r="AQ227" t="s">
        <v>1076</v>
      </c>
      <c r="AR227" s="22" t="str">
        <f>IF(AA227=1,"pctile",IF(Y227=1,"ratio",IF(AC227=1,"avg","raw")))</f>
        <v>pctile</v>
      </c>
      <c r="AS227" t="s">
        <v>1086</v>
      </c>
      <c r="AT227" s="22" t="b">
        <f>AR227=AS227</f>
        <v>1</v>
      </c>
      <c r="AU227" s="638" t="s">
        <v>1077</v>
      </c>
      <c r="AV227" s="638" t="s">
        <v>1086</v>
      </c>
      <c r="AX227" s="601" t="s">
        <v>2799</v>
      </c>
      <c r="AY227" s="484" t="b">
        <v>0</v>
      </c>
      <c r="AZ227" t="s">
        <v>1078</v>
      </c>
      <c r="BA227">
        <v>2</v>
      </c>
      <c r="BB227">
        <v>0</v>
      </c>
      <c r="BC227" t="b">
        <v>0</v>
      </c>
      <c r="BD227" t="b">
        <v>0</v>
      </c>
      <c r="BE227" t="b">
        <v>0</v>
      </c>
      <c r="BG227" t="s">
        <v>4933</v>
      </c>
      <c r="BH227" s="42" t="s">
        <v>2303</v>
      </c>
      <c r="BI227" s="42" t="s">
        <v>2303</v>
      </c>
      <c r="BJ227" s="719">
        <v>0</v>
      </c>
      <c r="BK227" s="566" t="s">
        <v>2799</v>
      </c>
      <c r="BL227" s="484" t="s">
        <v>2799</v>
      </c>
      <c r="BO227" s="214">
        <v>999</v>
      </c>
    </row>
    <row r="228" spans="1:67">
      <c r="A228">
        <v>227</v>
      </c>
      <c r="B228" s="153" t="str">
        <f>IFERROR(TEXT(AL228,"00"),"99")&amp;IFERROR(TEXT(W228,"00"),"99")&amp;IFERROR(TEXT(S228,"00"),"99")&amp;IFERROR(TEXT(BO228,"000"),"999")</f>
        <v>012940999</v>
      </c>
      <c r="C228" s="153" t="str">
        <f>IFERROR(TEXT(AL228,"00"),"99")&amp;IFERROR(TEXT(V228,"00"),"99")&amp;IFERROR(TEXT(R228,"000"),"999")</f>
        <v>0129020</v>
      </c>
      <c r="D228" s="28">
        <v>0</v>
      </c>
      <c r="E228" s="591">
        <f>IF(NOT(ISBLANK(L228)),1,0)</f>
        <v>0</v>
      </c>
      <c r="F228" s="591">
        <f>IF(NOT(ISBLANK(O228)),1,0)</f>
        <v>0</v>
      </c>
      <c r="G228" s="349" t="str">
        <f>IF(ISBLANK(H228), IF(OR(NOT(ISBLANK(L228)),NOT(ISBLANK(I228)), NOT(ISBLANK(O228))),"no oldname but should be",""),IF(H228=I228,"api",IF(H228=O228,"csv","no match or acs")))</f>
        <v/>
      </c>
      <c r="Q228" s="61" t="s">
        <v>2304</v>
      </c>
      <c r="R228" s="142">
        <f>IFERROR(_xlfn.XLOOKUP(T228, sortorder!P:P,sortorder!Q:Q),999)</f>
        <v>20</v>
      </c>
      <c r="S228" s="142">
        <f>IFERROR(_xlfn.XLOOKUP(T228, sortorder!P:P,sortorder!O:O),99)</f>
        <v>40</v>
      </c>
      <c r="T228" s="124" t="s">
        <v>2199</v>
      </c>
      <c r="U228" s="56" t="s">
        <v>2199</v>
      </c>
      <c r="V228" s="147">
        <f>IFERROR(_xlfn.XLOOKUP(X228, sortorder!E:E,sortorder!D:D),99)</f>
        <v>29</v>
      </c>
      <c r="W228" s="147">
        <f>V228</f>
        <v>29</v>
      </c>
      <c r="X228" s="135" t="s">
        <v>2826</v>
      </c>
      <c r="Y228" s="137">
        <f>IF(ISERROR(SEARCH(Y$1,$Q228)),0,1)</f>
        <v>0</v>
      </c>
      <c r="Z228" s="137">
        <f>IF(ISERROR(SEARCH(Z$1,$Q228)),0,1)</f>
        <v>0</v>
      </c>
      <c r="AA228" s="137">
        <f>IF(ISERROR(SEARCH(AA$1,$Q228)),0,1)</f>
        <v>1</v>
      </c>
      <c r="AB228" s="137">
        <f>IF(ISERROR(SEARCH(AB$1,$Q228)),0,1)</f>
        <v>0</v>
      </c>
      <c r="AC228" s="137">
        <f>IF(ISERROR(SEARCH(AC$1,$Q228)),0,1)</f>
        <v>0</v>
      </c>
      <c r="AD228" s="137">
        <f>IF(ISERROR(SEARCH(AD$1,$Q228)),0,1)</f>
        <v>0</v>
      </c>
      <c r="AE228" s="137">
        <f>IF(ISERROR(SEARCH(AE$1,$Q228)),0,1)</f>
        <v>0</v>
      </c>
      <c r="AF228" s="137">
        <f>IF(ISERROR(SEARCH(AF$1,$Q228)),0,1)</f>
        <v>0</v>
      </c>
      <c r="AG228" s="137">
        <f>IF(ISERROR(SEARCH(AG$1,$Q228)),0,1)</f>
        <v>0</v>
      </c>
      <c r="AI228" s="137">
        <f>_xlfn.XLOOKUP(I228,'api2.3'!B:B,'api2.3'!D:D,"")</f>
        <v>0</v>
      </c>
      <c r="AJ228" t="s">
        <v>44</v>
      </c>
      <c r="AK228" s="38" t="s">
        <v>44</v>
      </c>
      <c r="AL228" s="200">
        <f>_xlfn.XLOOKUP(AK228,sortorder!$I$15:$I$20,sortorder!$J$15:$J$20)</f>
        <v>1</v>
      </c>
      <c r="AM228" s="638" t="s">
        <v>416</v>
      </c>
      <c r="AN228" s="638" t="s">
        <v>416</v>
      </c>
      <c r="AO228" s="638" t="s">
        <v>417</v>
      </c>
      <c r="AP228" s="642">
        <v>1</v>
      </c>
      <c r="AQ228" t="s">
        <v>1076</v>
      </c>
      <c r="AR228" s="22" t="str">
        <f>IF(AA228=1,"pctile",IF(Y228=1,"ratio",IF(AC228=1,"avg","raw")))</f>
        <v>pctile</v>
      </c>
      <c r="AS228" t="s">
        <v>1086</v>
      </c>
      <c r="AT228" s="22" t="b">
        <f>AR228=AS228</f>
        <v>1</v>
      </c>
      <c r="AU228" s="638" t="s">
        <v>1077</v>
      </c>
      <c r="AV228" s="638" t="s">
        <v>1086</v>
      </c>
      <c r="AX228" s="601" t="s">
        <v>2799</v>
      </c>
      <c r="AY228" s="484" t="b">
        <v>0</v>
      </c>
      <c r="AZ228" t="s">
        <v>1078</v>
      </c>
      <c r="BA228">
        <v>2</v>
      </c>
      <c r="BB228">
        <v>0</v>
      </c>
      <c r="BC228" t="b">
        <v>0</v>
      </c>
      <c r="BD228" t="b">
        <v>0</v>
      </c>
      <c r="BE228" t="b">
        <v>0</v>
      </c>
      <c r="BG228" t="s">
        <v>4934</v>
      </c>
      <c r="BH228" s="42" t="s">
        <v>2305</v>
      </c>
      <c r="BI228" s="42" t="s">
        <v>2305</v>
      </c>
      <c r="BJ228" s="719">
        <v>0</v>
      </c>
      <c r="BK228" s="566" t="s">
        <v>2799</v>
      </c>
      <c r="BL228" s="484" t="s">
        <v>2799</v>
      </c>
      <c r="BO228" s="214">
        <v>999</v>
      </c>
    </row>
    <row r="229" spans="1:67">
      <c r="A229">
        <v>228</v>
      </c>
      <c r="B229" s="153" t="str">
        <f>IFERROR(TEXT(AL229,"00"),"99")&amp;IFERROR(TEXT(W229,"00"),"99")&amp;IFERROR(TEXT(S229,"00"),"99")&amp;IFERROR(TEXT(BO229,"000"),"999")</f>
        <v>012941999</v>
      </c>
      <c r="C229" s="153" t="str">
        <f>IFERROR(TEXT(AL229,"00"),"99")&amp;IFERROR(TEXT(V229,"00"),"99")&amp;IFERROR(TEXT(R229,"000"),"999")</f>
        <v>0129022</v>
      </c>
      <c r="D229" s="28">
        <v>0</v>
      </c>
      <c r="E229" s="591">
        <f>IF(NOT(ISBLANK(L229)),1,0)</f>
        <v>0</v>
      </c>
      <c r="F229" s="591">
        <f>IF(NOT(ISBLANK(O229)),1,0)</f>
        <v>0</v>
      </c>
      <c r="G229" s="349" t="str">
        <f>IF(ISBLANK(H229), IF(OR(NOT(ISBLANK(L229)),NOT(ISBLANK(I229)), NOT(ISBLANK(O229))),"no oldname but should be",""),IF(H229=I229,"api",IF(H229=O229,"csv","no match or acs")))</f>
        <v/>
      </c>
      <c r="Q229" s="61" t="s">
        <v>2306</v>
      </c>
      <c r="R229" s="142">
        <f>IFERROR(_xlfn.XLOOKUP(T229, sortorder!P:P,sortorder!Q:Q),999)</f>
        <v>22</v>
      </c>
      <c r="S229" s="142">
        <f>IFERROR(_xlfn.XLOOKUP(T229, sortorder!P:P,sortorder!O:O),99)</f>
        <v>41</v>
      </c>
      <c r="T229" s="124" t="s">
        <v>2208</v>
      </c>
      <c r="U229" s="56" t="s">
        <v>2208</v>
      </c>
      <c r="V229" s="147">
        <f>IFERROR(_xlfn.XLOOKUP(X229, sortorder!E:E,sortorder!D:D),99)</f>
        <v>29</v>
      </c>
      <c r="W229" s="147">
        <f>V229</f>
        <v>29</v>
      </c>
      <c r="X229" s="135" t="s">
        <v>2826</v>
      </c>
      <c r="Y229" s="137">
        <f>IF(ISERROR(SEARCH(Y$1,$Q229)),0,1)</f>
        <v>0</v>
      </c>
      <c r="Z229" s="137">
        <f>IF(ISERROR(SEARCH(Z$1,$Q229)),0,1)</f>
        <v>0</v>
      </c>
      <c r="AA229" s="137">
        <f>IF(ISERROR(SEARCH(AA$1,$Q229)),0,1)</f>
        <v>1</v>
      </c>
      <c r="AB229" s="137">
        <f>IF(ISERROR(SEARCH(AB$1,$Q229)),0,1)</f>
        <v>0</v>
      </c>
      <c r="AC229" s="137">
        <f>IF(ISERROR(SEARCH(AC$1,$Q229)),0,1)</f>
        <v>0</v>
      </c>
      <c r="AD229" s="137">
        <f>IF(ISERROR(SEARCH(AD$1,$Q229)),0,1)</f>
        <v>0</v>
      </c>
      <c r="AE229" s="137">
        <f>IF(ISERROR(SEARCH(AE$1,$Q229)),0,1)</f>
        <v>0</v>
      </c>
      <c r="AF229" s="137">
        <f>IF(ISERROR(SEARCH(AF$1,$Q229)),0,1)</f>
        <v>0</v>
      </c>
      <c r="AG229" s="137">
        <f>IF(ISERROR(SEARCH(AG$1,$Q229)),0,1)</f>
        <v>0</v>
      </c>
      <c r="AI229" s="137">
        <f>_xlfn.XLOOKUP(I229,'api2.3'!B:B,'api2.3'!D:D,"")</f>
        <v>0</v>
      </c>
      <c r="AJ229" t="s">
        <v>44</v>
      </c>
      <c r="AK229" s="38" t="s">
        <v>44</v>
      </c>
      <c r="AL229" s="200">
        <f>_xlfn.XLOOKUP(AK229,sortorder!$I$15:$I$20,sortorder!$J$15:$J$20)</f>
        <v>1</v>
      </c>
      <c r="AM229" s="638" t="s">
        <v>416</v>
      </c>
      <c r="AN229" s="638" t="s">
        <v>416</v>
      </c>
      <c r="AO229" s="638" t="s">
        <v>417</v>
      </c>
      <c r="AP229" s="642">
        <v>1</v>
      </c>
      <c r="AQ229" t="s">
        <v>1076</v>
      </c>
      <c r="AR229" s="22" t="str">
        <f>IF(AA229=1,"pctile",IF(Y229=1,"ratio",IF(AC229=1,"avg","raw")))</f>
        <v>pctile</v>
      </c>
      <c r="AS229" t="s">
        <v>1086</v>
      </c>
      <c r="AT229" s="22" t="b">
        <f>AR229=AS229</f>
        <v>1</v>
      </c>
      <c r="AU229" s="638" t="s">
        <v>1077</v>
      </c>
      <c r="AV229" s="638" t="s">
        <v>1086</v>
      </c>
      <c r="AX229" s="601" t="s">
        <v>2799</v>
      </c>
      <c r="AY229" s="484" t="b">
        <v>0</v>
      </c>
      <c r="AZ229" t="s">
        <v>1078</v>
      </c>
      <c r="BA229">
        <v>2</v>
      </c>
      <c r="BB229">
        <v>0</v>
      </c>
      <c r="BC229" t="b">
        <v>0</v>
      </c>
      <c r="BD229" t="b">
        <v>0</v>
      </c>
      <c r="BE229" t="b">
        <v>0</v>
      </c>
      <c r="BG229" t="s">
        <v>4995</v>
      </c>
      <c r="BH229" s="42" t="s">
        <v>2307</v>
      </c>
      <c r="BI229" s="42" t="s">
        <v>2307</v>
      </c>
      <c r="BJ229" s="719">
        <v>0</v>
      </c>
      <c r="BK229" s="566" t="s">
        <v>2799</v>
      </c>
      <c r="BL229" s="484" t="s">
        <v>2799</v>
      </c>
      <c r="BO229" s="214">
        <v>999</v>
      </c>
    </row>
    <row r="230" spans="1:67">
      <c r="A230">
        <v>229</v>
      </c>
      <c r="B230" s="153" t="str">
        <f>IFERROR(TEXT(AL230,"00"),"99")&amp;IFERROR(TEXT(W230,"00"),"99")&amp;IFERROR(TEXT(S230,"00"),"99")&amp;IFERROR(TEXT(BO230,"000"),"999")</f>
        <v>012942999</v>
      </c>
      <c r="C230" s="153" t="str">
        <f>IFERROR(TEXT(AL230,"00"),"99")&amp;IFERROR(TEXT(V230,"00"),"99")&amp;IFERROR(TEXT(R230,"000"),"999")</f>
        <v>0129023</v>
      </c>
      <c r="D230" s="28">
        <v>0</v>
      </c>
      <c r="E230" s="591">
        <f>IF(NOT(ISBLANK(L230)),1,0)</f>
        <v>0</v>
      </c>
      <c r="F230" s="591">
        <f>IF(NOT(ISBLANK(O230)),1,0)</f>
        <v>0</v>
      </c>
      <c r="G230" s="349" t="str">
        <f>IF(ISBLANK(H230), IF(OR(NOT(ISBLANK(L230)),NOT(ISBLANK(I230)), NOT(ISBLANK(O230))),"no oldname but should be",""),IF(H230=I230,"api",IF(H230=O230,"csv","no match or acs")))</f>
        <v/>
      </c>
      <c r="Q230" s="61" t="s">
        <v>2308</v>
      </c>
      <c r="R230" s="142">
        <f>IFERROR(_xlfn.XLOOKUP(T230, sortorder!P:P,sortorder!Q:Q),999)</f>
        <v>23</v>
      </c>
      <c r="S230" s="142">
        <f>IFERROR(_xlfn.XLOOKUP(T230, sortorder!P:P,sortorder!O:O),99)</f>
        <v>42</v>
      </c>
      <c r="T230" s="124" t="s">
        <v>2212</v>
      </c>
      <c r="U230" s="56" t="s">
        <v>2212</v>
      </c>
      <c r="V230" s="147">
        <f>IFERROR(_xlfn.XLOOKUP(X230, sortorder!E:E,sortorder!D:D),99)</f>
        <v>29</v>
      </c>
      <c r="W230" s="147">
        <f>V230</f>
        <v>29</v>
      </c>
      <c r="X230" s="135" t="s">
        <v>2826</v>
      </c>
      <c r="Y230" s="137">
        <f>IF(ISERROR(SEARCH(Y$1,$Q230)),0,1)</f>
        <v>0</v>
      </c>
      <c r="Z230" s="137">
        <f>IF(ISERROR(SEARCH(Z$1,$Q230)),0,1)</f>
        <v>0</v>
      </c>
      <c r="AA230" s="137">
        <f>IF(ISERROR(SEARCH(AA$1,$Q230)),0,1)</f>
        <v>1</v>
      </c>
      <c r="AB230" s="137">
        <f>IF(ISERROR(SEARCH(AB$1,$Q230)),0,1)</f>
        <v>0</v>
      </c>
      <c r="AC230" s="137">
        <f>IF(ISERROR(SEARCH(AC$1,$Q230)),0,1)</f>
        <v>0</v>
      </c>
      <c r="AD230" s="137">
        <f>IF(ISERROR(SEARCH(AD$1,$Q230)),0,1)</f>
        <v>0</v>
      </c>
      <c r="AE230" s="137">
        <f>IF(ISERROR(SEARCH(AE$1,$Q230)),0,1)</f>
        <v>0</v>
      </c>
      <c r="AF230" s="137">
        <f>IF(ISERROR(SEARCH(AF$1,$Q230)),0,1)</f>
        <v>0</v>
      </c>
      <c r="AG230" s="137">
        <f>IF(ISERROR(SEARCH(AG$1,$Q230)),0,1)</f>
        <v>0</v>
      </c>
      <c r="AI230" s="137">
        <f>_xlfn.XLOOKUP(I230,'api2.3'!B:B,'api2.3'!D:D,"")</f>
        <v>0</v>
      </c>
      <c r="AJ230" t="s">
        <v>44</v>
      </c>
      <c r="AK230" s="38" t="s">
        <v>44</v>
      </c>
      <c r="AL230" s="200">
        <f>_xlfn.XLOOKUP(AK230,sortorder!$I$15:$I$20,sortorder!$J$15:$J$20)</f>
        <v>1</v>
      </c>
      <c r="AM230" s="638" t="s">
        <v>416</v>
      </c>
      <c r="AN230" s="638" t="s">
        <v>416</v>
      </c>
      <c r="AO230" s="638" t="s">
        <v>417</v>
      </c>
      <c r="AP230" s="642">
        <v>1</v>
      </c>
      <c r="AQ230" t="s">
        <v>1076</v>
      </c>
      <c r="AR230" s="22" t="str">
        <f>IF(AA230=1,"pctile",IF(Y230=1,"ratio",IF(AC230=1,"avg","raw")))</f>
        <v>pctile</v>
      </c>
      <c r="AS230" t="s">
        <v>1086</v>
      </c>
      <c r="AT230" s="22" t="b">
        <f>AR230=AS230</f>
        <v>1</v>
      </c>
      <c r="AU230" s="638" t="s">
        <v>1077</v>
      </c>
      <c r="AV230" s="638" t="s">
        <v>1086</v>
      </c>
      <c r="AX230" s="601" t="s">
        <v>2799</v>
      </c>
      <c r="AY230" s="484" t="b">
        <v>0</v>
      </c>
      <c r="AZ230" t="s">
        <v>1078</v>
      </c>
      <c r="BA230">
        <v>2</v>
      </c>
      <c r="BB230">
        <v>0</v>
      </c>
      <c r="BC230" t="b">
        <v>0</v>
      </c>
      <c r="BD230" t="b">
        <v>0</v>
      </c>
      <c r="BE230" t="b">
        <v>0</v>
      </c>
      <c r="BG230" t="s">
        <v>5098</v>
      </c>
      <c r="BH230" s="42" t="s">
        <v>2309</v>
      </c>
      <c r="BI230" s="42" t="s">
        <v>2309</v>
      </c>
      <c r="BJ230" s="719">
        <v>0</v>
      </c>
      <c r="BK230" s="566" t="s">
        <v>2799</v>
      </c>
      <c r="BL230" s="484" t="s">
        <v>2799</v>
      </c>
      <c r="BO230" s="214">
        <v>999</v>
      </c>
    </row>
    <row r="231" spans="1:67">
      <c r="A231">
        <v>230</v>
      </c>
      <c r="B231" s="153" t="str">
        <f>IFERROR(TEXT(AL231,"00"),"99")&amp;IFERROR(TEXT(W231,"00"),"99")&amp;IFERROR(TEXT(S231,"00"),"99")&amp;IFERROR(TEXT(BO231,"000"),"999")</f>
        <v>012943999</v>
      </c>
      <c r="C231" s="153" t="str">
        <f>IFERROR(TEXT(AL231,"00"),"99")&amp;IFERROR(TEXT(V231,"00"),"99")&amp;IFERROR(TEXT(R231,"000"),"999")</f>
        <v>0129024</v>
      </c>
      <c r="D231" s="28">
        <v>0</v>
      </c>
      <c r="E231" s="591">
        <f>IF(NOT(ISBLANK(L231)),1,0)</f>
        <v>0</v>
      </c>
      <c r="F231" s="591">
        <f>IF(NOT(ISBLANK(O231)),1,0)</f>
        <v>0</v>
      </c>
      <c r="G231" s="349" t="str">
        <f>IF(ISBLANK(H231), IF(OR(NOT(ISBLANK(L231)),NOT(ISBLANK(I231)), NOT(ISBLANK(O231))),"no oldname but should be",""),IF(H231=I231,"api",IF(H231=O231,"csv","no match or acs")))</f>
        <v/>
      </c>
      <c r="Q231" s="61" t="s">
        <v>2310</v>
      </c>
      <c r="R231" s="142">
        <f>IFERROR(_xlfn.XLOOKUP(T231, sortorder!P:P,sortorder!Q:Q),999)</f>
        <v>24</v>
      </c>
      <c r="S231" s="142">
        <f>IFERROR(_xlfn.XLOOKUP(T231, sortorder!P:P,sortorder!O:O),99)</f>
        <v>43</v>
      </c>
      <c r="T231" s="124" t="s">
        <v>2216</v>
      </c>
      <c r="U231" s="56" t="s">
        <v>2216</v>
      </c>
      <c r="V231" s="147">
        <f>IFERROR(_xlfn.XLOOKUP(X231, sortorder!E:E,sortorder!D:D),99)</f>
        <v>29</v>
      </c>
      <c r="W231" s="147">
        <f>V231</f>
        <v>29</v>
      </c>
      <c r="X231" s="135" t="s">
        <v>2826</v>
      </c>
      <c r="Y231" s="137">
        <f>IF(ISERROR(SEARCH(Y$1,$Q231)),0,1)</f>
        <v>0</v>
      </c>
      <c r="Z231" s="137">
        <f>IF(ISERROR(SEARCH(Z$1,$Q231)),0,1)</f>
        <v>0</v>
      </c>
      <c r="AA231" s="137">
        <f>IF(ISERROR(SEARCH(AA$1,$Q231)),0,1)</f>
        <v>1</v>
      </c>
      <c r="AB231" s="137">
        <f>IF(ISERROR(SEARCH(AB$1,$Q231)),0,1)</f>
        <v>0</v>
      </c>
      <c r="AC231" s="137">
        <f>IF(ISERROR(SEARCH(AC$1,$Q231)),0,1)</f>
        <v>0</v>
      </c>
      <c r="AD231" s="137">
        <f>IF(ISERROR(SEARCH(AD$1,$Q231)),0,1)</f>
        <v>0</v>
      </c>
      <c r="AE231" s="137">
        <f>IF(ISERROR(SEARCH(AE$1,$Q231)),0,1)</f>
        <v>0</v>
      </c>
      <c r="AF231" s="137">
        <f>IF(ISERROR(SEARCH(AF$1,$Q231)),0,1)</f>
        <v>0</v>
      </c>
      <c r="AG231" s="137">
        <f>IF(ISERROR(SEARCH(AG$1,$Q231)),0,1)</f>
        <v>0</v>
      </c>
      <c r="AI231" s="137">
        <f>_xlfn.XLOOKUP(I231,'api2.3'!B:B,'api2.3'!D:D,"")</f>
        <v>0</v>
      </c>
      <c r="AJ231" t="s">
        <v>44</v>
      </c>
      <c r="AK231" s="38" t="s">
        <v>44</v>
      </c>
      <c r="AL231" s="200">
        <f>_xlfn.XLOOKUP(AK231,sortorder!$I$15:$I$20,sortorder!$J$15:$J$20)</f>
        <v>1</v>
      </c>
      <c r="AM231" s="638" t="s">
        <v>416</v>
      </c>
      <c r="AN231" s="638" t="s">
        <v>416</v>
      </c>
      <c r="AO231" s="638" t="s">
        <v>417</v>
      </c>
      <c r="AP231" s="642">
        <v>1</v>
      </c>
      <c r="AQ231" t="s">
        <v>1076</v>
      </c>
      <c r="AR231" s="22" t="str">
        <f>IF(AA231=1,"pctile",IF(Y231=1,"ratio",IF(AC231=1,"avg","raw")))</f>
        <v>pctile</v>
      </c>
      <c r="AS231" t="s">
        <v>1086</v>
      </c>
      <c r="AT231" s="22" t="b">
        <f>AR231=AS231</f>
        <v>1</v>
      </c>
      <c r="AU231" s="638" t="s">
        <v>1077</v>
      </c>
      <c r="AV231" s="638" t="s">
        <v>1086</v>
      </c>
      <c r="AX231" s="601" t="s">
        <v>2799</v>
      </c>
      <c r="AY231" s="484" t="b">
        <v>0</v>
      </c>
      <c r="AZ231" t="s">
        <v>1078</v>
      </c>
      <c r="BA231">
        <v>2</v>
      </c>
      <c r="BB231">
        <v>0</v>
      </c>
      <c r="BC231" t="b">
        <v>0</v>
      </c>
      <c r="BD231" t="b">
        <v>0</v>
      </c>
      <c r="BE231" t="b">
        <v>0</v>
      </c>
      <c r="BG231" t="s">
        <v>4935</v>
      </c>
      <c r="BH231" s="42" t="s">
        <v>2311</v>
      </c>
      <c r="BI231" s="42" t="s">
        <v>2311</v>
      </c>
      <c r="BJ231" s="719">
        <v>0</v>
      </c>
      <c r="BK231" s="566" t="s">
        <v>2799</v>
      </c>
      <c r="BL231" s="484">
        <v>0</v>
      </c>
      <c r="BO231" s="214">
        <v>999</v>
      </c>
    </row>
    <row r="232" spans="1:67">
      <c r="A232">
        <v>231</v>
      </c>
      <c r="B232" s="153" t="str">
        <f>IFERROR(TEXT(AL232,"00"),"99")&amp;IFERROR(TEXT(W232,"00"),"99")&amp;IFERROR(TEXT(S232,"00"),"99")&amp;IFERROR(TEXT(BO232,"000"),"999")</f>
        <v>012944999</v>
      </c>
      <c r="C232" s="153" t="str">
        <f>IFERROR(TEXT(AL232,"00"),"99")&amp;IFERROR(TEXT(V232,"00"),"99")&amp;IFERROR(TEXT(R232,"000"),"999")</f>
        <v>0129025</v>
      </c>
      <c r="D232" s="28">
        <v>0</v>
      </c>
      <c r="E232" s="591">
        <f>IF(NOT(ISBLANK(L232)),1,0)</f>
        <v>0</v>
      </c>
      <c r="F232" s="591">
        <f>IF(NOT(ISBLANK(O232)),1,0)</f>
        <v>0</v>
      </c>
      <c r="G232" s="349" t="str">
        <f>IF(ISBLANK(H232), IF(OR(NOT(ISBLANK(L232)),NOT(ISBLANK(I232)), NOT(ISBLANK(O232))),"no oldname but should be",""),IF(H232=I232,"api",IF(H232=O232,"csv","no match or acs")))</f>
        <v/>
      </c>
      <c r="Q232" s="61" t="s">
        <v>2312</v>
      </c>
      <c r="R232" s="142">
        <f>IFERROR(_xlfn.XLOOKUP(T232, sortorder!P:P,sortorder!Q:Q),999)</f>
        <v>25</v>
      </c>
      <c r="S232" s="142">
        <f>IFERROR(_xlfn.XLOOKUP(T232, sortorder!P:P,sortorder!O:O),99)</f>
        <v>44</v>
      </c>
      <c r="T232" s="124" t="s">
        <v>2220</v>
      </c>
      <c r="U232" s="56" t="s">
        <v>2220</v>
      </c>
      <c r="V232" s="147">
        <f>IFERROR(_xlfn.XLOOKUP(X232, sortorder!E:E,sortorder!D:D),99)</f>
        <v>29</v>
      </c>
      <c r="W232" s="147">
        <f>V232</f>
        <v>29</v>
      </c>
      <c r="X232" s="135" t="s">
        <v>2826</v>
      </c>
      <c r="Y232" s="137">
        <f>IF(ISERROR(SEARCH(Y$1,$Q232)),0,1)</f>
        <v>0</v>
      </c>
      <c r="Z232" s="137">
        <f>IF(ISERROR(SEARCH(Z$1,$Q232)),0,1)</f>
        <v>0</v>
      </c>
      <c r="AA232" s="137">
        <f>IF(ISERROR(SEARCH(AA$1,$Q232)),0,1)</f>
        <v>1</v>
      </c>
      <c r="AB232" s="137">
        <f>IF(ISERROR(SEARCH(AB$1,$Q232)),0,1)</f>
        <v>0</v>
      </c>
      <c r="AC232" s="137">
        <f>IF(ISERROR(SEARCH(AC$1,$Q232)),0,1)</f>
        <v>0</v>
      </c>
      <c r="AD232" s="137">
        <f>IF(ISERROR(SEARCH(AD$1,$Q232)),0,1)</f>
        <v>0</v>
      </c>
      <c r="AE232" s="137">
        <f>IF(ISERROR(SEARCH(AE$1,$Q232)),0,1)</f>
        <v>0</v>
      </c>
      <c r="AF232" s="137">
        <f>IF(ISERROR(SEARCH(AF$1,$Q232)),0,1)</f>
        <v>0</v>
      </c>
      <c r="AG232" s="137">
        <f>IF(ISERROR(SEARCH(AG$1,$Q232)),0,1)</f>
        <v>0</v>
      </c>
      <c r="AI232" s="137" t="str">
        <f>_xlfn.XLOOKUP(I232,'api2.3'!B:B,'api2.3'!D:D,"")</f>
        <v/>
      </c>
      <c r="AJ232" t="s">
        <v>44</v>
      </c>
      <c r="AK232" s="38" t="s">
        <v>44</v>
      </c>
      <c r="AL232" s="200">
        <f>_xlfn.XLOOKUP(AK232,sortorder!$I$15:$I$20,sortorder!$J$15:$J$20)</f>
        <v>1</v>
      </c>
      <c r="AM232" s="638" t="s">
        <v>416</v>
      </c>
      <c r="AN232" s="638" t="s">
        <v>416</v>
      </c>
      <c r="AO232" s="638" t="s">
        <v>417</v>
      </c>
      <c r="AP232" s="642">
        <v>1</v>
      </c>
      <c r="AQ232" t="s">
        <v>1076</v>
      </c>
      <c r="AR232" s="22" t="str">
        <f>IF(AA232=1,"pctile",IF(Y232=1,"ratio",IF(AC232=1,"avg","raw")))</f>
        <v>pctile</v>
      </c>
      <c r="AS232" t="s">
        <v>1086</v>
      </c>
      <c r="AT232" s="22" t="b">
        <f>AR232=AS232</f>
        <v>1</v>
      </c>
      <c r="AU232" s="638" t="s">
        <v>1077</v>
      </c>
      <c r="AV232" s="638" t="s">
        <v>1086</v>
      </c>
      <c r="AX232" s="601" t="s">
        <v>2799</v>
      </c>
      <c r="AY232" s="484" t="b">
        <v>0</v>
      </c>
      <c r="AZ232" t="s">
        <v>1078</v>
      </c>
      <c r="BA232">
        <v>2</v>
      </c>
      <c r="BB232">
        <v>0</v>
      </c>
      <c r="BC232" t="b">
        <v>0</v>
      </c>
      <c r="BD232" t="b">
        <v>0</v>
      </c>
      <c r="BE232" t="b">
        <v>0</v>
      </c>
      <c r="BG232" t="s">
        <v>5183</v>
      </c>
      <c r="BH232" s="42" t="s">
        <v>2313</v>
      </c>
      <c r="BI232" s="42" t="s">
        <v>2313</v>
      </c>
      <c r="BJ232" s="719">
        <v>0</v>
      </c>
      <c r="BK232" s="566" t="s">
        <v>2799</v>
      </c>
      <c r="BL232" s="484">
        <v>0</v>
      </c>
      <c r="BO232" s="214">
        <v>999</v>
      </c>
    </row>
    <row r="233" spans="1:67">
      <c r="A233">
        <v>232</v>
      </c>
      <c r="B233" s="153" t="str">
        <f>IFERROR(TEXT(AL233,"00"),"99")&amp;IFERROR(TEXT(W233,"00"),"99")&amp;IFERROR(TEXT(S233,"00"),"99")&amp;IFERROR(TEXT(BO233,"000"),"999")</f>
        <v>012945999</v>
      </c>
      <c r="C233" s="153" t="str">
        <f>IFERROR(TEXT(AL233,"00"),"99")&amp;IFERROR(TEXT(V233,"00"),"99")&amp;IFERROR(TEXT(R233,"000"),"999")</f>
        <v>0129018</v>
      </c>
      <c r="D233" s="28">
        <v>0</v>
      </c>
      <c r="E233" s="591">
        <f>IF(NOT(ISBLANK(L233)),1,0)</f>
        <v>0</v>
      </c>
      <c r="F233" s="591">
        <f>IF(NOT(ISBLANK(O233)),1,0)</f>
        <v>0</v>
      </c>
      <c r="G233" s="349" t="str">
        <f>IF(ISBLANK(H233), IF(OR(NOT(ISBLANK(L233)),NOT(ISBLANK(I233)), NOT(ISBLANK(O233))),"no oldname but should be",""),IF(H233=I233,"api",IF(H233=O233,"csv","no match or acs")))</f>
        <v/>
      </c>
      <c r="Q233" s="61" t="s">
        <v>2314</v>
      </c>
      <c r="R233" s="142">
        <f>IFERROR(_xlfn.XLOOKUP(T233, sortorder!P:P,sortorder!Q:Q),999)</f>
        <v>18</v>
      </c>
      <c r="S233" s="142">
        <f>IFERROR(_xlfn.XLOOKUP(T233, sortorder!P:P,sortorder!O:O),99)</f>
        <v>45</v>
      </c>
      <c r="T233" s="124" t="s">
        <v>2189</v>
      </c>
      <c r="U233" s="56" t="s">
        <v>2189</v>
      </c>
      <c r="V233" s="147">
        <f>IFERROR(_xlfn.XLOOKUP(X233, sortorder!E:E,sortorder!D:D),99)</f>
        <v>29</v>
      </c>
      <c r="W233" s="147">
        <f>V233</f>
        <v>29</v>
      </c>
      <c r="X233" s="135" t="s">
        <v>2826</v>
      </c>
      <c r="Y233" s="137">
        <f>IF(ISERROR(SEARCH(Y$1,$Q233)),0,1)</f>
        <v>0</v>
      </c>
      <c r="Z233" s="137">
        <f>IF(ISERROR(SEARCH(Z$1,$Q233)),0,1)</f>
        <v>0</v>
      </c>
      <c r="AA233" s="137">
        <f>IF(ISERROR(SEARCH(AA$1,$Q233)),0,1)</f>
        <v>1</v>
      </c>
      <c r="AB233" s="137">
        <f>IF(ISERROR(SEARCH(AB$1,$Q233)),0,1)</f>
        <v>0</v>
      </c>
      <c r="AC233" s="137">
        <f>IF(ISERROR(SEARCH(AC$1,$Q233)),0,1)</f>
        <v>0</v>
      </c>
      <c r="AD233" s="137">
        <f>IF(ISERROR(SEARCH(AD$1,$Q233)),0,1)</f>
        <v>0</v>
      </c>
      <c r="AE233" s="137">
        <f>IF(ISERROR(SEARCH(AE$1,$Q233)),0,1)</f>
        <v>0</v>
      </c>
      <c r="AF233" s="137">
        <f>IF(ISERROR(SEARCH(AF$1,$Q233)),0,1)</f>
        <v>0</v>
      </c>
      <c r="AG233" s="137">
        <f>IF(ISERROR(SEARCH(AG$1,$Q233)),0,1)</f>
        <v>0</v>
      </c>
      <c r="AI233" s="137">
        <f>_xlfn.XLOOKUP(I233,'api2.3'!B:B,'api2.3'!D:D,"")</f>
        <v>0</v>
      </c>
      <c r="AJ233" t="s">
        <v>44</v>
      </c>
      <c r="AK233" s="38" t="s">
        <v>44</v>
      </c>
      <c r="AL233" s="200">
        <f>_xlfn.XLOOKUP(AK233,sortorder!$I$15:$I$20,sortorder!$J$15:$J$20)</f>
        <v>1</v>
      </c>
      <c r="AM233" s="638" t="s">
        <v>416</v>
      </c>
      <c r="AN233" s="638" t="s">
        <v>416</v>
      </c>
      <c r="AO233" s="638" t="s">
        <v>417</v>
      </c>
      <c r="AP233" s="642">
        <v>1</v>
      </c>
      <c r="AQ233" t="s">
        <v>1076</v>
      </c>
      <c r="AR233" s="22" t="str">
        <f>IF(AA233=1,"pctile",IF(Y233=1,"ratio",IF(AC233=1,"avg","raw")))</f>
        <v>pctile</v>
      </c>
      <c r="AS233" t="s">
        <v>1086</v>
      </c>
      <c r="AT233" s="22" t="b">
        <f>AR233=AS233</f>
        <v>1</v>
      </c>
      <c r="AU233" s="638" t="s">
        <v>1077</v>
      </c>
      <c r="AV233" s="638" t="s">
        <v>1086</v>
      </c>
      <c r="AX233" s="601" t="s">
        <v>2799</v>
      </c>
      <c r="AY233" s="484" t="b">
        <v>0</v>
      </c>
      <c r="AZ233" t="s">
        <v>1078</v>
      </c>
      <c r="BA233">
        <v>2</v>
      </c>
      <c r="BB233">
        <v>0</v>
      </c>
      <c r="BC233" t="b">
        <v>0</v>
      </c>
      <c r="BD233" t="b">
        <v>0</v>
      </c>
      <c r="BE233" t="b">
        <v>0</v>
      </c>
      <c r="BG233" t="s">
        <v>4936</v>
      </c>
      <c r="BH233" s="42" t="s">
        <v>2315</v>
      </c>
      <c r="BI233" s="42" t="s">
        <v>2315</v>
      </c>
      <c r="BJ233" s="719">
        <v>0</v>
      </c>
      <c r="BK233" s="566" t="s">
        <v>2799</v>
      </c>
      <c r="BL233" s="484" t="s">
        <v>2799</v>
      </c>
      <c r="BO233" s="214">
        <v>999</v>
      </c>
    </row>
    <row r="234" spans="1:67">
      <c r="A234">
        <v>233</v>
      </c>
      <c r="B234" s="153" t="str">
        <f>IFERROR(TEXT(AL234,"00"),"99")&amp;IFERROR(TEXT(W234,"00"),"99")&amp;IFERROR(TEXT(S234,"00"),"99")&amp;IFERROR(TEXT(BO234,"000"),"999")</f>
        <v>013038999</v>
      </c>
      <c r="C234" s="153" t="str">
        <f>IFERROR(TEXT(AL234,"00"),"99")&amp;IFERROR(TEXT(V234,"00"),"99")&amp;IFERROR(TEXT(R234,"000"),"999")</f>
        <v>0130021</v>
      </c>
      <c r="D234" s="28">
        <v>0</v>
      </c>
      <c r="E234" s="591">
        <f>IF(NOT(ISBLANK(L234)),1,0)</f>
        <v>0</v>
      </c>
      <c r="F234" s="591">
        <f>IF(NOT(ISBLANK(O234)),1,0)</f>
        <v>0</v>
      </c>
      <c r="G234" s="349" t="str">
        <f>IF(ISBLANK(H234), IF(OR(NOT(ISBLANK(L234)),NOT(ISBLANK(I234)), NOT(ISBLANK(O234))),"no oldname but should be",""),IF(H234=I234,"api",IF(H234=O234,"csv","no match or acs")))</f>
        <v/>
      </c>
      <c r="Q234" s="61" t="s">
        <v>2316</v>
      </c>
      <c r="R234" s="142">
        <f>IFERROR(_xlfn.XLOOKUP(T234, sortorder!P:P,sortorder!Q:Q),999)</f>
        <v>21</v>
      </c>
      <c r="S234" s="142">
        <f>IFERROR(_xlfn.XLOOKUP(T234, sortorder!P:P,sortorder!O:O),99)</f>
        <v>38</v>
      </c>
      <c r="T234" s="124" t="s">
        <v>2203</v>
      </c>
      <c r="U234" s="56" t="s">
        <v>2203</v>
      </c>
      <c r="V234" s="147">
        <f>IFERROR(_xlfn.XLOOKUP(X234, sortorder!E:E,sortorder!D:D),99)</f>
        <v>30</v>
      </c>
      <c r="W234" s="147">
        <f>V234</f>
        <v>30</v>
      </c>
      <c r="X234" s="135" t="s">
        <v>2827</v>
      </c>
      <c r="Y234" s="137">
        <f>IF(ISERROR(SEARCH(Y$1,$Q234)),0,1)</f>
        <v>0</v>
      </c>
      <c r="Z234" s="137">
        <f>IF(ISERROR(SEARCH(Z$1,$Q234)),0,1)</f>
        <v>1</v>
      </c>
      <c r="AA234" s="137">
        <f>IF(ISERROR(SEARCH(AA$1,$Q234)),0,1)</f>
        <v>1</v>
      </c>
      <c r="AB234" s="137">
        <f>IF(ISERROR(SEARCH(AB$1,$Q234)),0,1)</f>
        <v>0</v>
      </c>
      <c r="AC234" s="137">
        <f>IF(ISERROR(SEARCH(AC$1,$Q234)),0,1)</f>
        <v>0</v>
      </c>
      <c r="AD234" s="137">
        <f>IF(ISERROR(SEARCH(AD$1,$Q234)),0,1)</f>
        <v>0</v>
      </c>
      <c r="AE234" s="137">
        <f>IF(ISERROR(SEARCH(AE$1,$Q234)),0,1)</f>
        <v>0</v>
      </c>
      <c r="AF234" s="137">
        <f>IF(ISERROR(SEARCH(AF$1,$Q234)),0,1)</f>
        <v>0</v>
      </c>
      <c r="AG234" s="137">
        <f>IF(ISERROR(SEARCH(AG$1,$Q234)),0,1)</f>
        <v>0</v>
      </c>
      <c r="AI234" s="137">
        <f>_xlfn.XLOOKUP(I234,'api2.3'!B:B,'api2.3'!D:D,"")</f>
        <v>0</v>
      </c>
      <c r="AJ234" t="s">
        <v>44</v>
      </c>
      <c r="AK234" s="38" t="s">
        <v>44</v>
      </c>
      <c r="AL234" s="200">
        <f>_xlfn.XLOOKUP(AK234,sortorder!$I$15:$I$20,sortorder!$J$15:$J$20)</f>
        <v>1</v>
      </c>
      <c r="AM234" s="638" t="s">
        <v>1743</v>
      </c>
      <c r="AN234" s="638" t="s">
        <v>1743</v>
      </c>
      <c r="AO234" s="638" t="s">
        <v>1744</v>
      </c>
      <c r="AP234" s="642">
        <v>3</v>
      </c>
      <c r="AQ234" t="s">
        <v>1741</v>
      </c>
      <c r="AR234" s="22" t="str">
        <f>IF(AA234=1,"pctile",IF(Y234=1,"ratio",IF(AC234=1,"avg","raw")))</f>
        <v>pctile</v>
      </c>
      <c r="AS234" t="s">
        <v>1086</v>
      </c>
      <c r="AT234" s="22" t="b">
        <f>AR234=AS234</f>
        <v>1</v>
      </c>
      <c r="AU234" s="638" t="s">
        <v>1077</v>
      </c>
      <c r="AV234" s="638" t="s">
        <v>1086</v>
      </c>
      <c r="AX234" s="601" t="s">
        <v>2799</v>
      </c>
      <c r="AY234" s="484" t="b">
        <v>0</v>
      </c>
      <c r="AZ234" t="s">
        <v>1078</v>
      </c>
      <c r="BA234">
        <v>2</v>
      </c>
      <c r="BB234">
        <v>0</v>
      </c>
      <c r="BC234" t="b">
        <v>0</v>
      </c>
      <c r="BD234" t="b">
        <v>0</v>
      </c>
      <c r="BE234" t="b">
        <v>0</v>
      </c>
      <c r="BG234" t="s">
        <v>4937</v>
      </c>
      <c r="BH234" s="42" t="s">
        <v>2318</v>
      </c>
      <c r="BI234" s="42" t="s">
        <v>2318</v>
      </c>
      <c r="BJ234" s="719" t="e">
        <v>#N/A</v>
      </c>
      <c r="BK234" s="566" t="s">
        <v>2799</v>
      </c>
      <c r="BL234" s="484">
        <v>0</v>
      </c>
      <c r="BO234" s="214">
        <v>999</v>
      </c>
    </row>
    <row r="235" spans="1:67">
      <c r="A235">
        <v>234</v>
      </c>
      <c r="B235" s="153" t="str">
        <f>IFERROR(TEXT(AL235,"00"),"99")&amp;IFERROR(TEXT(W235,"00"),"99")&amp;IFERROR(TEXT(S235,"00"),"99")&amp;IFERROR(TEXT(BO235,"000"),"999")</f>
        <v>013039999</v>
      </c>
      <c r="C235" s="153" t="str">
        <f>IFERROR(TEXT(AL235,"00"),"99")&amp;IFERROR(TEXT(V235,"00"),"99")&amp;IFERROR(TEXT(R235,"000"),"999")</f>
        <v>0130019</v>
      </c>
      <c r="D235" s="28">
        <v>0</v>
      </c>
      <c r="E235" s="591">
        <f>IF(NOT(ISBLANK(L235)),1,0)</f>
        <v>0</v>
      </c>
      <c r="F235" s="591">
        <f>IF(NOT(ISBLANK(O235)),1,0)</f>
        <v>0</v>
      </c>
      <c r="G235" s="349" t="str">
        <f>IF(ISBLANK(H235), IF(OR(NOT(ISBLANK(L235)),NOT(ISBLANK(I235)), NOT(ISBLANK(O235))),"no oldname but should be",""),IF(H235=I235,"api",IF(H235=O235,"csv","no match or acs")))</f>
        <v/>
      </c>
      <c r="Q235" s="61" t="s">
        <v>2319</v>
      </c>
      <c r="R235" s="142">
        <f>IFERROR(_xlfn.XLOOKUP(T235, sortorder!P:P,sortorder!Q:Q),999)</f>
        <v>19</v>
      </c>
      <c r="S235" s="142">
        <f>IFERROR(_xlfn.XLOOKUP(T235, sortorder!P:P,sortorder!O:O),99)</f>
        <v>39</v>
      </c>
      <c r="T235" s="124" t="s">
        <v>2195</v>
      </c>
      <c r="U235" s="56" t="s">
        <v>2195</v>
      </c>
      <c r="V235" s="147">
        <f>IFERROR(_xlfn.XLOOKUP(X235, sortorder!E:E,sortorder!D:D),99)</f>
        <v>30</v>
      </c>
      <c r="W235" s="147">
        <f>V235</f>
        <v>30</v>
      </c>
      <c r="X235" s="135" t="s">
        <v>2827</v>
      </c>
      <c r="Y235" s="137">
        <f>IF(ISERROR(SEARCH(Y$1,$Q235)),0,1)</f>
        <v>0</v>
      </c>
      <c r="Z235" s="137">
        <f>IF(ISERROR(SEARCH(Z$1,$Q235)),0,1)</f>
        <v>1</v>
      </c>
      <c r="AA235" s="137">
        <f>IF(ISERROR(SEARCH(AA$1,$Q235)),0,1)</f>
        <v>1</v>
      </c>
      <c r="AB235" s="137">
        <f>IF(ISERROR(SEARCH(AB$1,$Q235)),0,1)</f>
        <v>0</v>
      </c>
      <c r="AC235" s="137">
        <f>IF(ISERROR(SEARCH(AC$1,$Q235)),0,1)</f>
        <v>0</v>
      </c>
      <c r="AD235" s="137">
        <f>IF(ISERROR(SEARCH(AD$1,$Q235)),0,1)</f>
        <v>0</v>
      </c>
      <c r="AE235" s="137">
        <f>IF(ISERROR(SEARCH(AE$1,$Q235)),0,1)</f>
        <v>0</v>
      </c>
      <c r="AF235" s="137">
        <f>IF(ISERROR(SEARCH(AF$1,$Q235)),0,1)</f>
        <v>0</v>
      </c>
      <c r="AG235" s="137">
        <f>IF(ISERROR(SEARCH(AG$1,$Q235)),0,1)</f>
        <v>0</v>
      </c>
      <c r="AI235" s="137">
        <f>_xlfn.XLOOKUP(I235,'api2.3'!B:B,'api2.3'!D:D,"")</f>
        <v>0</v>
      </c>
      <c r="AJ235" t="s">
        <v>44</v>
      </c>
      <c r="AK235" s="38" t="s">
        <v>44</v>
      </c>
      <c r="AL235" s="200">
        <f>_xlfn.XLOOKUP(AK235,sortorder!$I$15:$I$20,sortorder!$J$15:$J$20)</f>
        <v>1</v>
      </c>
      <c r="AM235" s="638" t="s">
        <v>1743</v>
      </c>
      <c r="AN235" s="638" t="s">
        <v>1743</v>
      </c>
      <c r="AO235" s="638" t="s">
        <v>1744</v>
      </c>
      <c r="AP235" s="642">
        <v>3</v>
      </c>
      <c r="AQ235" t="s">
        <v>1741</v>
      </c>
      <c r="AR235" s="22" t="str">
        <f>IF(AA235=1,"pctile",IF(Y235=1,"ratio",IF(AC235=1,"avg","raw")))</f>
        <v>pctile</v>
      </c>
      <c r="AS235" t="s">
        <v>1086</v>
      </c>
      <c r="AT235" s="22" t="b">
        <f>AR235=AS235</f>
        <v>1</v>
      </c>
      <c r="AU235" s="638" t="s">
        <v>1077</v>
      </c>
      <c r="AV235" s="638" t="s">
        <v>1086</v>
      </c>
      <c r="AX235" s="601" t="s">
        <v>2799</v>
      </c>
      <c r="AY235" s="484" t="b">
        <v>0</v>
      </c>
      <c r="AZ235" t="s">
        <v>1078</v>
      </c>
      <c r="BA235">
        <v>2</v>
      </c>
      <c r="BB235">
        <v>0</v>
      </c>
      <c r="BC235" t="b">
        <v>0</v>
      </c>
      <c r="BD235" t="b">
        <v>0</v>
      </c>
      <c r="BE235" t="b">
        <v>0</v>
      </c>
      <c r="BG235" t="s">
        <v>4938</v>
      </c>
      <c r="BH235" s="42" t="s">
        <v>2320</v>
      </c>
      <c r="BI235" s="42" t="s">
        <v>2320</v>
      </c>
      <c r="BJ235" s="719" t="e">
        <v>#N/A</v>
      </c>
      <c r="BK235" s="566" t="s">
        <v>2799</v>
      </c>
      <c r="BL235" s="484">
        <v>0</v>
      </c>
      <c r="BO235" s="214">
        <v>999</v>
      </c>
    </row>
    <row r="236" spans="1:67">
      <c r="A236">
        <v>235</v>
      </c>
      <c r="B236" s="153" t="str">
        <f>IFERROR(TEXT(AL236,"00"),"99")&amp;IFERROR(TEXT(W236,"00"),"99")&amp;IFERROR(TEXT(S236,"00"),"99")&amp;IFERROR(TEXT(BO236,"000"),"999")</f>
        <v>013040999</v>
      </c>
      <c r="C236" s="153" t="str">
        <f>IFERROR(TEXT(AL236,"00"),"99")&amp;IFERROR(TEXT(V236,"00"),"99")&amp;IFERROR(TEXT(R236,"000"),"999")</f>
        <v>0130020</v>
      </c>
      <c r="D236" s="28">
        <v>0</v>
      </c>
      <c r="E236" s="591">
        <f>IF(NOT(ISBLANK(L236)),1,0)</f>
        <v>0</v>
      </c>
      <c r="F236" s="591">
        <f>IF(NOT(ISBLANK(O236)),1,0)</f>
        <v>0</v>
      </c>
      <c r="G236" s="349" t="str">
        <f>IF(ISBLANK(H236), IF(OR(NOT(ISBLANK(L236)),NOT(ISBLANK(I236)), NOT(ISBLANK(O236))),"no oldname but should be",""),IF(H236=I236,"api",IF(H236=O236,"csv","no match or acs")))</f>
        <v/>
      </c>
      <c r="Q236" s="61" t="s">
        <v>2321</v>
      </c>
      <c r="R236" s="142">
        <f>IFERROR(_xlfn.XLOOKUP(T236, sortorder!P:P,sortorder!Q:Q),999)</f>
        <v>20</v>
      </c>
      <c r="S236" s="142">
        <f>IFERROR(_xlfn.XLOOKUP(T236, sortorder!P:P,sortorder!O:O),99)</f>
        <v>40</v>
      </c>
      <c r="T236" s="124" t="s">
        <v>2199</v>
      </c>
      <c r="U236" s="56" t="s">
        <v>2199</v>
      </c>
      <c r="V236" s="147">
        <f>IFERROR(_xlfn.XLOOKUP(X236, sortorder!E:E,sortorder!D:D),99)</f>
        <v>30</v>
      </c>
      <c r="W236" s="147">
        <f>V236</f>
        <v>30</v>
      </c>
      <c r="X236" s="135" t="s">
        <v>2827</v>
      </c>
      <c r="Y236" s="137">
        <f>IF(ISERROR(SEARCH(Y$1,$Q236)),0,1)</f>
        <v>0</v>
      </c>
      <c r="Z236" s="137">
        <f>IF(ISERROR(SEARCH(Z$1,$Q236)),0,1)</f>
        <v>1</v>
      </c>
      <c r="AA236" s="137">
        <f>IF(ISERROR(SEARCH(AA$1,$Q236)),0,1)</f>
        <v>1</v>
      </c>
      <c r="AB236" s="137">
        <f>IF(ISERROR(SEARCH(AB$1,$Q236)),0,1)</f>
        <v>0</v>
      </c>
      <c r="AC236" s="137">
        <f>IF(ISERROR(SEARCH(AC$1,$Q236)),0,1)</f>
        <v>0</v>
      </c>
      <c r="AD236" s="137">
        <f>IF(ISERROR(SEARCH(AD$1,$Q236)),0,1)</f>
        <v>0</v>
      </c>
      <c r="AE236" s="137">
        <f>IF(ISERROR(SEARCH(AE$1,$Q236)),0,1)</f>
        <v>0</v>
      </c>
      <c r="AF236" s="137">
        <f>IF(ISERROR(SEARCH(AF$1,$Q236)),0,1)</f>
        <v>0</v>
      </c>
      <c r="AG236" s="137">
        <f>IF(ISERROR(SEARCH(AG$1,$Q236)),0,1)</f>
        <v>0</v>
      </c>
      <c r="AI236" s="137" t="str">
        <f>_xlfn.XLOOKUP(I236,'api2.3'!B:B,'api2.3'!D:D,"")</f>
        <v/>
      </c>
      <c r="AJ236" t="s">
        <v>44</v>
      </c>
      <c r="AK236" s="38" t="s">
        <v>44</v>
      </c>
      <c r="AL236" s="200">
        <f>_xlfn.XLOOKUP(AK236,sortorder!$I$15:$I$20,sortorder!$J$15:$J$20)</f>
        <v>1</v>
      </c>
      <c r="AM236" s="638" t="s">
        <v>1743</v>
      </c>
      <c r="AN236" s="638" t="s">
        <v>1743</v>
      </c>
      <c r="AO236" s="638" t="s">
        <v>1744</v>
      </c>
      <c r="AP236" s="642">
        <v>3</v>
      </c>
      <c r="AQ236" t="s">
        <v>1741</v>
      </c>
      <c r="AR236" s="22" t="str">
        <f>IF(AA236=1,"pctile",IF(Y236=1,"ratio",IF(AC236=1,"avg","raw")))</f>
        <v>pctile</v>
      </c>
      <c r="AS236" t="s">
        <v>1086</v>
      </c>
      <c r="AT236" s="22" t="b">
        <f>AR236=AS236</f>
        <v>1</v>
      </c>
      <c r="AU236" s="638" t="s">
        <v>1077</v>
      </c>
      <c r="AV236" s="638" t="s">
        <v>1086</v>
      </c>
      <c r="AX236" s="601" t="s">
        <v>2799</v>
      </c>
      <c r="AY236" s="484" t="b">
        <v>0</v>
      </c>
      <c r="AZ236" t="s">
        <v>1078</v>
      </c>
      <c r="BA236">
        <v>2</v>
      </c>
      <c r="BB236">
        <v>0</v>
      </c>
      <c r="BC236" t="b">
        <v>0</v>
      </c>
      <c r="BD236" t="b">
        <v>0</v>
      </c>
      <c r="BE236" t="b">
        <v>0</v>
      </c>
      <c r="BG236" t="s">
        <v>4939</v>
      </c>
      <c r="BH236" s="42" t="s">
        <v>2322</v>
      </c>
      <c r="BI236" s="42" t="s">
        <v>2322</v>
      </c>
      <c r="BJ236" s="719">
        <v>0</v>
      </c>
      <c r="BK236" s="566" t="s">
        <v>2799</v>
      </c>
      <c r="BL236" s="484">
        <v>0</v>
      </c>
      <c r="BO236" s="214">
        <v>999</v>
      </c>
    </row>
    <row r="237" spans="1:67">
      <c r="A237">
        <v>236</v>
      </c>
      <c r="B237" s="153" t="str">
        <f>IFERROR(TEXT(AL237,"00"),"99")&amp;IFERROR(TEXT(W237,"00"),"99")&amp;IFERROR(TEXT(S237,"00"),"99")&amp;IFERROR(TEXT(BO237,"000"),"999")</f>
        <v>013041999</v>
      </c>
      <c r="C237" s="153" t="str">
        <f>IFERROR(TEXT(AL237,"00"),"99")&amp;IFERROR(TEXT(V237,"00"),"99")&amp;IFERROR(TEXT(R237,"000"),"999")</f>
        <v>0130022</v>
      </c>
      <c r="D237" s="28">
        <v>0</v>
      </c>
      <c r="E237" s="591">
        <f>IF(NOT(ISBLANK(L237)),1,0)</f>
        <v>0</v>
      </c>
      <c r="F237" s="591">
        <f>IF(NOT(ISBLANK(O237)),1,0)</f>
        <v>0</v>
      </c>
      <c r="G237" s="349" t="str">
        <f>IF(ISBLANK(H237), IF(OR(NOT(ISBLANK(L237)),NOT(ISBLANK(I237)), NOT(ISBLANK(O237))),"no oldname but should be",""),IF(H237=I237,"api",IF(H237=O237,"csv","no match or acs")))</f>
        <v/>
      </c>
      <c r="Q237" s="61" t="s">
        <v>2323</v>
      </c>
      <c r="R237" s="142">
        <f>IFERROR(_xlfn.XLOOKUP(T237, sortorder!P:P,sortorder!Q:Q),999)</f>
        <v>22</v>
      </c>
      <c r="S237" s="142">
        <f>IFERROR(_xlfn.XLOOKUP(T237, sortorder!P:P,sortorder!O:O),99)</f>
        <v>41</v>
      </c>
      <c r="T237" s="124" t="s">
        <v>2208</v>
      </c>
      <c r="U237" s="56" t="s">
        <v>2208</v>
      </c>
      <c r="V237" s="147">
        <f>IFERROR(_xlfn.XLOOKUP(X237, sortorder!E:E,sortorder!D:D),99)</f>
        <v>30</v>
      </c>
      <c r="W237" s="147">
        <f>V237</f>
        <v>30</v>
      </c>
      <c r="X237" s="135" t="s">
        <v>2827</v>
      </c>
      <c r="Y237" s="137">
        <f>IF(ISERROR(SEARCH(Y$1,$Q237)),0,1)</f>
        <v>0</v>
      </c>
      <c r="Z237" s="137">
        <f>IF(ISERROR(SEARCH(Z$1,$Q237)),0,1)</f>
        <v>1</v>
      </c>
      <c r="AA237" s="137">
        <f>IF(ISERROR(SEARCH(AA$1,$Q237)),0,1)</f>
        <v>1</v>
      </c>
      <c r="AB237" s="137">
        <f>IF(ISERROR(SEARCH(AB$1,$Q237)),0,1)</f>
        <v>0</v>
      </c>
      <c r="AC237" s="137">
        <f>IF(ISERROR(SEARCH(AC$1,$Q237)),0,1)</f>
        <v>0</v>
      </c>
      <c r="AD237" s="137">
        <f>IF(ISERROR(SEARCH(AD$1,$Q237)),0,1)</f>
        <v>0</v>
      </c>
      <c r="AE237" s="137">
        <f>IF(ISERROR(SEARCH(AE$1,$Q237)),0,1)</f>
        <v>0</v>
      </c>
      <c r="AF237" s="137">
        <f>IF(ISERROR(SEARCH(AF$1,$Q237)),0,1)</f>
        <v>0</v>
      </c>
      <c r="AG237" s="137">
        <f>IF(ISERROR(SEARCH(AG$1,$Q237)),0,1)</f>
        <v>0</v>
      </c>
      <c r="AI237" s="137">
        <f>_xlfn.XLOOKUP(I237,'api2.3'!B:B,'api2.3'!D:D,"")</f>
        <v>0</v>
      </c>
      <c r="AJ237" t="s">
        <v>44</v>
      </c>
      <c r="AK237" s="38" t="s">
        <v>44</v>
      </c>
      <c r="AL237" s="200">
        <f>_xlfn.XLOOKUP(AK237,sortorder!$I$15:$I$20,sortorder!$J$15:$J$20)</f>
        <v>1</v>
      </c>
      <c r="AM237" s="638" t="s">
        <v>1743</v>
      </c>
      <c r="AN237" s="638" t="s">
        <v>1743</v>
      </c>
      <c r="AO237" s="638" t="s">
        <v>1744</v>
      </c>
      <c r="AP237" s="642">
        <v>3</v>
      </c>
      <c r="AQ237" t="s">
        <v>1741</v>
      </c>
      <c r="AR237" s="22" t="str">
        <f>IF(AA237=1,"pctile",IF(Y237=1,"ratio",IF(AC237=1,"avg","raw")))</f>
        <v>pctile</v>
      </c>
      <c r="AS237" t="s">
        <v>1086</v>
      </c>
      <c r="AT237" s="22" t="b">
        <f>AR237=AS237</f>
        <v>1</v>
      </c>
      <c r="AU237" s="638" t="s">
        <v>1077</v>
      </c>
      <c r="AV237" s="638" t="s">
        <v>1086</v>
      </c>
      <c r="AX237" s="601" t="s">
        <v>2799</v>
      </c>
      <c r="AY237" s="484" t="b">
        <v>0</v>
      </c>
      <c r="AZ237" t="s">
        <v>1078</v>
      </c>
      <c r="BA237">
        <v>2</v>
      </c>
      <c r="BB237">
        <v>0</v>
      </c>
      <c r="BC237" t="b">
        <v>0</v>
      </c>
      <c r="BD237" t="b">
        <v>0</v>
      </c>
      <c r="BE237" t="b">
        <v>0</v>
      </c>
      <c r="BG237" t="s">
        <v>4996</v>
      </c>
      <c r="BH237" s="42" t="s">
        <v>2324</v>
      </c>
      <c r="BI237" s="42" t="s">
        <v>2324</v>
      </c>
      <c r="BJ237" s="719">
        <v>0</v>
      </c>
      <c r="BK237" s="566" t="s">
        <v>2799</v>
      </c>
      <c r="BL237" s="484" t="s">
        <v>2799</v>
      </c>
      <c r="BO237" s="214">
        <v>999</v>
      </c>
    </row>
    <row r="238" spans="1:67">
      <c r="A238">
        <v>237</v>
      </c>
      <c r="B238" s="153" t="str">
        <f>IFERROR(TEXT(AL238,"00"),"99")&amp;IFERROR(TEXT(W238,"00"),"99")&amp;IFERROR(TEXT(S238,"00"),"99")&amp;IFERROR(TEXT(BO238,"000"),"999")</f>
        <v>013042999</v>
      </c>
      <c r="C238" s="153" t="str">
        <f>IFERROR(TEXT(AL238,"00"),"99")&amp;IFERROR(TEXT(V238,"00"),"99")&amp;IFERROR(TEXT(R238,"000"),"999")</f>
        <v>0130023</v>
      </c>
      <c r="D238" s="28">
        <v>0</v>
      </c>
      <c r="E238" s="591">
        <f>IF(NOT(ISBLANK(L238)),1,0)</f>
        <v>0</v>
      </c>
      <c r="F238" s="591">
        <f>IF(NOT(ISBLANK(O238)),1,0)</f>
        <v>0</v>
      </c>
      <c r="G238" s="349" t="str">
        <f>IF(ISBLANK(H238), IF(OR(NOT(ISBLANK(L238)),NOT(ISBLANK(I238)), NOT(ISBLANK(O238))),"no oldname but should be",""),IF(H238=I238,"api",IF(H238=O238,"csv","no match or acs")))</f>
        <v/>
      </c>
      <c r="Q238" s="61" t="s">
        <v>2325</v>
      </c>
      <c r="R238" s="142">
        <f>IFERROR(_xlfn.XLOOKUP(T238, sortorder!P:P,sortorder!Q:Q),999)</f>
        <v>23</v>
      </c>
      <c r="S238" s="142">
        <f>IFERROR(_xlfn.XLOOKUP(T238, sortorder!P:P,sortorder!O:O),99)</f>
        <v>42</v>
      </c>
      <c r="T238" s="124" t="s">
        <v>2212</v>
      </c>
      <c r="U238" s="56" t="s">
        <v>2212</v>
      </c>
      <c r="V238" s="147">
        <f>IFERROR(_xlfn.XLOOKUP(X238, sortorder!E:E,sortorder!D:D),99)</f>
        <v>30</v>
      </c>
      <c r="W238" s="147">
        <f>V238</f>
        <v>30</v>
      </c>
      <c r="X238" s="135" t="s">
        <v>2827</v>
      </c>
      <c r="Y238" s="137">
        <f>IF(ISERROR(SEARCH(Y$1,$Q238)),0,1)</f>
        <v>0</v>
      </c>
      <c r="Z238" s="137">
        <f>IF(ISERROR(SEARCH(Z$1,$Q238)),0,1)</f>
        <v>1</v>
      </c>
      <c r="AA238" s="137">
        <f>IF(ISERROR(SEARCH(AA$1,$Q238)),0,1)</f>
        <v>1</v>
      </c>
      <c r="AB238" s="137">
        <f>IF(ISERROR(SEARCH(AB$1,$Q238)),0,1)</f>
        <v>0</v>
      </c>
      <c r="AC238" s="137">
        <f>IF(ISERROR(SEARCH(AC$1,$Q238)),0,1)</f>
        <v>0</v>
      </c>
      <c r="AD238" s="137">
        <f>IF(ISERROR(SEARCH(AD$1,$Q238)),0,1)</f>
        <v>0</v>
      </c>
      <c r="AE238" s="137">
        <f>IF(ISERROR(SEARCH(AE$1,$Q238)),0,1)</f>
        <v>0</v>
      </c>
      <c r="AF238" s="137">
        <f>IF(ISERROR(SEARCH(AF$1,$Q238)),0,1)</f>
        <v>0</v>
      </c>
      <c r="AG238" s="137">
        <f>IF(ISERROR(SEARCH(AG$1,$Q238)),0,1)</f>
        <v>0</v>
      </c>
      <c r="AI238" s="137">
        <f>_xlfn.XLOOKUP(I238,'api2.3'!B:B,'api2.3'!D:D,"")</f>
        <v>0</v>
      </c>
      <c r="AJ238" t="s">
        <v>44</v>
      </c>
      <c r="AK238" s="38" t="s">
        <v>44</v>
      </c>
      <c r="AL238" s="200">
        <f>_xlfn.XLOOKUP(AK238,sortorder!$I$15:$I$20,sortorder!$J$15:$J$20)</f>
        <v>1</v>
      </c>
      <c r="AM238" s="638" t="s">
        <v>1743</v>
      </c>
      <c r="AN238" s="638" t="s">
        <v>1743</v>
      </c>
      <c r="AO238" s="638" t="s">
        <v>1744</v>
      </c>
      <c r="AP238" s="642">
        <v>3</v>
      </c>
      <c r="AQ238" t="s">
        <v>1741</v>
      </c>
      <c r="AR238" s="22" t="str">
        <f>IF(AA238=1,"pctile",IF(Y238=1,"ratio",IF(AC238=1,"avg","raw")))</f>
        <v>pctile</v>
      </c>
      <c r="AS238" t="s">
        <v>1086</v>
      </c>
      <c r="AT238" s="22" t="b">
        <f>AR238=AS238</f>
        <v>1</v>
      </c>
      <c r="AU238" s="638" t="s">
        <v>1077</v>
      </c>
      <c r="AV238" s="638" t="s">
        <v>1086</v>
      </c>
      <c r="AX238" s="601" t="s">
        <v>2799</v>
      </c>
      <c r="AY238" s="484" t="b">
        <v>0</v>
      </c>
      <c r="AZ238" t="s">
        <v>1078</v>
      </c>
      <c r="BA238">
        <v>2</v>
      </c>
      <c r="BB238">
        <v>0</v>
      </c>
      <c r="BC238" t="b">
        <v>0</v>
      </c>
      <c r="BD238" t="b">
        <v>0</v>
      </c>
      <c r="BE238" t="b">
        <v>0</v>
      </c>
      <c r="BG238" t="s">
        <v>5099</v>
      </c>
      <c r="BH238" s="42" t="s">
        <v>2326</v>
      </c>
      <c r="BI238" s="42" t="s">
        <v>2326</v>
      </c>
      <c r="BJ238" s="719">
        <v>0</v>
      </c>
      <c r="BK238" s="566" t="s">
        <v>2799</v>
      </c>
      <c r="BL238" s="484" t="s">
        <v>2799</v>
      </c>
      <c r="BO238" s="214">
        <v>999</v>
      </c>
    </row>
    <row r="239" spans="1:67">
      <c r="A239">
        <v>238</v>
      </c>
      <c r="B239" s="153" t="str">
        <f>IFERROR(TEXT(AL239,"00"),"99")&amp;IFERROR(TEXT(W239,"00"),"99")&amp;IFERROR(TEXT(S239,"00"),"99")&amp;IFERROR(TEXT(BO239,"000"),"999")</f>
        <v>013043999</v>
      </c>
      <c r="C239" s="153" t="str">
        <f>IFERROR(TEXT(AL239,"00"),"99")&amp;IFERROR(TEXT(V239,"00"),"99")&amp;IFERROR(TEXT(R239,"000"),"999")</f>
        <v>0130024</v>
      </c>
      <c r="D239" s="28">
        <v>0</v>
      </c>
      <c r="E239" s="591">
        <f>IF(NOT(ISBLANK(L239)),1,0)</f>
        <v>0</v>
      </c>
      <c r="F239" s="591">
        <f>IF(NOT(ISBLANK(O239)),1,0)</f>
        <v>0</v>
      </c>
      <c r="G239" s="349" t="str">
        <f>IF(ISBLANK(H239), IF(OR(NOT(ISBLANK(L239)),NOT(ISBLANK(I239)), NOT(ISBLANK(O239))),"no oldname but should be",""),IF(H239=I239,"api",IF(H239=O239,"csv","no match or acs")))</f>
        <v/>
      </c>
      <c r="Q239" s="61" t="s">
        <v>2327</v>
      </c>
      <c r="R239" s="142">
        <f>IFERROR(_xlfn.XLOOKUP(T239, sortorder!P:P,sortorder!Q:Q),999)</f>
        <v>24</v>
      </c>
      <c r="S239" s="142">
        <f>IFERROR(_xlfn.XLOOKUP(T239, sortorder!P:P,sortorder!O:O),99)</f>
        <v>43</v>
      </c>
      <c r="T239" s="124" t="s">
        <v>2216</v>
      </c>
      <c r="U239" s="56" t="s">
        <v>2216</v>
      </c>
      <c r="V239" s="147">
        <f>IFERROR(_xlfn.XLOOKUP(X239, sortorder!E:E,sortorder!D:D),99)</f>
        <v>30</v>
      </c>
      <c r="W239" s="147">
        <f>V239</f>
        <v>30</v>
      </c>
      <c r="X239" s="135" t="s">
        <v>2827</v>
      </c>
      <c r="Y239" s="137">
        <f>IF(ISERROR(SEARCH(Y$1,$Q239)),0,1)</f>
        <v>0</v>
      </c>
      <c r="Z239" s="137">
        <f>IF(ISERROR(SEARCH(Z$1,$Q239)),0,1)</f>
        <v>1</v>
      </c>
      <c r="AA239" s="137">
        <f>IF(ISERROR(SEARCH(AA$1,$Q239)),0,1)</f>
        <v>1</v>
      </c>
      <c r="AB239" s="137">
        <f>IF(ISERROR(SEARCH(AB$1,$Q239)),0,1)</f>
        <v>0</v>
      </c>
      <c r="AC239" s="137">
        <f>IF(ISERROR(SEARCH(AC$1,$Q239)),0,1)</f>
        <v>0</v>
      </c>
      <c r="AD239" s="137">
        <f>IF(ISERROR(SEARCH(AD$1,$Q239)),0,1)</f>
        <v>0</v>
      </c>
      <c r="AE239" s="137">
        <f>IF(ISERROR(SEARCH(AE$1,$Q239)),0,1)</f>
        <v>0</v>
      </c>
      <c r="AF239" s="137">
        <f>IF(ISERROR(SEARCH(AF$1,$Q239)),0,1)</f>
        <v>0</v>
      </c>
      <c r="AG239" s="137">
        <f>IF(ISERROR(SEARCH(AG$1,$Q239)),0,1)</f>
        <v>0</v>
      </c>
      <c r="AI239" s="137">
        <f>_xlfn.XLOOKUP(I239,'api2.3'!B:B,'api2.3'!D:D,"")</f>
        <v>0</v>
      </c>
      <c r="AJ239" t="s">
        <v>44</v>
      </c>
      <c r="AK239" s="38" t="s">
        <v>44</v>
      </c>
      <c r="AL239" s="200">
        <f>_xlfn.XLOOKUP(AK239,sortorder!$I$15:$I$20,sortorder!$J$15:$J$20)</f>
        <v>1</v>
      </c>
      <c r="AM239" s="638" t="s">
        <v>1743</v>
      </c>
      <c r="AN239" s="638" t="s">
        <v>1743</v>
      </c>
      <c r="AO239" s="638" t="s">
        <v>1744</v>
      </c>
      <c r="AP239" s="642">
        <v>3</v>
      </c>
      <c r="AQ239" t="s">
        <v>1741</v>
      </c>
      <c r="AR239" s="22" t="str">
        <f>IF(AA239=1,"pctile",IF(Y239=1,"ratio",IF(AC239=1,"avg","raw")))</f>
        <v>pctile</v>
      </c>
      <c r="AS239" t="s">
        <v>1086</v>
      </c>
      <c r="AT239" s="22" t="b">
        <f>AR239=AS239</f>
        <v>1</v>
      </c>
      <c r="AU239" s="638" t="s">
        <v>1077</v>
      </c>
      <c r="AV239" s="638" t="s">
        <v>1086</v>
      </c>
      <c r="AX239" s="601" t="s">
        <v>2799</v>
      </c>
      <c r="AY239" s="484" t="b">
        <v>0</v>
      </c>
      <c r="AZ239" t="s">
        <v>1078</v>
      </c>
      <c r="BA239">
        <v>2</v>
      </c>
      <c r="BB239">
        <v>0</v>
      </c>
      <c r="BC239" t="b">
        <v>0</v>
      </c>
      <c r="BD239" t="b">
        <v>0</v>
      </c>
      <c r="BE239" t="b">
        <v>0</v>
      </c>
      <c r="BG239" t="s">
        <v>4940</v>
      </c>
      <c r="BH239" s="42" t="s">
        <v>2328</v>
      </c>
      <c r="BI239" s="42" t="s">
        <v>2328</v>
      </c>
      <c r="BJ239" s="719">
        <v>0</v>
      </c>
      <c r="BK239" s="566" t="s">
        <v>2799</v>
      </c>
      <c r="BL239" s="484" t="s">
        <v>2799</v>
      </c>
      <c r="BO239" s="214">
        <v>999</v>
      </c>
    </row>
    <row r="240" spans="1:67">
      <c r="A240">
        <v>239</v>
      </c>
      <c r="B240" s="153" t="str">
        <f>IFERROR(TEXT(AL240,"00"),"99")&amp;IFERROR(TEXT(W240,"00"),"99")&amp;IFERROR(TEXT(S240,"00"),"99")&amp;IFERROR(TEXT(BO240,"000"),"999")</f>
        <v>013044999</v>
      </c>
      <c r="C240" s="153" t="str">
        <f>IFERROR(TEXT(AL240,"00"),"99")&amp;IFERROR(TEXT(V240,"00"),"99")&amp;IFERROR(TEXT(R240,"000"),"999")</f>
        <v>0130025</v>
      </c>
      <c r="D240" s="28">
        <v>0</v>
      </c>
      <c r="E240" s="591">
        <f>IF(NOT(ISBLANK(L240)),1,0)</f>
        <v>0</v>
      </c>
      <c r="F240" s="591">
        <f>IF(NOT(ISBLANK(O240)),1,0)</f>
        <v>0</v>
      </c>
      <c r="G240" s="349" t="str">
        <f>IF(ISBLANK(H240), IF(OR(NOT(ISBLANK(L240)),NOT(ISBLANK(I240)), NOT(ISBLANK(O240))),"no oldname but should be",""),IF(H240=I240,"api",IF(H240=O240,"csv","no match or acs")))</f>
        <v/>
      </c>
      <c r="Q240" s="61" t="s">
        <v>2329</v>
      </c>
      <c r="R240" s="142">
        <f>IFERROR(_xlfn.XLOOKUP(T240, sortorder!P:P,sortorder!Q:Q),999)</f>
        <v>25</v>
      </c>
      <c r="S240" s="142">
        <f>IFERROR(_xlfn.XLOOKUP(T240, sortorder!P:P,sortorder!O:O),99)</f>
        <v>44</v>
      </c>
      <c r="T240" s="124" t="s">
        <v>2220</v>
      </c>
      <c r="U240" s="56" t="s">
        <v>2220</v>
      </c>
      <c r="V240" s="147">
        <f>IFERROR(_xlfn.XLOOKUP(X240, sortorder!E:E,sortorder!D:D),99)</f>
        <v>30</v>
      </c>
      <c r="W240" s="147">
        <f>V240</f>
        <v>30</v>
      </c>
      <c r="X240" s="135" t="s">
        <v>2827</v>
      </c>
      <c r="Y240" s="137">
        <f>IF(ISERROR(SEARCH(Y$1,$Q240)),0,1)</f>
        <v>0</v>
      </c>
      <c r="Z240" s="137">
        <f>IF(ISERROR(SEARCH(Z$1,$Q240)),0,1)</f>
        <v>1</v>
      </c>
      <c r="AA240" s="137">
        <f>IF(ISERROR(SEARCH(AA$1,$Q240)),0,1)</f>
        <v>1</v>
      </c>
      <c r="AB240" s="137">
        <f>IF(ISERROR(SEARCH(AB$1,$Q240)),0,1)</f>
        <v>0</v>
      </c>
      <c r="AC240" s="137">
        <f>IF(ISERROR(SEARCH(AC$1,$Q240)),0,1)</f>
        <v>0</v>
      </c>
      <c r="AD240" s="137">
        <f>IF(ISERROR(SEARCH(AD$1,$Q240)),0,1)</f>
        <v>0</v>
      </c>
      <c r="AE240" s="137">
        <f>IF(ISERROR(SEARCH(AE$1,$Q240)),0,1)</f>
        <v>0</v>
      </c>
      <c r="AF240" s="137">
        <f>IF(ISERROR(SEARCH(AF$1,$Q240)),0,1)</f>
        <v>0</v>
      </c>
      <c r="AG240" s="137">
        <f>IF(ISERROR(SEARCH(AG$1,$Q240)),0,1)</f>
        <v>0</v>
      </c>
      <c r="AI240" s="137">
        <f>_xlfn.XLOOKUP(I240,'api2.3'!B:B,'api2.3'!D:D,"")</f>
        <v>0</v>
      </c>
      <c r="AJ240" t="s">
        <v>44</v>
      </c>
      <c r="AK240" s="38" t="s">
        <v>44</v>
      </c>
      <c r="AL240" s="200">
        <f>_xlfn.XLOOKUP(AK240,sortorder!$I$15:$I$20,sortorder!$J$15:$J$20)</f>
        <v>1</v>
      </c>
      <c r="AM240" s="638" t="s">
        <v>1743</v>
      </c>
      <c r="AN240" s="638" t="s">
        <v>1743</v>
      </c>
      <c r="AO240" s="638" t="s">
        <v>1744</v>
      </c>
      <c r="AP240" s="642">
        <v>3</v>
      </c>
      <c r="AQ240" t="s">
        <v>1741</v>
      </c>
      <c r="AR240" s="22" t="str">
        <f>IF(AA240=1,"pctile",IF(Y240=1,"ratio",IF(AC240=1,"avg","raw")))</f>
        <v>pctile</v>
      </c>
      <c r="AS240" t="s">
        <v>1086</v>
      </c>
      <c r="AT240" s="22" t="b">
        <f>AR240=AS240</f>
        <v>1</v>
      </c>
      <c r="AU240" s="638" t="s">
        <v>1077</v>
      </c>
      <c r="AV240" s="638" t="s">
        <v>1086</v>
      </c>
      <c r="AX240" s="601" t="s">
        <v>2799</v>
      </c>
      <c r="AY240" s="484" t="b">
        <v>0</v>
      </c>
      <c r="AZ240" t="s">
        <v>1078</v>
      </c>
      <c r="BA240">
        <v>2</v>
      </c>
      <c r="BB240">
        <v>0</v>
      </c>
      <c r="BC240" t="b">
        <v>0</v>
      </c>
      <c r="BD240" t="b">
        <v>0</v>
      </c>
      <c r="BE240" t="b">
        <v>0</v>
      </c>
      <c r="BG240" t="s">
        <v>5184</v>
      </c>
      <c r="BH240" s="42" t="s">
        <v>2330</v>
      </c>
      <c r="BI240" s="42" t="s">
        <v>2330</v>
      </c>
      <c r="BJ240" s="719">
        <v>0</v>
      </c>
      <c r="BK240" s="566" t="s">
        <v>2799</v>
      </c>
      <c r="BL240" s="484">
        <v>0</v>
      </c>
      <c r="BO240" s="214">
        <v>999</v>
      </c>
    </row>
    <row r="241" spans="1:67">
      <c r="A241">
        <v>240</v>
      </c>
      <c r="B241" s="153" t="str">
        <f>IFERROR(TEXT(AL241,"00"),"99")&amp;IFERROR(TEXT(W241,"00"),"99")&amp;IFERROR(TEXT(S241,"00"),"99")&amp;IFERROR(TEXT(BO241,"000"),"999")</f>
        <v>013045999</v>
      </c>
      <c r="C241" s="153" t="str">
        <f>IFERROR(TEXT(AL241,"00"),"99")&amp;IFERROR(TEXT(V241,"00"),"99")&amp;IFERROR(TEXT(R241,"000"),"999")</f>
        <v>0130018</v>
      </c>
      <c r="D241" s="28">
        <v>0</v>
      </c>
      <c r="E241" s="591">
        <f>IF(NOT(ISBLANK(L241)),1,0)</f>
        <v>0</v>
      </c>
      <c r="F241" s="591">
        <f>IF(NOT(ISBLANK(O241)),1,0)</f>
        <v>0</v>
      </c>
      <c r="G241" s="349" t="str">
        <f>IF(ISBLANK(H241), IF(OR(NOT(ISBLANK(L241)),NOT(ISBLANK(I241)), NOT(ISBLANK(O241))),"no oldname but should be",""),IF(H241=I241,"api",IF(H241=O241,"csv","no match or acs")))</f>
        <v/>
      </c>
      <c r="Q241" s="61" t="s">
        <v>2331</v>
      </c>
      <c r="R241" s="142">
        <f>IFERROR(_xlfn.XLOOKUP(T241, sortorder!P:P,sortorder!Q:Q),999)</f>
        <v>18</v>
      </c>
      <c r="S241" s="142">
        <f>IFERROR(_xlfn.XLOOKUP(T241, sortorder!P:P,sortorder!O:O),99)</f>
        <v>45</v>
      </c>
      <c r="T241" s="124" t="s">
        <v>2189</v>
      </c>
      <c r="U241" s="56" t="s">
        <v>2189</v>
      </c>
      <c r="V241" s="147">
        <f>IFERROR(_xlfn.XLOOKUP(X241, sortorder!E:E,sortorder!D:D),99)</f>
        <v>30</v>
      </c>
      <c r="W241" s="147">
        <f>V241</f>
        <v>30</v>
      </c>
      <c r="X241" s="135" t="s">
        <v>2827</v>
      </c>
      <c r="Y241" s="137">
        <f>IF(ISERROR(SEARCH(Y$1,$Q241)),0,1)</f>
        <v>0</v>
      </c>
      <c r="Z241" s="137">
        <f>IF(ISERROR(SEARCH(Z$1,$Q241)),0,1)</f>
        <v>1</v>
      </c>
      <c r="AA241" s="137">
        <f>IF(ISERROR(SEARCH(AA$1,$Q241)),0,1)</f>
        <v>1</v>
      </c>
      <c r="AB241" s="137">
        <f>IF(ISERROR(SEARCH(AB$1,$Q241)),0,1)</f>
        <v>0</v>
      </c>
      <c r="AC241" s="137">
        <f>IF(ISERROR(SEARCH(AC$1,$Q241)),0,1)</f>
        <v>0</v>
      </c>
      <c r="AD241" s="137">
        <f>IF(ISERROR(SEARCH(AD$1,$Q241)),0,1)</f>
        <v>0</v>
      </c>
      <c r="AE241" s="137">
        <f>IF(ISERROR(SEARCH(AE$1,$Q241)),0,1)</f>
        <v>0</v>
      </c>
      <c r="AF241" s="137">
        <f>IF(ISERROR(SEARCH(AF$1,$Q241)),0,1)</f>
        <v>0</v>
      </c>
      <c r="AG241" s="137">
        <f>IF(ISERROR(SEARCH(AG$1,$Q241)),0,1)</f>
        <v>0</v>
      </c>
      <c r="AI241" s="137">
        <f>_xlfn.XLOOKUP(I241,'api2.3'!B:B,'api2.3'!D:D,"")</f>
        <v>0</v>
      </c>
      <c r="AJ241" t="s">
        <v>44</v>
      </c>
      <c r="AK241" s="38" t="s">
        <v>44</v>
      </c>
      <c r="AL241" s="200">
        <f>_xlfn.XLOOKUP(AK241,sortorder!$I$15:$I$20,sortorder!$J$15:$J$20)</f>
        <v>1</v>
      </c>
      <c r="AM241" s="638" t="s">
        <v>1743</v>
      </c>
      <c r="AN241" s="638" t="s">
        <v>1743</v>
      </c>
      <c r="AO241" s="638" t="s">
        <v>1744</v>
      </c>
      <c r="AP241" s="642">
        <v>3</v>
      </c>
      <c r="AQ241" t="s">
        <v>1741</v>
      </c>
      <c r="AR241" s="22" t="str">
        <f>IF(AA241=1,"pctile",IF(Y241=1,"ratio",IF(AC241=1,"avg","raw")))</f>
        <v>pctile</v>
      </c>
      <c r="AS241" t="s">
        <v>1086</v>
      </c>
      <c r="AT241" s="22" t="b">
        <f>AR241=AS241</f>
        <v>1</v>
      </c>
      <c r="AU241" s="638" t="s">
        <v>1077</v>
      </c>
      <c r="AV241" s="638" t="s">
        <v>1086</v>
      </c>
      <c r="AX241" s="601" t="s">
        <v>2799</v>
      </c>
      <c r="AY241" s="484" t="b">
        <v>0</v>
      </c>
      <c r="AZ241" t="s">
        <v>1078</v>
      </c>
      <c r="BA241">
        <v>2</v>
      </c>
      <c r="BB241">
        <v>0</v>
      </c>
      <c r="BC241" t="b">
        <v>0</v>
      </c>
      <c r="BD241" t="b">
        <v>0</v>
      </c>
      <c r="BE241" t="b">
        <v>0</v>
      </c>
      <c r="BG241" t="s">
        <v>4941</v>
      </c>
      <c r="BH241" s="42" t="s">
        <v>2332</v>
      </c>
      <c r="BI241" s="42" t="s">
        <v>2332</v>
      </c>
      <c r="BJ241" s="719">
        <v>0</v>
      </c>
      <c r="BK241" s="566" t="s">
        <v>2799</v>
      </c>
      <c r="BL241" s="484" t="s">
        <v>2799</v>
      </c>
      <c r="BO241" s="214">
        <v>999</v>
      </c>
    </row>
    <row r="242" spans="1:67">
      <c r="A242">
        <v>241</v>
      </c>
      <c r="B242" s="153" t="str">
        <f>IFERROR(TEXT(AL242,"00"),"99")&amp;IFERROR(TEXT(W242,"00"),"99")&amp;IFERROR(TEXT(S242,"00"),"99")&amp;IFERROR(TEXT(BO242,"000"),"999")</f>
        <v>013138999</v>
      </c>
      <c r="C242" s="153" t="str">
        <f>IFERROR(TEXT(AL242,"00"),"99")&amp;IFERROR(TEXT(V242,"00"),"99")&amp;IFERROR(TEXT(R242,"000"),"999")</f>
        <v>0131021</v>
      </c>
      <c r="D242" s="28">
        <v>0</v>
      </c>
      <c r="E242" s="591">
        <f>IF(NOT(ISBLANK(L242)),1,0)</f>
        <v>0</v>
      </c>
      <c r="F242" s="591">
        <f>IF(NOT(ISBLANK(O242)),1,0)</f>
        <v>0</v>
      </c>
      <c r="G242" s="349" t="str">
        <f>IF(ISBLANK(H242), IF(OR(NOT(ISBLANK(L242)),NOT(ISBLANK(I242)), NOT(ISBLANK(O242))),"no oldname but should be",""),IF(H242=I242,"api",IF(H242=O242,"csv","no match or acs")))</f>
        <v/>
      </c>
      <c r="K242" s="119"/>
      <c r="L242" s="119"/>
      <c r="M242" s="189"/>
      <c r="N242" s="189"/>
      <c r="O242" s="119"/>
      <c r="P242" s="189"/>
      <c r="Q242" s="120" t="s">
        <v>2265</v>
      </c>
      <c r="R242" s="142">
        <f>IFERROR(_xlfn.XLOOKUP(T242, sortorder!P:P,sortorder!Q:Q),999)</f>
        <v>21</v>
      </c>
      <c r="S242" s="142">
        <f>IFERROR(_xlfn.XLOOKUP(T242, sortorder!P:P,sortorder!O:O),99)</f>
        <v>38</v>
      </c>
      <c r="T242" s="188" t="s">
        <v>2203</v>
      </c>
      <c r="U242" s="189" t="s">
        <v>2203</v>
      </c>
      <c r="V242" s="147">
        <f>IFERROR(_xlfn.XLOOKUP(X242, sortorder!E:E,sortorder!D:D),99)</f>
        <v>31</v>
      </c>
      <c r="W242" s="147">
        <f>V242</f>
        <v>31</v>
      </c>
      <c r="X242" s="629" t="s">
        <v>2828</v>
      </c>
      <c r="Y242" s="137">
        <f>IF(ISERROR(SEARCH(Y$1,$Q242)),0,1)</f>
        <v>0</v>
      </c>
      <c r="Z242" s="137">
        <f>IF(ISERROR(SEARCH(Z$1,$Q242)),0,1)</f>
        <v>0</v>
      </c>
      <c r="AA242" s="137">
        <f>IF(ISERROR(SEARCH(AA$1,$Q242)),0,1)</f>
        <v>0</v>
      </c>
      <c r="AB242" s="137">
        <f>IF(ISERROR(SEARCH(AB$1,$Q242)),0,1)</f>
        <v>0</v>
      </c>
      <c r="AC242" s="137">
        <f>IF(ISERROR(SEARCH(AC$1,$Q242)),0,1)</f>
        <v>1</v>
      </c>
      <c r="AD242" s="137">
        <f>IF(ISERROR(SEARCH(AD$1,$Q242)),0,1)</f>
        <v>0</v>
      </c>
      <c r="AE242" s="137">
        <f>IF(ISERROR(SEARCH(AE$1,$Q242)),0,1)</f>
        <v>0</v>
      </c>
      <c r="AF242" s="137">
        <f>IF(ISERROR(SEARCH(AF$1,$Q242)),0,1)</f>
        <v>0</v>
      </c>
      <c r="AG242" s="137">
        <f>IF(ISERROR(SEARCH(AG$1,$Q242)),0,1)</f>
        <v>0</v>
      </c>
      <c r="AH242" s="119"/>
      <c r="AI242" s="137" t="str">
        <f>_xlfn.XLOOKUP(I242,'api2.3'!B:B,'api2.3'!D:D,"")</f>
        <v/>
      </c>
      <c r="AJ242" s="119" t="s">
        <v>44</v>
      </c>
      <c r="AK242" s="202" t="s">
        <v>44</v>
      </c>
      <c r="AL242" s="200">
        <f>_xlfn.XLOOKUP(AK242,sortorder!$I$15:$I$20,sortorder!$J$15:$J$20)</f>
        <v>1</v>
      </c>
      <c r="AM242" s="640" t="s">
        <v>416</v>
      </c>
      <c r="AN242" s="640" t="s">
        <v>416</v>
      </c>
      <c r="AO242" s="640" t="s">
        <v>417</v>
      </c>
      <c r="AP242" s="644">
        <v>1</v>
      </c>
      <c r="AQ242" s="119" t="s">
        <v>1100</v>
      </c>
      <c r="AR242" s="22" t="str">
        <f>IF(AA242=1,"pctile",IF(Y242=1,"ratio",IF(AC242=1,"avg","raw")))</f>
        <v>avg</v>
      </c>
      <c r="AS242" s="119" t="s">
        <v>1107</v>
      </c>
      <c r="AT242" s="22" t="b">
        <f>AR242=AS242</f>
        <v>1</v>
      </c>
      <c r="AU242" s="640" t="s">
        <v>1101</v>
      </c>
      <c r="AV242" s="640" t="s">
        <v>1107</v>
      </c>
      <c r="AW242" s="119">
        <v>1</v>
      </c>
      <c r="AX242" s="601" t="s">
        <v>2799</v>
      </c>
      <c r="AY242" s="484" t="b">
        <v>0</v>
      </c>
      <c r="AZ242" s="119" t="s">
        <v>2711</v>
      </c>
      <c r="BA242" s="119">
        <v>2</v>
      </c>
      <c r="BB242" s="119">
        <v>0</v>
      </c>
      <c r="BC242" s="119" t="b">
        <v>0</v>
      </c>
      <c r="BD242" s="119" t="b">
        <v>1</v>
      </c>
      <c r="BE242" s="119" t="b">
        <v>0</v>
      </c>
      <c r="BF242" s="119"/>
      <c r="BG242" s="119" t="s">
        <v>4942</v>
      </c>
      <c r="BH242" s="111" t="s">
        <v>2267</v>
      </c>
      <c r="BI242" s="111" t="s">
        <v>2267</v>
      </c>
      <c r="BJ242" s="719">
        <v>0</v>
      </c>
      <c r="BK242" s="566" t="s">
        <v>2799</v>
      </c>
      <c r="BL242" s="484" t="s">
        <v>2799</v>
      </c>
      <c r="BM242" s="189"/>
      <c r="BO242" s="214">
        <v>999</v>
      </c>
    </row>
    <row r="243" spans="1:67">
      <c r="A243">
        <v>242</v>
      </c>
      <c r="B243" s="153" t="str">
        <f>IFERROR(TEXT(AL243,"00"),"99")&amp;IFERROR(TEXT(W243,"00"),"99")&amp;IFERROR(TEXT(S243,"00"),"99")&amp;IFERROR(TEXT(BO243,"000"),"999")</f>
        <v>013139999</v>
      </c>
      <c r="C243" s="153" t="str">
        <f>IFERROR(TEXT(AL243,"00"),"99")&amp;IFERROR(TEXT(V243,"00"),"99")&amp;IFERROR(TEXT(R243,"000"),"999")</f>
        <v>0131019</v>
      </c>
      <c r="D243" s="28">
        <v>0</v>
      </c>
      <c r="E243" s="591">
        <f>IF(NOT(ISBLANK(L243)),1,0)</f>
        <v>0</v>
      </c>
      <c r="F243" s="591">
        <f>IF(NOT(ISBLANK(O243)),1,0)</f>
        <v>0</v>
      </c>
      <c r="G243" s="349" t="str">
        <f>IF(ISBLANK(H243), IF(OR(NOT(ISBLANK(L243)),NOT(ISBLANK(I243)), NOT(ISBLANK(O243))),"no oldname but should be",""),IF(H243=I243,"api",IF(H243=O243,"csv","no match or acs")))</f>
        <v/>
      </c>
      <c r="I243" s="119"/>
      <c r="Q243" s="61" t="s">
        <v>2268</v>
      </c>
      <c r="R243" s="142">
        <f>IFERROR(_xlfn.XLOOKUP(T243, sortorder!P:P,sortorder!Q:Q),999)</f>
        <v>19</v>
      </c>
      <c r="S243" s="142">
        <f>IFERROR(_xlfn.XLOOKUP(T243, sortorder!P:P,sortorder!O:O),99)</f>
        <v>39</v>
      </c>
      <c r="T243" s="124" t="s">
        <v>2195</v>
      </c>
      <c r="U243" s="56" t="s">
        <v>2195</v>
      </c>
      <c r="V243" s="147">
        <f>IFERROR(_xlfn.XLOOKUP(X243, sortorder!E:E,sortorder!D:D),99)</f>
        <v>31</v>
      </c>
      <c r="W243" s="147">
        <f>V243</f>
        <v>31</v>
      </c>
      <c r="X243" s="359" t="s">
        <v>2828</v>
      </c>
      <c r="Y243" s="137">
        <f>IF(ISERROR(SEARCH(Y$1,$Q243)),0,1)</f>
        <v>0</v>
      </c>
      <c r="Z243" s="137">
        <f>IF(ISERROR(SEARCH(Z$1,$Q243)),0,1)</f>
        <v>0</v>
      </c>
      <c r="AA243" s="137">
        <f>IF(ISERROR(SEARCH(AA$1,$Q243)),0,1)</f>
        <v>0</v>
      </c>
      <c r="AB243" s="137">
        <f>IF(ISERROR(SEARCH(AB$1,$Q243)),0,1)</f>
        <v>0</v>
      </c>
      <c r="AC243" s="137">
        <f>IF(ISERROR(SEARCH(AC$1,$Q243)),0,1)</f>
        <v>1</v>
      </c>
      <c r="AD243" s="137">
        <f>IF(ISERROR(SEARCH(AD$1,$Q243)),0,1)</f>
        <v>0</v>
      </c>
      <c r="AE243" s="137">
        <f>IF(ISERROR(SEARCH(AE$1,$Q243)),0,1)</f>
        <v>0</v>
      </c>
      <c r="AF243" s="137">
        <f>IF(ISERROR(SEARCH(AF$1,$Q243)),0,1)</f>
        <v>0</v>
      </c>
      <c r="AG243" s="137">
        <f>IF(ISERROR(SEARCH(AG$1,$Q243)),0,1)</f>
        <v>0</v>
      </c>
      <c r="AI243" s="137">
        <f>_xlfn.XLOOKUP(I243,'api2.3'!B:B,'api2.3'!D:D,"")</f>
        <v>0</v>
      </c>
      <c r="AJ243" t="s">
        <v>44</v>
      </c>
      <c r="AK243" s="38" t="s">
        <v>44</v>
      </c>
      <c r="AL243" s="200">
        <f>_xlfn.XLOOKUP(AK243,sortorder!$I$15:$I$20,sortorder!$J$15:$J$20)</f>
        <v>1</v>
      </c>
      <c r="AM243" s="638" t="s">
        <v>416</v>
      </c>
      <c r="AN243" s="638" t="s">
        <v>416</v>
      </c>
      <c r="AO243" s="638" t="s">
        <v>417</v>
      </c>
      <c r="AP243" s="642">
        <v>1</v>
      </c>
      <c r="AQ243" t="s">
        <v>1100</v>
      </c>
      <c r="AR243" s="22" t="str">
        <f>IF(AA243=1,"pctile",IF(Y243=1,"ratio",IF(AC243=1,"avg","raw")))</f>
        <v>avg</v>
      </c>
      <c r="AS243" t="s">
        <v>1107</v>
      </c>
      <c r="AT243" s="22" t="b">
        <f>AR243=AS243</f>
        <v>1</v>
      </c>
      <c r="AU243" s="638" t="s">
        <v>1101</v>
      </c>
      <c r="AV243" s="638" t="s">
        <v>1107</v>
      </c>
      <c r="AW243">
        <v>1</v>
      </c>
      <c r="AX243" s="601" t="s">
        <v>2799</v>
      </c>
      <c r="AY243" s="484" t="b">
        <v>0</v>
      </c>
      <c r="AZ243" t="s">
        <v>2711</v>
      </c>
      <c r="BA243">
        <v>2</v>
      </c>
      <c r="BB243">
        <v>0</v>
      </c>
      <c r="BC243" t="b">
        <v>0</v>
      </c>
      <c r="BD243" t="b">
        <v>1</v>
      </c>
      <c r="BE243" t="b">
        <v>0</v>
      </c>
      <c r="BG243" t="s">
        <v>4943</v>
      </c>
      <c r="BH243" s="42" t="s">
        <v>2269</v>
      </c>
      <c r="BI243" s="42" t="s">
        <v>2269</v>
      </c>
      <c r="BJ243" s="719">
        <v>0</v>
      </c>
      <c r="BK243" s="566" t="s">
        <v>2799</v>
      </c>
      <c r="BL243" s="484" t="s">
        <v>2799</v>
      </c>
      <c r="BO243" s="214">
        <v>999</v>
      </c>
    </row>
    <row r="244" spans="1:67">
      <c r="A244">
        <v>243</v>
      </c>
      <c r="B244" s="153" t="str">
        <f>IFERROR(TEXT(AL244,"00"),"99")&amp;IFERROR(TEXT(W244,"00"),"99")&amp;IFERROR(TEXT(S244,"00"),"99")&amp;IFERROR(TEXT(BO244,"000"),"999")</f>
        <v>013140999</v>
      </c>
      <c r="C244" s="153" t="str">
        <f>IFERROR(TEXT(AL244,"00"),"99")&amp;IFERROR(TEXT(V244,"00"),"99")&amp;IFERROR(TEXT(R244,"000"),"999")</f>
        <v>0131020</v>
      </c>
      <c r="D244" s="28">
        <v>0</v>
      </c>
      <c r="E244" s="591">
        <f>IF(NOT(ISBLANK(L244)),1,0)</f>
        <v>0</v>
      </c>
      <c r="F244" s="591">
        <f>IF(NOT(ISBLANK(O244)),1,0)</f>
        <v>0</v>
      </c>
      <c r="G244" s="349" t="str">
        <f>IF(ISBLANK(H244), IF(OR(NOT(ISBLANK(L244)),NOT(ISBLANK(I244)), NOT(ISBLANK(O244))),"no oldname but should be",""),IF(H244=I244,"api",IF(H244=O244,"csv","no match or acs")))</f>
        <v/>
      </c>
      <c r="Q244" s="61" t="s">
        <v>2270</v>
      </c>
      <c r="R244" s="142">
        <f>IFERROR(_xlfn.XLOOKUP(T244, sortorder!P:P,sortorder!Q:Q),999)</f>
        <v>20</v>
      </c>
      <c r="S244" s="142">
        <f>IFERROR(_xlfn.XLOOKUP(T244, sortorder!P:P,sortorder!O:O),99)</f>
        <v>40</v>
      </c>
      <c r="T244" s="124" t="s">
        <v>2199</v>
      </c>
      <c r="U244" s="56" t="s">
        <v>2199</v>
      </c>
      <c r="V244" s="147">
        <f>IFERROR(_xlfn.XLOOKUP(X244, sortorder!E:E,sortorder!D:D),99)</f>
        <v>31</v>
      </c>
      <c r="W244" s="147">
        <f>V244</f>
        <v>31</v>
      </c>
      <c r="X244" s="359" t="s">
        <v>2828</v>
      </c>
      <c r="Y244" s="137">
        <f>IF(ISERROR(SEARCH(Y$1,$Q244)),0,1)</f>
        <v>0</v>
      </c>
      <c r="Z244" s="137">
        <f>IF(ISERROR(SEARCH(Z$1,$Q244)),0,1)</f>
        <v>0</v>
      </c>
      <c r="AA244" s="137">
        <f>IF(ISERROR(SEARCH(AA$1,$Q244)),0,1)</f>
        <v>0</v>
      </c>
      <c r="AB244" s="137">
        <f>IF(ISERROR(SEARCH(AB$1,$Q244)),0,1)</f>
        <v>0</v>
      </c>
      <c r="AC244" s="137">
        <f>IF(ISERROR(SEARCH(AC$1,$Q244)),0,1)</f>
        <v>1</v>
      </c>
      <c r="AD244" s="137">
        <f>IF(ISERROR(SEARCH(AD$1,$Q244)),0,1)</f>
        <v>0</v>
      </c>
      <c r="AE244" s="137">
        <f>IF(ISERROR(SEARCH(AE$1,$Q244)),0,1)</f>
        <v>0</v>
      </c>
      <c r="AF244" s="137">
        <f>IF(ISERROR(SEARCH(AF$1,$Q244)),0,1)</f>
        <v>0</v>
      </c>
      <c r="AG244" s="137">
        <f>IF(ISERROR(SEARCH(AG$1,$Q244)),0,1)</f>
        <v>0</v>
      </c>
      <c r="AI244" s="137">
        <f>_xlfn.XLOOKUP(I244,'api2.3'!B:B,'api2.3'!D:D,"")</f>
        <v>0</v>
      </c>
      <c r="AJ244" t="s">
        <v>44</v>
      </c>
      <c r="AK244" s="38" t="s">
        <v>44</v>
      </c>
      <c r="AL244" s="200">
        <f>_xlfn.XLOOKUP(AK244,sortorder!$I$15:$I$20,sortorder!$J$15:$J$20)</f>
        <v>1</v>
      </c>
      <c r="AM244" s="638" t="s">
        <v>416</v>
      </c>
      <c r="AN244" s="638" t="s">
        <v>416</v>
      </c>
      <c r="AO244" s="638" t="s">
        <v>417</v>
      </c>
      <c r="AP244" s="642">
        <v>1</v>
      </c>
      <c r="AQ244" t="s">
        <v>1100</v>
      </c>
      <c r="AR244" s="22" t="str">
        <f>IF(AA244=1,"pctile",IF(Y244=1,"ratio",IF(AC244=1,"avg","raw")))</f>
        <v>avg</v>
      </c>
      <c r="AS244" t="s">
        <v>1107</v>
      </c>
      <c r="AT244" s="22" t="b">
        <f>AR244=AS244</f>
        <v>1</v>
      </c>
      <c r="AU244" s="638" t="s">
        <v>1101</v>
      </c>
      <c r="AV244" s="638" t="s">
        <v>1107</v>
      </c>
      <c r="AW244">
        <v>1</v>
      </c>
      <c r="AX244" s="601" t="s">
        <v>2799</v>
      </c>
      <c r="AY244" s="484" t="b">
        <v>0</v>
      </c>
      <c r="AZ244" t="s">
        <v>2711</v>
      </c>
      <c r="BA244">
        <v>2</v>
      </c>
      <c r="BB244">
        <v>0</v>
      </c>
      <c r="BC244" t="b">
        <v>0</v>
      </c>
      <c r="BD244" t="b">
        <v>1</v>
      </c>
      <c r="BE244" t="b">
        <v>0</v>
      </c>
      <c r="BG244" t="s">
        <v>4944</v>
      </c>
      <c r="BH244" s="42" t="s">
        <v>2271</v>
      </c>
      <c r="BI244" s="42" t="s">
        <v>2271</v>
      </c>
      <c r="BJ244" s="719">
        <v>0</v>
      </c>
      <c r="BK244" s="566" t="s">
        <v>2799</v>
      </c>
      <c r="BL244" s="484" t="s">
        <v>2799</v>
      </c>
      <c r="BO244" s="214">
        <v>999</v>
      </c>
    </row>
    <row r="245" spans="1:67">
      <c r="A245">
        <v>244</v>
      </c>
      <c r="B245" s="153" t="str">
        <f>IFERROR(TEXT(AL245,"00"),"99")&amp;IFERROR(TEXT(W245,"00"),"99")&amp;IFERROR(TEXT(S245,"00"),"99")&amp;IFERROR(TEXT(BO245,"000"),"999")</f>
        <v>013141999</v>
      </c>
      <c r="C245" s="153" t="str">
        <f>IFERROR(TEXT(AL245,"00"),"99")&amp;IFERROR(TEXT(V245,"00"),"99")&amp;IFERROR(TEXT(R245,"000"),"999")</f>
        <v>0131022</v>
      </c>
      <c r="D245" s="28">
        <v>0</v>
      </c>
      <c r="E245" s="591">
        <f>IF(NOT(ISBLANK(L245)),1,0)</f>
        <v>0</v>
      </c>
      <c r="F245" s="591">
        <f>IF(NOT(ISBLANK(O245)),1,0)</f>
        <v>0</v>
      </c>
      <c r="G245" s="349" t="str">
        <f>IF(ISBLANK(H245), IF(OR(NOT(ISBLANK(L245)),NOT(ISBLANK(I245)), NOT(ISBLANK(O245))),"no oldname but should be",""),IF(H245=I245,"api",IF(H245=O245,"csv","no match or acs")))</f>
        <v/>
      </c>
      <c r="Q245" s="61" t="s">
        <v>2272</v>
      </c>
      <c r="R245" s="142">
        <f>IFERROR(_xlfn.XLOOKUP(T245, sortorder!P:P,sortorder!Q:Q),999)</f>
        <v>22</v>
      </c>
      <c r="S245" s="142">
        <f>IFERROR(_xlfn.XLOOKUP(T245, sortorder!P:P,sortorder!O:O),99)</f>
        <v>41</v>
      </c>
      <c r="T245" s="124" t="s">
        <v>2208</v>
      </c>
      <c r="U245" s="56" t="s">
        <v>2208</v>
      </c>
      <c r="V245" s="147">
        <f>IFERROR(_xlfn.XLOOKUP(X245, sortorder!E:E,sortorder!D:D),99)</f>
        <v>31</v>
      </c>
      <c r="W245" s="147">
        <f>V245</f>
        <v>31</v>
      </c>
      <c r="X245" s="359" t="s">
        <v>2828</v>
      </c>
      <c r="Y245" s="137">
        <f>IF(ISERROR(SEARCH(Y$1,$Q245)),0,1)</f>
        <v>0</v>
      </c>
      <c r="Z245" s="137">
        <f>IF(ISERROR(SEARCH(Z$1,$Q245)),0,1)</f>
        <v>0</v>
      </c>
      <c r="AA245" s="137">
        <f>IF(ISERROR(SEARCH(AA$1,$Q245)),0,1)</f>
        <v>0</v>
      </c>
      <c r="AB245" s="137">
        <f>IF(ISERROR(SEARCH(AB$1,$Q245)),0,1)</f>
        <v>0</v>
      </c>
      <c r="AC245" s="137">
        <f>IF(ISERROR(SEARCH(AC$1,$Q245)),0,1)</f>
        <v>1</v>
      </c>
      <c r="AD245" s="137">
        <f>IF(ISERROR(SEARCH(AD$1,$Q245)),0,1)</f>
        <v>0</v>
      </c>
      <c r="AE245" s="137">
        <f>IF(ISERROR(SEARCH(AE$1,$Q245)),0,1)</f>
        <v>0</v>
      </c>
      <c r="AF245" s="137">
        <f>IF(ISERROR(SEARCH(AF$1,$Q245)),0,1)</f>
        <v>0</v>
      </c>
      <c r="AG245" s="137">
        <f>IF(ISERROR(SEARCH(AG$1,$Q245)),0,1)</f>
        <v>0</v>
      </c>
      <c r="AI245" s="137">
        <f>_xlfn.XLOOKUP(I245,'api2.3'!B:B,'api2.3'!D:D,"")</f>
        <v>0</v>
      </c>
      <c r="AJ245" t="s">
        <v>44</v>
      </c>
      <c r="AK245" s="38" t="s">
        <v>44</v>
      </c>
      <c r="AL245" s="200">
        <f>_xlfn.XLOOKUP(AK245,sortorder!$I$15:$I$20,sortorder!$J$15:$J$20)</f>
        <v>1</v>
      </c>
      <c r="AM245" s="638" t="s">
        <v>416</v>
      </c>
      <c r="AN245" s="638" t="s">
        <v>416</v>
      </c>
      <c r="AO245" s="638" t="s">
        <v>417</v>
      </c>
      <c r="AP245" s="642">
        <v>1</v>
      </c>
      <c r="AQ245" t="s">
        <v>1100</v>
      </c>
      <c r="AR245" s="22" t="str">
        <f>IF(AA245=1,"pctile",IF(Y245=1,"ratio",IF(AC245=1,"avg","raw")))</f>
        <v>avg</v>
      </c>
      <c r="AS245" t="s">
        <v>1107</v>
      </c>
      <c r="AT245" s="22" t="b">
        <f>AR245=AS245</f>
        <v>1</v>
      </c>
      <c r="AU245" s="638" t="s">
        <v>1101</v>
      </c>
      <c r="AV245" s="638" t="s">
        <v>1107</v>
      </c>
      <c r="AW245">
        <v>1</v>
      </c>
      <c r="AX245" s="601" t="s">
        <v>2799</v>
      </c>
      <c r="AY245" s="484" t="b">
        <v>0</v>
      </c>
      <c r="AZ245" t="s">
        <v>2711</v>
      </c>
      <c r="BA245">
        <v>2</v>
      </c>
      <c r="BB245">
        <v>0</v>
      </c>
      <c r="BC245" t="b">
        <v>0</v>
      </c>
      <c r="BD245" t="b">
        <v>1</v>
      </c>
      <c r="BE245" t="b">
        <v>0</v>
      </c>
      <c r="BG245" t="s">
        <v>4997</v>
      </c>
      <c r="BH245" s="42" t="s">
        <v>2273</v>
      </c>
      <c r="BI245" s="42" t="s">
        <v>2273</v>
      </c>
      <c r="BJ245" s="719">
        <v>0</v>
      </c>
      <c r="BK245" s="566" t="s">
        <v>2799</v>
      </c>
      <c r="BL245" s="484">
        <v>0</v>
      </c>
      <c r="BO245" s="214">
        <v>999</v>
      </c>
    </row>
    <row r="246" spans="1:67">
      <c r="A246">
        <v>245</v>
      </c>
      <c r="B246" s="153" t="str">
        <f>IFERROR(TEXT(AL246,"00"),"99")&amp;IFERROR(TEXT(W246,"00"),"99")&amp;IFERROR(TEXT(S246,"00"),"99")&amp;IFERROR(TEXT(BO246,"000"),"999")</f>
        <v>013142999</v>
      </c>
      <c r="C246" s="153" t="str">
        <f>IFERROR(TEXT(AL246,"00"),"99")&amp;IFERROR(TEXT(V246,"00"),"99")&amp;IFERROR(TEXT(R246,"000"),"999")</f>
        <v>0131023</v>
      </c>
      <c r="D246" s="28">
        <v>0</v>
      </c>
      <c r="E246" s="591">
        <f>IF(NOT(ISBLANK(L246)),1,0)</f>
        <v>0</v>
      </c>
      <c r="F246" s="591">
        <f>IF(NOT(ISBLANK(O246)),1,0)</f>
        <v>0</v>
      </c>
      <c r="G246" s="349" t="str">
        <f>IF(ISBLANK(H246), IF(OR(NOT(ISBLANK(L246)),NOT(ISBLANK(I246)), NOT(ISBLANK(O246))),"no oldname but should be",""),IF(H246=I246,"api",IF(H246=O246,"csv","no match or acs")))</f>
        <v/>
      </c>
      <c r="Q246" s="61" t="s">
        <v>2274</v>
      </c>
      <c r="R246" s="142">
        <f>IFERROR(_xlfn.XLOOKUP(T246, sortorder!P:P,sortorder!Q:Q),999)</f>
        <v>23</v>
      </c>
      <c r="S246" s="142">
        <f>IFERROR(_xlfn.XLOOKUP(T246, sortorder!P:P,sortorder!O:O),99)</f>
        <v>42</v>
      </c>
      <c r="T246" s="124" t="s">
        <v>2212</v>
      </c>
      <c r="U246" s="56" t="s">
        <v>2212</v>
      </c>
      <c r="V246" s="147">
        <f>IFERROR(_xlfn.XLOOKUP(X246, sortorder!E:E,sortorder!D:D),99)</f>
        <v>31</v>
      </c>
      <c r="W246" s="147">
        <f>V246</f>
        <v>31</v>
      </c>
      <c r="X246" s="629" t="s">
        <v>2828</v>
      </c>
      <c r="Y246" s="137">
        <f>IF(ISERROR(SEARCH(Y$1,$Q246)),0,1)</f>
        <v>0</v>
      </c>
      <c r="Z246" s="137">
        <f>IF(ISERROR(SEARCH(Z$1,$Q246)),0,1)</f>
        <v>0</v>
      </c>
      <c r="AA246" s="137">
        <f>IF(ISERROR(SEARCH(AA$1,$Q246)),0,1)</f>
        <v>0</v>
      </c>
      <c r="AB246" s="137">
        <f>IF(ISERROR(SEARCH(AB$1,$Q246)),0,1)</f>
        <v>0</v>
      </c>
      <c r="AC246" s="137">
        <f>IF(ISERROR(SEARCH(AC$1,$Q246)),0,1)</f>
        <v>1</v>
      </c>
      <c r="AD246" s="137">
        <f>IF(ISERROR(SEARCH(AD$1,$Q246)),0,1)</f>
        <v>0</v>
      </c>
      <c r="AE246" s="137">
        <f>IF(ISERROR(SEARCH(AE$1,$Q246)),0,1)</f>
        <v>0</v>
      </c>
      <c r="AF246" s="137">
        <f>IF(ISERROR(SEARCH(AF$1,$Q246)),0,1)</f>
        <v>0</v>
      </c>
      <c r="AG246" s="137">
        <f>IF(ISERROR(SEARCH(AG$1,$Q246)),0,1)</f>
        <v>0</v>
      </c>
      <c r="AI246" s="137" t="str">
        <f>_xlfn.XLOOKUP(I246,'api2.3'!B:B,'api2.3'!D:D,"")</f>
        <v/>
      </c>
      <c r="AJ246" t="s">
        <v>44</v>
      </c>
      <c r="AK246" s="38" t="s">
        <v>44</v>
      </c>
      <c r="AL246" s="200">
        <f>_xlfn.XLOOKUP(AK246,sortorder!$I$15:$I$20,sortorder!$J$15:$J$20)</f>
        <v>1</v>
      </c>
      <c r="AM246" s="638" t="s">
        <v>416</v>
      </c>
      <c r="AN246" s="638" t="s">
        <v>416</v>
      </c>
      <c r="AO246" s="638" t="s">
        <v>417</v>
      </c>
      <c r="AP246" s="642">
        <v>1</v>
      </c>
      <c r="AQ246" t="s">
        <v>1100</v>
      </c>
      <c r="AR246" s="22" t="str">
        <f>IF(AA246=1,"pctile",IF(Y246=1,"ratio",IF(AC246=1,"avg","raw")))</f>
        <v>avg</v>
      </c>
      <c r="AS246" t="s">
        <v>1107</v>
      </c>
      <c r="AT246" s="22" t="b">
        <f>AR246=AS246</f>
        <v>1</v>
      </c>
      <c r="AU246" s="638" t="s">
        <v>1101</v>
      </c>
      <c r="AV246" s="638" t="s">
        <v>1107</v>
      </c>
      <c r="AW246">
        <v>1</v>
      </c>
      <c r="AX246" s="601" t="s">
        <v>2799</v>
      </c>
      <c r="AY246" s="484" t="b">
        <v>0</v>
      </c>
      <c r="AZ246" t="s">
        <v>2711</v>
      </c>
      <c r="BA246">
        <v>2</v>
      </c>
      <c r="BB246">
        <v>0</v>
      </c>
      <c r="BC246" t="b">
        <v>0</v>
      </c>
      <c r="BD246" t="b">
        <v>1</v>
      </c>
      <c r="BE246" t="b">
        <v>0</v>
      </c>
      <c r="BG246" t="s">
        <v>5100</v>
      </c>
      <c r="BH246" s="42" t="s">
        <v>2275</v>
      </c>
      <c r="BI246" s="42" t="s">
        <v>2275</v>
      </c>
      <c r="BJ246" s="719">
        <v>0</v>
      </c>
      <c r="BK246" s="566" t="s">
        <v>2799</v>
      </c>
      <c r="BL246" s="484" t="s">
        <v>2799</v>
      </c>
      <c r="BO246" s="214">
        <v>999</v>
      </c>
    </row>
    <row r="247" spans="1:67">
      <c r="A247">
        <v>246</v>
      </c>
      <c r="B247" s="153" t="str">
        <f>IFERROR(TEXT(AL247,"00"),"99")&amp;IFERROR(TEXT(W247,"00"),"99")&amp;IFERROR(TEXT(S247,"00"),"99")&amp;IFERROR(TEXT(BO247,"000"),"999")</f>
        <v>013143999</v>
      </c>
      <c r="C247" s="153" t="str">
        <f>IFERROR(TEXT(AL247,"00"),"99")&amp;IFERROR(TEXT(V247,"00"),"99")&amp;IFERROR(TEXT(R247,"000"),"999")</f>
        <v>0131024</v>
      </c>
      <c r="D247" s="28">
        <v>0</v>
      </c>
      <c r="E247" s="591">
        <f>IF(NOT(ISBLANK(L247)),1,0)</f>
        <v>0</v>
      </c>
      <c r="F247" s="591">
        <f>IF(NOT(ISBLANK(O247)),1,0)</f>
        <v>0</v>
      </c>
      <c r="G247" s="349" t="str">
        <f>IF(ISBLANK(H247), IF(OR(NOT(ISBLANK(L247)),NOT(ISBLANK(I247)), NOT(ISBLANK(O247))),"no oldname but should be",""),IF(H247=I247,"api",IF(H247=O247,"csv","no match or acs")))</f>
        <v/>
      </c>
      <c r="Q247" s="61" t="s">
        <v>2276</v>
      </c>
      <c r="R247" s="142">
        <f>IFERROR(_xlfn.XLOOKUP(T247, sortorder!P:P,sortorder!Q:Q),999)</f>
        <v>24</v>
      </c>
      <c r="S247" s="142">
        <f>IFERROR(_xlfn.XLOOKUP(T247, sortorder!P:P,sortorder!O:O),99)</f>
        <v>43</v>
      </c>
      <c r="T247" s="124" t="s">
        <v>2216</v>
      </c>
      <c r="U247" s="56" t="s">
        <v>2216</v>
      </c>
      <c r="V247" s="147">
        <f>IFERROR(_xlfn.XLOOKUP(X247, sortorder!E:E,sortorder!D:D),99)</f>
        <v>31</v>
      </c>
      <c r="W247" s="147">
        <f>V247</f>
        <v>31</v>
      </c>
      <c r="X247" s="359" t="s">
        <v>2828</v>
      </c>
      <c r="Y247" s="137">
        <f>IF(ISERROR(SEARCH(Y$1,$Q247)),0,1)</f>
        <v>0</v>
      </c>
      <c r="Z247" s="137">
        <f>IF(ISERROR(SEARCH(Z$1,$Q247)),0,1)</f>
        <v>0</v>
      </c>
      <c r="AA247" s="137">
        <f>IF(ISERROR(SEARCH(AA$1,$Q247)),0,1)</f>
        <v>0</v>
      </c>
      <c r="AB247" s="137">
        <f>IF(ISERROR(SEARCH(AB$1,$Q247)),0,1)</f>
        <v>0</v>
      </c>
      <c r="AC247" s="137">
        <f>IF(ISERROR(SEARCH(AC$1,$Q247)),0,1)</f>
        <v>1</v>
      </c>
      <c r="AD247" s="137">
        <f>IF(ISERROR(SEARCH(AD$1,$Q247)),0,1)</f>
        <v>0</v>
      </c>
      <c r="AE247" s="137">
        <f>IF(ISERROR(SEARCH(AE$1,$Q247)),0,1)</f>
        <v>0</v>
      </c>
      <c r="AF247" s="137">
        <f>IF(ISERROR(SEARCH(AF$1,$Q247)),0,1)</f>
        <v>0</v>
      </c>
      <c r="AG247" s="137">
        <f>IF(ISERROR(SEARCH(AG$1,$Q247)),0,1)</f>
        <v>0</v>
      </c>
      <c r="AI247" s="137">
        <f>_xlfn.XLOOKUP(I247,'api2.3'!B:B,'api2.3'!D:D,"")</f>
        <v>0</v>
      </c>
      <c r="AJ247" t="s">
        <v>44</v>
      </c>
      <c r="AK247" s="38" t="s">
        <v>44</v>
      </c>
      <c r="AL247" s="200">
        <f>_xlfn.XLOOKUP(AK247,sortorder!$I$15:$I$20,sortorder!$J$15:$J$20)</f>
        <v>1</v>
      </c>
      <c r="AM247" s="638" t="s">
        <v>416</v>
      </c>
      <c r="AN247" s="638" t="s">
        <v>416</v>
      </c>
      <c r="AO247" s="638" t="s">
        <v>417</v>
      </c>
      <c r="AP247" s="642">
        <v>1</v>
      </c>
      <c r="AQ247" t="s">
        <v>1100</v>
      </c>
      <c r="AR247" s="22" t="str">
        <f>IF(AA247=1,"pctile",IF(Y247=1,"ratio",IF(AC247=1,"avg","raw")))</f>
        <v>avg</v>
      </c>
      <c r="AS247" t="s">
        <v>1107</v>
      </c>
      <c r="AT247" s="22" t="b">
        <f>AR247=AS247</f>
        <v>1</v>
      </c>
      <c r="AU247" s="638" t="s">
        <v>1101</v>
      </c>
      <c r="AV247" s="638" t="s">
        <v>1107</v>
      </c>
      <c r="AW247">
        <v>1</v>
      </c>
      <c r="AX247" s="601" t="s">
        <v>2799</v>
      </c>
      <c r="AY247" s="484" t="b">
        <v>0</v>
      </c>
      <c r="AZ247" t="s">
        <v>2711</v>
      </c>
      <c r="BA247">
        <v>2</v>
      </c>
      <c r="BB247">
        <v>0</v>
      </c>
      <c r="BC247" t="b">
        <v>0</v>
      </c>
      <c r="BD247" t="b">
        <v>1</v>
      </c>
      <c r="BE247" t="b">
        <v>0</v>
      </c>
      <c r="BG247" t="s">
        <v>4945</v>
      </c>
      <c r="BH247" s="42" t="s">
        <v>2277</v>
      </c>
      <c r="BI247" s="42" t="s">
        <v>2277</v>
      </c>
      <c r="BJ247" s="719">
        <v>0</v>
      </c>
      <c r="BK247" s="566" t="s">
        <v>2799</v>
      </c>
      <c r="BL247" s="484">
        <v>0</v>
      </c>
      <c r="BO247" s="214">
        <v>999</v>
      </c>
    </row>
    <row r="248" spans="1:67">
      <c r="A248">
        <v>247</v>
      </c>
      <c r="B248" s="153" t="str">
        <f>IFERROR(TEXT(AL248,"00"),"99")&amp;IFERROR(TEXT(W248,"00"),"99")&amp;IFERROR(TEXT(S248,"00"),"99")&amp;IFERROR(TEXT(BO248,"000"),"999")</f>
        <v>013144999</v>
      </c>
      <c r="C248" s="153" t="str">
        <f>IFERROR(TEXT(AL248,"00"),"99")&amp;IFERROR(TEXT(V248,"00"),"99")&amp;IFERROR(TEXT(R248,"000"),"999")</f>
        <v>0131025</v>
      </c>
      <c r="D248" s="28">
        <v>0</v>
      </c>
      <c r="E248" s="591">
        <f>IF(NOT(ISBLANK(L248)),1,0)</f>
        <v>0</v>
      </c>
      <c r="F248" s="591">
        <f>IF(NOT(ISBLANK(O248)),1,0)</f>
        <v>0</v>
      </c>
      <c r="G248" s="349" t="str">
        <f>IF(ISBLANK(H248), IF(OR(NOT(ISBLANK(L248)),NOT(ISBLANK(I248)), NOT(ISBLANK(O248))),"no oldname but should be",""),IF(H248=I248,"api",IF(H248=O248,"csv","no match or acs")))</f>
        <v/>
      </c>
      <c r="Q248" s="61" t="s">
        <v>2278</v>
      </c>
      <c r="R248" s="142">
        <f>IFERROR(_xlfn.XLOOKUP(T248, sortorder!P:P,sortorder!Q:Q),999)</f>
        <v>25</v>
      </c>
      <c r="S248" s="142">
        <f>IFERROR(_xlfn.XLOOKUP(T248, sortorder!P:P,sortorder!O:O),99)</f>
        <v>44</v>
      </c>
      <c r="T248" s="124" t="s">
        <v>2220</v>
      </c>
      <c r="U248" s="56" t="s">
        <v>2220</v>
      </c>
      <c r="V248" s="147">
        <f>IFERROR(_xlfn.XLOOKUP(X248, sortorder!E:E,sortorder!D:D),99)</f>
        <v>31</v>
      </c>
      <c r="W248" s="147">
        <f>V248</f>
        <v>31</v>
      </c>
      <c r="X248" s="359" t="s">
        <v>2828</v>
      </c>
      <c r="Y248" s="137">
        <f>IF(ISERROR(SEARCH(Y$1,$Q248)),0,1)</f>
        <v>0</v>
      </c>
      <c r="Z248" s="137">
        <f>IF(ISERROR(SEARCH(Z$1,$Q248)),0,1)</f>
        <v>0</v>
      </c>
      <c r="AA248" s="137">
        <f>IF(ISERROR(SEARCH(AA$1,$Q248)),0,1)</f>
        <v>0</v>
      </c>
      <c r="AB248" s="137">
        <f>IF(ISERROR(SEARCH(AB$1,$Q248)),0,1)</f>
        <v>0</v>
      </c>
      <c r="AC248" s="137">
        <f>IF(ISERROR(SEARCH(AC$1,$Q248)),0,1)</f>
        <v>1</v>
      </c>
      <c r="AD248" s="137">
        <f>IF(ISERROR(SEARCH(AD$1,$Q248)),0,1)</f>
        <v>0</v>
      </c>
      <c r="AE248" s="137">
        <f>IF(ISERROR(SEARCH(AE$1,$Q248)),0,1)</f>
        <v>0</v>
      </c>
      <c r="AF248" s="137">
        <f>IF(ISERROR(SEARCH(AF$1,$Q248)),0,1)</f>
        <v>0</v>
      </c>
      <c r="AG248" s="137">
        <f>IF(ISERROR(SEARCH(AG$1,$Q248)),0,1)</f>
        <v>0</v>
      </c>
      <c r="AI248" s="137">
        <f>_xlfn.XLOOKUP(I248,'api2.3'!B:B,'api2.3'!D:D,"")</f>
        <v>0</v>
      </c>
      <c r="AJ248" t="s">
        <v>44</v>
      </c>
      <c r="AK248" s="38" t="s">
        <v>44</v>
      </c>
      <c r="AL248" s="200">
        <f>_xlfn.XLOOKUP(AK248,sortorder!$I$15:$I$20,sortorder!$J$15:$J$20)</f>
        <v>1</v>
      </c>
      <c r="AM248" s="638" t="s">
        <v>416</v>
      </c>
      <c r="AN248" s="638" t="s">
        <v>416</v>
      </c>
      <c r="AO248" s="638" t="s">
        <v>417</v>
      </c>
      <c r="AP248" s="642">
        <v>1</v>
      </c>
      <c r="AQ248" t="s">
        <v>1100</v>
      </c>
      <c r="AR248" s="22" t="str">
        <f>IF(AA248=1,"pctile",IF(Y248=1,"ratio",IF(AC248=1,"avg","raw")))</f>
        <v>avg</v>
      </c>
      <c r="AS248" t="s">
        <v>1107</v>
      </c>
      <c r="AT248" s="22" t="b">
        <f>AR248=AS248</f>
        <v>1</v>
      </c>
      <c r="AU248" s="638" t="s">
        <v>1101</v>
      </c>
      <c r="AV248" s="638" t="s">
        <v>1107</v>
      </c>
      <c r="AW248">
        <v>1</v>
      </c>
      <c r="AX248" s="601" t="s">
        <v>2799</v>
      </c>
      <c r="AY248" s="484" t="b">
        <v>0</v>
      </c>
      <c r="AZ248" t="s">
        <v>2711</v>
      </c>
      <c r="BA248">
        <v>2</v>
      </c>
      <c r="BB248">
        <v>0</v>
      </c>
      <c r="BC248" t="b">
        <v>0</v>
      </c>
      <c r="BD248" t="b">
        <v>1</v>
      </c>
      <c r="BE248" t="b">
        <v>0</v>
      </c>
      <c r="BG248" t="s">
        <v>5185</v>
      </c>
      <c r="BH248" s="42" t="s">
        <v>2279</v>
      </c>
      <c r="BI248" s="42" t="s">
        <v>2279</v>
      </c>
      <c r="BJ248" s="719">
        <v>0</v>
      </c>
      <c r="BK248" s="566" t="s">
        <v>2799</v>
      </c>
      <c r="BL248" s="484">
        <v>0</v>
      </c>
      <c r="BO248" s="214">
        <v>999</v>
      </c>
    </row>
    <row r="249" spans="1:67">
      <c r="A249">
        <v>248</v>
      </c>
      <c r="B249" s="153" t="str">
        <f>IFERROR(TEXT(AL249,"00"),"99")&amp;IFERROR(TEXT(W249,"00"),"99")&amp;IFERROR(TEXT(S249,"00"),"99")&amp;IFERROR(TEXT(BO249,"000"),"999")</f>
        <v>013145999</v>
      </c>
      <c r="C249" s="153" t="str">
        <f>IFERROR(TEXT(AL249,"00"),"99")&amp;IFERROR(TEXT(V249,"00"),"99")&amp;IFERROR(TEXT(R249,"000"),"999")</f>
        <v>0131018</v>
      </c>
      <c r="D249" s="28">
        <v>0</v>
      </c>
      <c r="E249" s="591">
        <f>IF(NOT(ISBLANK(L249)),1,0)</f>
        <v>0</v>
      </c>
      <c r="F249" s="591">
        <f>IF(NOT(ISBLANK(O249)),1,0)</f>
        <v>0</v>
      </c>
      <c r="G249" s="349" t="str">
        <f>IF(ISBLANK(H249), IF(OR(NOT(ISBLANK(L249)),NOT(ISBLANK(I249)), NOT(ISBLANK(O249))),"no oldname but should be",""),IF(H249=I249,"api",IF(H249=O249,"csv","no match or acs")))</f>
        <v/>
      </c>
      <c r="Q249" s="61" t="s">
        <v>2280</v>
      </c>
      <c r="R249" s="142">
        <f>IFERROR(_xlfn.XLOOKUP(T249, sortorder!P:P,sortorder!Q:Q),999)</f>
        <v>18</v>
      </c>
      <c r="S249" s="142">
        <f>IFERROR(_xlfn.XLOOKUP(T249, sortorder!P:P,sortorder!O:O),99)</f>
        <v>45</v>
      </c>
      <c r="T249" s="124" t="s">
        <v>2189</v>
      </c>
      <c r="U249" s="56" t="s">
        <v>2189</v>
      </c>
      <c r="V249" s="147">
        <f>IFERROR(_xlfn.XLOOKUP(X249, sortorder!E:E,sortorder!D:D),99)</f>
        <v>31</v>
      </c>
      <c r="W249" s="147">
        <f>V249</f>
        <v>31</v>
      </c>
      <c r="X249" s="359" t="s">
        <v>2828</v>
      </c>
      <c r="Y249" s="137">
        <f>IF(ISERROR(SEARCH(Y$1,$Q249)),0,1)</f>
        <v>0</v>
      </c>
      <c r="Z249" s="137">
        <f>IF(ISERROR(SEARCH(Z$1,$Q249)),0,1)</f>
        <v>0</v>
      </c>
      <c r="AA249" s="137">
        <f>IF(ISERROR(SEARCH(AA$1,$Q249)),0,1)</f>
        <v>0</v>
      </c>
      <c r="AB249" s="137">
        <f>IF(ISERROR(SEARCH(AB$1,$Q249)),0,1)</f>
        <v>0</v>
      </c>
      <c r="AC249" s="137">
        <f>IF(ISERROR(SEARCH(AC$1,$Q249)),0,1)</f>
        <v>1</v>
      </c>
      <c r="AD249" s="137">
        <f>IF(ISERROR(SEARCH(AD$1,$Q249)),0,1)</f>
        <v>0</v>
      </c>
      <c r="AE249" s="137">
        <f>IF(ISERROR(SEARCH(AE$1,$Q249)),0,1)</f>
        <v>0</v>
      </c>
      <c r="AF249" s="137">
        <f>IF(ISERROR(SEARCH(AF$1,$Q249)),0,1)</f>
        <v>0</v>
      </c>
      <c r="AG249" s="137">
        <f>IF(ISERROR(SEARCH(AG$1,$Q249)),0,1)</f>
        <v>0</v>
      </c>
      <c r="AI249" s="137">
        <f>_xlfn.XLOOKUP(I249,'api2.3'!B:B,'api2.3'!D:D,"")</f>
        <v>0</v>
      </c>
      <c r="AJ249" t="s">
        <v>44</v>
      </c>
      <c r="AK249" s="38" t="s">
        <v>44</v>
      </c>
      <c r="AL249" s="200">
        <f>_xlfn.XLOOKUP(AK249,sortorder!$I$15:$I$20,sortorder!$J$15:$J$20)</f>
        <v>1</v>
      </c>
      <c r="AM249" s="638" t="s">
        <v>416</v>
      </c>
      <c r="AN249" s="638" t="s">
        <v>416</v>
      </c>
      <c r="AO249" s="638" t="s">
        <v>417</v>
      </c>
      <c r="AP249" s="642">
        <v>1</v>
      </c>
      <c r="AQ249" t="s">
        <v>1100</v>
      </c>
      <c r="AR249" s="22" t="str">
        <f>IF(AA249=1,"pctile",IF(Y249=1,"ratio",IF(AC249=1,"avg","raw")))</f>
        <v>avg</v>
      </c>
      <c r="AS249" t="s">
        <v>1107</v>
      </c>
      <c r="AT249" s="22" t="b">
        <f>AR249=AS249</f>
        <v>1</v>
      </c>
      <c r="AU249" s="638" t="s">
        <v>1101</v>
      </c>
      <c r="AV249" s="638" t="s">
        <v>1107</v>
      </c>
      <c r="AW249">
        <v>1</v>
      </c>
      <c r="AX249" s="601" t="s">
        <v>2799</v>
      </c>
      <c r="AY249" s="484" t="b">
        <v>0</v>
      </c>
      <c r="AZ249" t="s">
        <v>2711</v>
      </c>
      <c r="BA249">
        <v>2</v>
      </c>
      <c r="BB249">
        <v>0</v>
      </c>
      <c r="BC249" t="b">
        <v>0</v>
      </c>
      <c r="BD249" t="b">
        <v>1</v>
      </c>
      <c r="BE249" t="b">
        <v>0</v>
      </c>
      <c r="BG249" t="s">
        <v>4946</v>
      </c>
      <c r="BH249" s="42" t="s">
        <v>2281</v>
      </c>
      <c r="BI249" s="42" t="s">
        <v>2281</v>
      </c>
      <c r="BJ249" s="719">
        <v>0</v>
      </c>
      <c r="BK249" s="566" t="s">
        <v>2799</v>
      </c>
      <c r="BL249" s="484" t="s">
        <v>2799</v>
      </c>
      <c r="BO249" s="214">
        <v>999</v>
      </c>
    </row>
    <row r="250" spans="1:67">
      <c r="A250">
        <v>249</v>
      </c>
      <c r="B250" s="153" t="str">
        <f>IFERROR(TEXT(AL250,"00"),"99")&amp;IFERROR(TEXT(W250,"00"),"99")&amp;IFERROR(TEXT(S250,"00"),"99")&amp;IFERROR(TEXT(BO250,"000"),"999")</f>
        <v>013238999</v>
      </c>
      <c r="C250" s="153" t="str">
        <f>IFERROR(TEXT(AL250,"00"),"99")&amp;IFERROR(TEXT(V250,"00"),"99")&amp;IFERROR(TEXT(R250,"000"),"999")</f>
        <v>0132021</v>
      </c>
      <c r="D250" s="28">
        <v>0</v>
      </c>
      <c r="E250" s="591">
        <f>IF(NOT(ISBLANK(L250)),1,0)</f>
        <v>0</v>
      </c>
      <c r="F250" s="591">
        <f>IF(NOT(ISBLANK(O250)),1,0)</f>
        <v>0</v>
      </c>
      <c r="G250" s="349" t="str">
        <f>IF(ISBLANK(H250), IF(OR(NOT(ISBLANK(L250)),NOT(ISBLANK(I250)), NOT(ISBLANK(O250))),"no oldname but should be",""),IF(H250=I250,"api",IF(H250=O250,"csv","no match or acs")))</f>
        <v/>
      </c>
      <c r="Q250" s="61" t="s">
        <v>2282</v>
      </c>
      <c r="R250" s="142">
        <f>IFERROR(_xlfn.XLOOKUP(T250, sortorder!P:P,sortorder!Q:Q),999)</f>
        <v>21</v>
      </c>
      <c r="S250" s="142">
        <f>IFERROR(_xlfn.XLOOKUP(T250, sortorder!P:P,sortorder!O:O),99)</f>
        <v>38</v>
      </c>
      <c r="T250" s="124" t="s">
        <v>2203</v>
      </c>
      <c r="U250" s="56" t="s">
        <v>2203</v>
      </c>
      <c r="V250" s="147">
        <f>IFERROR(_xlfn.XLOOKUP(X250, sortorder!E:E,sortorder!D:D),99)</f>
        <v>32</v>
      </c>
      <c r="W250" s="147">
        <f>V250</f>
        <v>32</v>
      </c>
      <c r="X250" s="359" t="s">
        <v>2829</v>
      </c>
      <c r="Y250" s="137">
        <f>IF(ISERROR(SEARCH(Y$1,$Q250)),0,1)</f>
        <v>0</v>
      </c>
      <c r="Z250" s="137">
        <f>IF(ISERROR(SEARCH(Z$1,$Q250)),0,1)</f>
        <v>1</v>
      </c>
      <c r="AA250" s="137">
        <f>IF(ISERROR(SEARCH(AA$1,$Q250)),0,1)</f>
        <v>0</v>
      </c>
      <c r="AB250" s="137">
        <f>IF(ISERROR(SEARCH(AB$1,$Q250)),0,1)</f>
        <v>0</v>
      </c>
      <c r="AC250" s="137">
        <f>IF(ISERROR(SEARCH(AC$1,$Q250)),0,1)</f>
        <v>1</v>
      </c>
      <c r="AD250" s="137">
        <f>IF(ISERROR(SEARCH(AD$1,$Q250)),0,1)</f>
        <v>0</v>
      </c>
      <c r="AE250" s="137">
        <f>IF(ISERROR(SEARCH(AE$1,$Q250)),0,1)</f>
        <v>0</v>
      </c>
      <c r="AF250" s="137">
        <f>IF(ISERROR(SEARCH(AF$1,$Q250)),0,1)</f>
        <v>0</v>
      </c>
      <c r="AG250" s="137">
        <f>IF(ISERROR(SEARCH(AG$1,$Q250)),0,1)</f>
        <v>0</v>
      </c>
      <c r="AH250" t="s">
        <v>1051</v>
      </c>
      <c r="AI250" s="137" t="str">
        <f>_xlfn.XLOOKUP(I250,'api2.3'!B:B,'api2.3'!D:D,"")</f>
        <v/>
      </c>
      <c r="AJ250" t="s">
        <v>44</v>
      </c>
      <c r="AK250" s="38" t="s">
        <v>44</v>
      </c>
      <c r="AL250" s="200">
        <f>_xlfn.XLOOKUP(AK250,sortorder!$I$15:$I$20,sortorder!$J$15:$J$20)</f>
        <v>1</v>
      </c>
      <c r="AM250" s="638" t="s">
        <v>1743</v>
      </c>
      <c r="AN250" s="638" t="s">
        <v>1743</v>
      </c>
      <c r="AO250" s="638" t="s">
        <v>1744</v>
      </c>
      <c r="AP250" s="642">
        <v>3</v>
      </c>
      <c r="AQ250" t="s">
        <v>1752</v>
      </c>
      <c r="AR250" s="22" t="str">
        <f>IF(AA250=1,"pctile",IF(Y250=1,"ratio",IF(AC250=1,"avg","raw")))</f>
        <v>avg</v>
      </c>
      <c r="AS250" t="s">
        <v>1107</v>
      </c>
      <c r="AT250" s="22" t="b">
        <f>AR250=AS250</f>
        <v>1</v>
      </c>
      <c r="AU250" s="638" t="s">
        <v>1101</v>
      </c>
      <c r="AV250" s="638" t="s">
        <v>1107</v>
      </c>
      <c r="AW250">
        <v>1</v>
      </c>
      <c r="AX250" s="601" t="s">
        <v>2799</v>
      </c>
      <c r="AY250" s="484" t="b">
        <v>0</v>
      </c>
      <c r="AZ250" t="s">
        <v>2711</v>
      </c>
      <c r="BA250">
        <v>2</v>
      </c>
      <c r="BB250">
        <v>0</v>
      </c>
      <c r="BC250" t="b">
        <v>0</v>
      </c>
      <c r="BD250" t="b">
        <v>1</v>
      </c>
      <c r="BE250" t="b">
        <v>0</v>
      </c>
      <c r="BG250" t="s">
        <v>4947</v>
      </c>
      <c r="BH250" s="42" t="s">
        <v>2284</v>
      </c>
      <c r="BI250" s="42" t="s">
        <v>2284</v>
      </c>
      <c r="BJ250" s="719" t="e">
        <v>#N/A</v>
      </c>
      <c r="BK250" s="566" t="s">
        <v>2799</v>
      </c>
      <c r="BL250" s="484">
        <v>0</v>
      </c>
      <c r="BO250" s="214">
        <v>999</v>
      </c>
    </row>
    <row r="251" spans="1:67">
      <c r="A251">
        <v>250</v>
      </c>
      <c r="B251" s="153" t="str">
        <f>IFERROR(TEXT(AL251,"00"),"99")&amp;IFERROR(TEXT(W251,"00"),"99")&amp;IFERROR(TEXT(S251,"00"),"99")&amp;IFERROR(TEXT(BO251,"000"),"999")</f>
        <v>013239999</v>
      </c>
      <c r="C251" s="153" t="str">
        <f>IFERROR(TEXT(AL251,"00"),"99")&amp;IFERROR(TEXT(V251,"00"),"99")&amp;IFERROR(TEXT(R251,"000"),"999")</f>
        <v>0132019</v>
      </c>
      <c r="D251" s="28">
        <v>0</v>
      </c>
      <c r="E251" s="591">
        <f>IF(NOT(ISBLANK(L251)),1,0)</f>
        <v>0</v>
      </c>
      <c r="F251" s="591">
        <f>IF(NOT(ISBLANK(O251)),1,0)</f>
        <v>0</v>
      </c>
      <c r="G251" s="349" t="str">
        <f>IF(ISBLANK(H251), IF(OR(NOT(ISBLANK(L251)),NOT(ISBLANK(I251)), NOT(ISBLANK(O251))),"no oldname but should be",""),IF(H251=I251,"api",IF(H251=O251,"csv","no match or acs")))</f>
        <v/>
      </c>
      <c r="Q251" s="61" t="s">
        <v>2285</v>
      </c>
      <c r="R251" s="142">
        <f>IFERROR(_xlfn.XLOOKUP(T251, sortorder!P:P,sortorder!Q:Q),999)</f>
        <v>19</v>
      </c>
      <c r="S251" s="142">
        <f>IFERROR(_xlfn.XLOOKUP(T251, sortorder!P:P,sortorder!O:O),99)</f>
        <v>39</v>
      </c>
      <c r="T251" s="124" t="s">
        <v>2195</v>
      </c>
      <c r="U251" s="56" t="s">
        <v>2195</v>
      </c>
      <c r="V251" s="147">
        <f>IFERROR(_xlfn.XLOOKUP(X251, sortorder!E:E,sortorder!D:D),99)</f>
        <v>32</v>
      </c>
      <c r="W251" s="147">
        <f>V251</f>
        <v>32</v>
      </c>
      <c r="X251" s="359" t="s">
        <v>2829</v>
      </c>
      <c r="Y251" s="137">
        <f>IF(ISERROR(SEARCH(Y$1,$Q251)),0,1)</f>
        <v>0</v>
      </c>
      <c r="Z251" s="137">
        <f>IF(ISERROR(SEARCH(Z$1,$Q251)),0,1)</f>
        <v>1</v>
      </c>
      <c r="AA251" s="137">
        <f>IF(ISERROR(SEARCH(AA$1,$Q251)),0,1)</f>
        <v>0</v>
      </c>
      <c r="AB251" s="137">
        <f>IF(ISERROR(SEARCH(AB$1,$Q251)),0,1)</f>
        <v>0</v>
      </c>
      <c r="AC251" s="137">
        <f>IF(ISERROR(SEARCH(AC$1,$Q251)),0,1)</f>
        <v>1</v>
      </c>
      <c r="AD251" s="137">
        <f>IF(ISERROR(SEARCH(AD$1,$Q251)),0,1)</f>
        <v>0</v>
      </c>
      <c r="AE251" s="137">
        <f>IF(ISERROR(SEARCH(AE$1,$Q251)),0,1)</f>
        <v>0</v>
      </c>
      <c r="AF251" s="137">
        <f>IF(ISERROR(SEARCH(AF$1,$Q251)),0,1)</f>
        <v>0</v>
      </c>
      <c r="AG251" s="137">
        <f>IF(ISERROR(SEARCH(AG$1,$Q251)),0,1)</f>
        <v>0</v>
      </c>
      <c r="AH251" t="s">
        <v>1051</v>
      </c>
      <c r="AI251" s="137">
        <f>_xlfn.XLOOKUP(I251,'api2.3'!B:B,'api2.3'!D:D,"")</f>
        <v>0</v>
      </c>
      <c r="AJ251" t="s">
        <v>44</v>
      </c>
      <c r="AK251" s="38" t="s">
        <v>44</v>
      </c>
      <c r="AL251" s="200">
        <f>_xlfn.XLOOKUP(AK251,sortorder!$I$15:$I$20,sortorder!$J$15:$J$20)</f>
        <v>1</v>
      </c>
      <c r="AM251" s="638" t="s">
        <v>1743</v>
      </c>
      <c r="AN251" s="638" t="s">
        <v>1743</v>
      </c>
      <c r="AO251" s="638" t="s">
        <v>1744</v>
      </c>
      <c r="AP251" s="642">
        <v>3</v>
      </c>
      <c r="AQ251" t="s">
        <v>1752</v>
      </c>
      <c r="AR251" s="22" t="str">
        <f>IF(AA251=1,"pctile",IF(Y251=1,"ratio",IF(AC251=1,"avg","raw")))</f>
        <v>avg</v>
      </c>
      <c r="AS251" t="s">
        <v>1107</v>
      </c>
      <c r="AT251" s="22" t="b">
        <f>AR251=AS251</f>
        <v>1</v>
      </c>
      <c r="AU251" s="638" t="s">
        <v>1101</v>
      </c>
      <c r="AV251" s="638" t="s">
        <v>1107</v>
      </c>
      <c r="AW251">
        <v>1</v>
      </c>
      <c r="AX251" s="601" t="s">
        <v>2799</v>
      </c>
      <c r="AY251" s="484" t="b">
        <v>0</v>
      </c>
      <c r="AZ251" t="s">
        <v>2711</v>
      </c>
      <c r="BA251">
        <v>2</v>
      </c>
      <c r="BB251">
        <v>0</v>
      </c>
      <c r="BC251" t="b">
        <v>0</v>
      </c>
      <c r="BD251" t="b">
        <v>1</v>
      </c>
      <c r="BE251" t="b">
        <v>0</v>
      </c>
      <c r="BG251" t="s">
        <v>4948</v>
      </c>
      <c r="BH251" s="42" t="s">
        <v>2286</v>
      </c>
      <c r="BI251" s="42" t="s">
        <v>2286</v>
      </c>
      <c r="BJ251" s="719" t="e">
        <v>#N/A</v>
      </c>
      <c r="BK251" s="566" t="s">
        <v>2799</v>
      </c>
      <c r="BL251" s="484" t="s">
        <v>2799</v>
      </c>
      <c r="BO251" s="214">
        <v>999</v>
      </c>
    </row>
    <row r="252" spans="1:67">
      <c r="A252">
        <v>251</v>
      </c>
      <c r="B252" s="153" t="str">
        <f>IFERROR(TEXT(AL252,"00"),"99")&amp;IFERROR(TEXT(W252,"00"),"99")&amp;IFERROR(TEXT(S252,"00"),"99")&amp;IFERROR(TEXT(BO252,"000"),"999")</f>
        <v>013240999</v>
      </c>
      <c r="C252" s="153" t="str">
        <f>IFERROR(TEXT(AL252,"00"),"99")&amp;IFERROR(TEXT(V252,"00"),"99")&amp;IFERROR(TEXT(R252,"000"),"999")</f>
        <v>0132020</v>
      </c>
      <c r="D252" s="28">
        <v>0</v>
      </c>
      <c r="E252" s="591">
        <f>IF(NOT(ISBLANK(L252)),1,0)</f>
        <v>0</v>
      </c>
      <c r="F252" s="591">
        <f>IF(NOT(ISBLANK(O252)),1,0)</f>
        <v>0</v>
      </c>
      <c r="G252" s="349" t="str">
        <f>IF(ISBLANK(H252), IF(OR(NOT(ISBLANK(L252)),NOT(ISBLANK(I252)), NOT(ISBLANK(O252))),"no oldname but should be",""),IF(H252=I252,"api",IF(H252=O252,"csv","no match or acs")))</f>
        <v/>
      </c>
      <c r="Q252" s="61" t="s">
        <v>2287</v>
      </c>
      <c r="R252" s="142">
        <f>IFERROR(_xlfn.XLOOKUP(T252, sortorder!P:P,sortorder!Q:Q),999)</f>
        <v>20</v>
      </c>
      <c r="S252" s="142">
        <f>IFERROR(_xlfn.XLOOKUP(T252, sortorder!P:P,sortorder!O:O),99)</f>
        <v>40</v>
      </c>
      <c r="T252" s="124" t="s">
        <v>2199</v>
      </c>
      <c r="U252" s="56" t="s">
        <v>2199</v>
      </c>
      <c r="V252" s="147">
        <f>IFERROR(_xlfn.XLOOKUP(X252, sortorder!E:E,sortorder!D:D),99)</f>
        <v>32</v>
      </c>
      <c r="W252" s="147">
        <f>V252</f>
        <v>32</v>
      </c>
      <c r="X252" s="359" t="s">
        <v>2829</v>
      </c>
      <c r="Y252" s="137">
        <f>IF(ISERROR(SEARCH(Y$1,$Q252)),0,1)</f>
        <v>0</v>
      </c>
      <c r="Z252" s="137">
        <f>IF(ISERROR(SEARCH(Z$1,$Q252)),0,1)</f>
        <v>1</v>
      </c>
      <c r="AA252" s="137">
        <f>IF(ISERROR(SEARCH(AA$1,$Q252)),0,1)</f>
        <v>0</v>
      </c>
      <c r="AB252" s="137">
        <f>IF(ISERROR(SEARCH(AB$1,$Q252)),0,1)</f>
        <v>0</v>
      </c>
      <c r="AC252" s="137">
        <f>IF(ISERROR(SEARCH(AC$1,$Q252)),0,1)</f>
        <v>1</v>
      </c>
      <c r="AD252" s="137">
        <f>IF(ISERROR(SEARCH(AD$1,$Q252)),0,1)</f>
        <v>0</v>
      </c>
      <c r="AE252" s="137">
        <f>IF(ISERROR(SEARCH(AE$1,$Q252)),0,1)</f>
        <v>0</v>
      </c>
      <c r="AF252" s="137">
        <f>IF(ISERROR(SEARCH(AF$1,$Q252)),0,1)</f>
        <v>0</v>
      </c>
      <c r="AG252" s="137">
        <f>IF(ISERROR(SEARCH(AG$1,$Q252)),0,1)</f>
        <v>0</v>
      </c>
      <c r="AH252" t="s">
        <v>1051</v>
      </c>
      <c r="AI252" s="137" t="str">
        <f>_xlfn.XLOOKUP(I252,'api2.3'!B:B,'api2.3'!D:D,"")</f>
        <v/>
      </c>
      <c r="AJ252" t="s">
        <v>44</v>
      </c>
      <c r="AK252" s="38" t="s">
        <v>44</v>
      </c>
      <c r="AL252" s="200">
        <f>_xlfn.XLOOKUP(AK252,sortorder!$I$15:$I$20,sortorder!$J$15:$J$20)</f>
        <v>1</v>
      </c>
      <c r="AM252" s="638" t="s">
        <v>1743</v>
      </c>
      <c r="AN252" s="638" t="s">
        <v>1743</v>
      </c>
      <c r="AO252" s="638" t="s">
        <v>1744</v>
      </c>
      <c r="AP252" s="642">
        <v>3</v>
      </c>
      <c r="AQ252" t="s">
        <v>1752</v>
      </c>
      <c r="AR252" s="22" t="str">
        <f>IF(AA252=1,"pctile",IF(Y252=1,"ratio",IF(AC252=1,"avg","raw")))</f>
        <v>avg</v>
      </c>
      <c r="AS252" t="s">
        <v>1107</v>
      </c>
      <c r="AT252" s="22" t="b">
        <f>AR252=AS252</f>
        <v>1</v>
      </c>
      <c r="AU252" s="638" t="s">
        <v>1101</v>
      </c>
      <c r="AV252" s="638" t="s">
        <v>1107</v>
      </c>
      <c r="AW252">
        <v>1</v>
      </c>
      <c r="AX252" s="601" t="s">
        <v>2799</v>
      </c>
      <c r="AY252" s="484" t="b">
        <v>0</v>
      </c>
      <c r="AZ252" t="s">
        <v>2711</v>
      </c>
      <c r="BA252">
        <v>2</v>
      </c>
      <c r="BB252">
        <v>0</v>
      </c>
      <c r="BC252" t="b">
        <v>0</v>
      </c>
      <c r="BD252" t="b">
        <v>1</v>
      </c>
      <c r="BE252" t="b">
        <v>0</v>
      </c>
      <c r="BG252" t="s">
        <v>4949</v>
      </c>
      <c r="BH252" s="42" t="s">
        <v>2288</v>
      </c>
      <c r="BI252" s="42" t="s">
        <v>2288</v>
      </c>
      <c r="BJ252" s="719">
        <v>0</v>
      </c>
      <c r="BK252" s="566" t="s">
        <v>2799</v>
      </c>
      <c r="BL252" s="484" t="s">
        <v>2799</v>
      </c>
      <c r="BO252" s="214">
        <v>999</v>
      </c>
    </row>
    <row r="253" spans="1:67">
      <c r="A253">
        <v>252</v>
      </c>
      <c r="B253" s="153" t="str">
        <f>IFERROR(TEXT(AL253,"00"),"99")&amp;IFERROR(TEXT(W253,"00"),"99")&amp;IFERROR(TEXT(S253,"00"),"99")&amp;IFERROR(TEXT(BO253,"000"),"999")</f>
        <v>013241999</v>
      </c>
      <c r="C253" s="153" t="str">
        <f>IFERROR(TEXT(AL253,"00"),"99")&amp;IFERROR(TEXT(V253,"00"),"99")&amp;IFERROR(TEXT(R253,"000"),"999")</f>
        <v>0132022</v>
      </c>
      <c r="D253" s="28">
        <v>0</v>
      </c>
      <c r="E253" s="591">
        <f>IF(NOT(ISBLANK(L253)),1,0)</f>
        <v>0</v>
      </c>
      <c r="F253" s="591">
        <f>IF(NOT(ISBLANK(O253)),1,0)</f>
        <v>0</v>
      </c>
      <c r="G253" s="349" t="str">
        <f>IF(ISBLANK(H253), IF(OR(NOT(ISBLANK(L253)),NOT(ISBLANK(I253)), NOT(ISBLANK(O253))),"no oldname but should be",""),IF(H253=I253,"api",IF(H253=O253,"csv","no match or acs")))</f>
        <v/>
      </c>
      <c r="Q253" s="61" t="s">
        <v>2289</v>
      </c>
      <c r="R253" s="142">
        <f>IFERROR(_xlfn.XLOOKUP(T253, sortorder!P:P,sortorder!Q:Q),999)</f>
        <v>22</v>
      </c>
      <c r="S253" s="142">
        <f>IFERROR(_xlfn.XLOOKUP(T253, sortorder!P:P,sortorder!O:O),99)</f>
        <v>41</v>
      </c>
      <c r="T253" s="124" t="s">
        <v>2208</v>
      </c>
      <c r="U253" s="56" t="s">
        <v>2208</v>
      </c>
      <c r="V253" s="147">
        <f>IFERROR(_xlfn.XLOOKUP(X253, sortorder!E:E,sortorder!D:D),99)</f>
        <v>32</v>
      </c>
      <c r="W253" s="147">
        <f>V253</f>
        <v>32</v>
      </c>
      <c r="X253" s="359" t="s">
        <v>2829</v>
      </c>
      <c r="Y253" s="137">
        <f>IF(ISERROR(SEARCH(Y$1,$Q253)),0,1)</f>
        <v>0</v>
      </c>
      <c r="Z253" s="137">
        <f>IF(ISERROR(SEARCH(Z$1,$Q253)),0,1)</f>
        <v>1</v>
      </c>
      <c r="AA253" s="137">
        <f>IF(ISERROR(SEARCH(AA$1,$Q253)),0,1)</f>
        <v>0</v>
      </c>
      <c r="AB253" s="137">
        <f>IF(ISERROR(SEARCH(AB$1,$Q253)),0,1)</f>
        <v>0</v>
      </c>
      <c r="AC253" s="137">
        <f>IF(ISERROR(SEARCH(AC$1,$Q253)),0,1)</f>
        <v>1</v>
      </c>
      <c r="AD253" s="137">
        <f>IF(ISERROR(SEARCH(AD$1,$Q253)),0,1)</f>
        <v>0</v>
      </c>
      <c r="AE253" s="137">
        <f>IF(ISERROR(SEARCH(AE$1,$Q253)),0,1)</f>
        <v>0</v>
      </c>
      <c r="AF253" s="137">
        <f>IF(ISERROR(SEARCH(AF$1,$Q253)),0,1)</f>
        <v>0</v>
      </c>
      <c r="AG253" s="137">
        <f>IF(ISERROR(SEARCH(AG$1,$Q253)),0,1)</f>
        <v>0</v>
      </c>
      <c r="AH253" t="s">
        <v>1051</v>
      </c>
      <c r="AI253" s="137" t="str">
        <f>_xlfn.XLOOKUP(I253,'api2.3'!B:B,'api2.3'!D:D,"")</f>
        <v/>
      </c>
      <c r="AJ253" t="s">
        <v>44</v>
      </c>
      <c r="AK253" s="38" t="s">
        <v>44</v>
      </c>
      <c r="AL253" s="200">
        <f>_xlfn.XLOOKUP(AK253,sortorder!$I$15:$I$20,sortorder!$J$15:$J$20)</f>
        <v>1</v>
      </c>
      <c r="AM253" s="638" t="s">
        <v>1743</v>
      </c>
      <c r="AN253" s="638" t="s">
        <v>1743</v>
      </c>
      <c r="AO253" s="638" t="s">
        <v>1744</v>
      </c>
      <c r="AP253" s="642">
        <v>3</v>
      </c>
      <c r="AQ253" t="s">
        <v>1752</v>
      </c>
      <c r="AR253" s="22" t="str">
        <f>IF(AA253=1,"pctile",IF(Y253=1,"ratio",IF(AC253=1,"avg","raw")))</f>
        <v>avg</v>
      </c>
      <c r="AS253" t="s">
        <v>1107</v>
      </c>
      <c r="AT253" s="22" t="b">
        <f>AR253=AS253</f>
        <v>1</v>
      </c>
      <c r="AU253" s="638" t="s">
        <v>1101</v>
      </c>
      <c r="AV253" s="638" t="s">
        <v>1107</v>
      </c>
      <c r="AW253">
        <v>1</v>
      </c>
      <c r="AX253" s="601" t="s">
        <v>2799</v>
      </c>
      <c r="AY253" s="484" t="b">
        <v>0</v>
      </c>
      <c r="AZ253" t="s">
        <v>2711</v>
      </c>
      <c r="BA253">
        <v>2</v>
      </c>
      <c r="BB253">
        <v>0</v>
      </c>
      <c r="BC253" t="b">
        <v>0</v>
      </c>
      <c r="BD253" t="b">
        <v>1</v>
      </c>
      <c r="BE253" t="b">
        <v>0</v>
      </c>
      <c r="BG253" t="s">
        <v>4998</v>
      </c>
      <c r="BH253" s="42" t="s">
        <v>2290</v>
      </c>
      <c r="BI253" s="42" t="s">
        <v>2290</v>
      </c>
      <c r="BJ253" s="719">
        <v>0</v>
      </c>
      <c r="BK253" s="566" t="s">
        <v>2799</v>
      </c>
      <c r="BL253" s="484" t="s">
        <v>2799</v>
      </c>
      <c r="BO253" s="214">
        <v>999</v>
      </c>
    </row>
    <row r="254" spans="1:67">
      <c r="A254">
        <v>253</v>
      </c>
      <c r="B254" s="153" t="str">
        <f>IFERROR(TEXT(AL254,"00"),"99")&amp;IFERROR(TEXT(W254,"00"),"99")&amp;IFERROR(TEXT(S254,"00"),"99")&amp;IFERROR(TEXT(BO254,"000"),"999")</f>
        <v>013242999</v>
      </c>
      <c r="C254" s="153" t="str">
        <f>IFERROR(TEXT(AL254,"00"),"99")&amp;IFERROR(TEXT(V254,"00"),"99")&amp;IFERROR(TEXT(R254,"000"),"999")</f>
        <v>0132023</v>
      </c>
      <c r="D254" s="28">
        <v>0</v>
      </c>
      <c r="E254" s="591">
        <f>IF(NOT(ISBLANK(L254)),1,0)</f>
        <v>0</v>
      </c>
      <c r="F254" s="591">
        <f>IF(NOT(ISBLANK(O254)),1,0)</f>
        <v>0</v>
      </c>
      <c r="G254" s="349" t="str">
        <f>IF(ISBLANK(H254), IF(OR(NOT(ISBLANK(L254)),NOT(ISBLANK(I254)), NOT(ISBLANK(O254))),"no oldname but should be",""),IF(H254=I254,"api",IF(H254=O254,"csv","no match or acs")))</f>
        <v/>
      </c>
      <c r="Q254" s="61" t="s">
        <v>2291</v>
      </c>
      <c r="R254" s="142">
        <f>IFERROR(_xlfn.XLOOKUP(T254, sortorder!P:P,sortorder!Q:Q),999)</f>
        <v>23</v>
      </c>
      <c r="S254" s="142">
        <f>IFERROR(_xlfn.XLOOKUP(T254, sortorder!P:P,sortorder!O:O),99)</f>
        <v>42</v>
      </c>
      <c r="T254" s="124" t="s">
        <v>2212</v>
      </c>
      <c r="U254" s="56" t="s">
        <v>2212</v>
      </c>
      <c r="V254" s="147">
        <f>IFERROR(_xlfn.XLOOKUP(X254, sortorder!E:E,sortorder!D:D),99)</f>
        <v>32</v>
      </c>
      <c r="W254" s="147">
        <f>V254</f>
        <v>32</v>
      </c>
      <c r="X254" s="359" t="s">
        <v>2829</v>
      </c>
      <c r="Y254" s="137">
        <f>IF(ISERROR(SEARCH(Y$1,$Q254)),0,1)</f>
        <v>0</v>
      </c>
      <c r="Z254" s="137">
        <f>IF(ISERROR(SEARCH(Z$1,$Q254)),0,1)</f>
        <v>1</v>
      </c>
      <c r="AA254" s="137">
        <f>IF(ISERROR(SEARCH(AA$1,$Q254)),0,1)</f>
        <v>0</v>
      </c>
      <c r="AB254" s="137">
        <f>IF(ISERROR(SEARCH(AB$1,$Q254)),0,1)</f>
        <v>0</v>
      </c>
      <c r="AC254" s="137">
        <f>IF(ISERROR(SEARCH(AC$1,$Q254)),0,1)</f>
        <v>1</v>
      </c>
      <c r="AD254" s="137">
        <f>IF(ISERROR(SEARCH(AD$1,$Q254)),0,1)</f>
        <v>0</v>
      </c>
      <c r="AE254" s="137">
        <f>IF(ISERROR(SEARCH(AE$1,$Q254)),0,1)</f>
        <v>0</v>
      </c>
      <c r="AF254" s="137">
        <f>IF(ISERROR(SEARCH(AF$1,$Q254)),0,1)</f>
        <v>0</v>
      </c>
      <c r="AG254" s="137">
        <f>IF(ISERROR(SEARCH(AG$1,$Q254)),0,1)</f>
        <v>0</v>
      </c>
      <c r="AH254" t="s">
        <v>1051</v>
      </c>
      <c r="AI254" s="137" t="str">
        <f>_xlfn.XLOOKUP(I254,'api2.3'!B:B,'api2.3'!D:D,"")</f>
        <v/>
      </c>
      <c r="AJ254" t="s">
        <v>44</v>
      </c>
      <c r="AK254" s="38" t="s">
        <v>44</v>
      </c>
      <c r="AL254" s="200">
        <f>_xlfn.XLOOKUP(AK254,sortorder!$I$15:$I$20,sortorder!$J$15:$J$20)</f>
        <v>1</v>
      </c>
      <c r="AM254" s="638" t="s">
        <v>1743</v>
      </c>
      <c r="AN254" s="638" t="s">
        <v>1743</v>
      </c>
      <c r="AO254" s="638" t="s">
        <v>1744</v>
      </c>
      <c r="AP254" s="642">
        <v>3</v>
      </c>
      <c r="AQ254" t="s">
        <v>1752</v>
      </c>
      <c r="AR254" s="22" t="str">
        <f>IF(AA254=1,"pctile",IF(Y254=1,"ratio",IF(AC254=1,"avg","raw")))</f>
        <v>avg</v>
      </c>
      <c r="AS254" t="s">
        <v>1107</v>
      </c>
      <c r="AT254" s="22" t="b">
        <f>AR254=AS254</f>
        <v>1</v>
      </c>
      <c r="AU254" s="638" t="s">
        <v>1101</v>
      </c>
      <c r="AV254" s="638" t="s">
        <v>1107</v>
      </c>
      <c r="AW254">
        <v>1</v>
      </c>
      <c r="AX254" s="601" t="s">
        <v>2799</v>
      </c>
      <c r="AY254" s="484" t="b">
        <v>0</v>
      </c>
      <c r="AZ254" t="s">
        <v>2711</v>
      </c>
      <c r="BA254">
        <v>2</v>
      </c>
      <c r="BB254">
        <v>0</v>
      </c>
      <c r="BC254" t="b">
        <v>0</v>
      </c>
      <c r="BD254" t="b">
        <v>1</v>
      </c>
      <c r="BE254" t="b">
        <v>0</v>
      </c>
      <c r="BG254" t="s">
        <v>5101</v>
      </c>
      <c r="BH254" s="42" t="s">
        <v>2292</v>
      </c>
      <c r="BI254" s="42" t="s">
        <v>2292</v>
      </c>
      <c r="BJ254" s="719">
        <v>0</v>
      </c>
      <c r="BK254" s="566" t="s">
        <v>2799</v>
      </c>
      <c r="BL254" s="484" t="s">
        <v>2799</v>
      </c>
      <c r="BO254" s="214">
        <v>999</v>
      </c>
    </row>
    <row r="255" spans="1:67">
      <c r="A255">
        <v>254</v>
      </c>
      <c r="B255" s="153" t="str">
        <f>IFERROR(TEXT(AL255,"00"),"99")&amp;IFERROR(TEXT(W255,"00"),"99")&amp;IFERROR(TEXT(S255,"00"),"99")&amp;IFERROR(TEXT(BO255,"000"),"999")</f>
        <v>013243999</v>
      </c>
      <c r="C255" s="153" t="str">
        <f>IFERROR(TEXT(AL255,"00"),"99")&amp;IFERROR(TEXT(V255,"00"),"99")&amp;IFERROR(TEXT(R255,"000"),"999")</f>
        <v>0132024</v>
      </c>
      <c r="D255" s="28">
        <v>0</v>
      </c>
      <c r="E255" s="591">
        <f>IF(NOT(ISBLANK(L255)),1,0)</f>
        <v>0</v>
      </c>
      <c r="F255" s="591">
        <f>IF(NOT(ISBLANK(O255)),1,0)</f>
        <v>0</v>
      </c>
      <c r="G255" s="349" t="str">
        <f>IF(ISBLANK(H255), IF(OR(NOT(ISBLANK(L255)),NOT(ISBLANK(I255)), NOT(ISBLANK(O255))),"no oldname but should be",""),IF(H255=I255,"api",IF(H255=O255,"csv","no match or acs")))</f>
        <v/>
      </c>
      <c r="Q255" s="61" t="s">
        <v>2293</v>
      </c>
      <c r="R255" s="142">
        <f>IFERROR(_xlfn.XLOOKUP(T255, sortorder!P:P,sortorder!Q:Q),999)</f>
        <v>24</v>
      </c>
      <c r="S255" s="142">
        <f>IFERROR(_xlfn.XLOOKUP(T255, sortorder!P:P,sortorder!O:O),99)</f>
        <v>43</v>
      </c>
      <c r="T255" s="124" t="s">
        <v>2216</v>
      </c>
      <c r="U255" s="56" t="s">
        <v>2216</v>
      </c>
      <c r="V255" s="147">
        <f>IFERROR(_xlfn.XLOOKUP(X255, sortorder!E:E,sortorder!D:D),99)</f>
        <v>32</v>
      </c>
      <c r="W255" s="147">
        <f>V255</f>
        <v>32</v>
      </c>
      <c r="X255" s="359" t="s">
        <v>2829</v>
      </c>
      <c r="Y255" s="137">
        <f>IF(ISERROR(SEARCH(Y$1,$Q255)),0,1)</f>
        <v>0</v>
      </c>
      <c r="Z255" s="137">
        <f>IF(ISERROR(SEARCH(Z$1,$Q255)),0,1)</f>
        <v>1</v>
      </c>
      <c r="AA255" s="137">
        <f>IF(ISERROR(SEARCH(AA$1,$Q255)),0,1)</f>
        <v>0</v>
      </c>
      <c r="AB255" s="137">
        <f>IF(ISERROR(SEARCH(AB$1,$Q255)),0,1)</f>
        <v>0</v>
      </c>
      <c r="AC255" s="137">
        <f>IF(ISERROR(SEARCH(AC$1,$Q255)),0,1)</f>
        <v>1</v>
      </c>
      <c r="AD255" s="137">
        <f>IF(ISERROR(SEARCH(AD$1,$Q255)),0,1)</f>
        <v>0</v>
      </c>
      <c r="AE255" s="137">
        <f>IF(ISERROR(SEARCH(AE$1,$Q255)),0,1)</f>
        <v>0</v>
      </c>
      <c r="AF255" s="137">
        <f>IF(ISERROR(SEARCH(AF$1,$Q255)),0,1)</f>
        <v>0</v>
      </c>
      <c r="AG255" s="137">
        <f>IF(ISERROR(SEARCH(AG$1,$Q255)),0,1)</f>
        <v>0</v>
      </c>
      <c r="AH255" t="s">
        <v>1051</v>
      </c>
      <c r="AI255" s="137" t="str">
        <f>_xlfn.XLOOKUP(I255,'api2.3'!B:B,'api2.3'!D:D,"")</f>
        <v/>
      </c>
      <c r="AJ255" t="s">
        <v>44</v>
      </c>
      <c r="AK255" s="38" t="s">
        <v>44</v>
      </c>
      <c r="AL255" s="200">
        <f>_xlfn.XLOOKUP(AK255,sortorder!$I$15:$I$20,sortorder!$J$15:$J$20)</f>
        <v>1</v>
      </c>
      <c r="AM255" s="638" t="s">
        <v>1743</v>
      </c>
      <c r="AN255" s="638" t="s">
        <v>1743</v>
      </c>
      <c r="AO255" s="638" t="s">
        <v>1744</v>
      </c>
      <c r="AP255" s="642">
        <v>3</v>
      </c>
      <c r="AQ255" t="s">
        <v>1752</v>
      </c>
      <c r="AR255" s="22" t="str">
        <f>IF(AA255=1,"pctile",IF(Y255=1,"ratio",IF(AC255=1,"avg","raw")))</f>
        <v>avg</v>
      </c>
      <c r="AS255" t="s">
        <v>1107</v>
      </c>
      <c r="AT255" s="22" t="b">
        <f>AR255=AS255</f>
        <v>1</v>
      </c>
      <c r="AU255" s="638" t="s">
        <v>1101</v>
      </c>
      <c r="AV255" s="638" t="s">
        <v>1107</v>
      </c>
      <c r="AW255">
        <v>1</v>
      </c>
      <c r="AX255" s="601" t="s">
        <v>2799</v>
      </c>
      <c r="AY255" s="484" t="b">
        <v>0</v>
      </c>
      <c r="AZ255" t="s">
        <v>2711</v>
      </c>
      <c r="BA255">
        <v>2</v>
      </c>
      <c r="BB255">
        <v>0</v>
      </c>
      <c r="BC255" t="b">
        <v>0</v>
      </c>
      <c r="BD255" t="b">
        <v>1</v>
      </c>
      <c r="BE255" t="b">
        <v>0</v>
      </c>
      <c r="BG255" t="s">
        <v>4950</v>
      </c>
      <c r="BH255" s="42" t="s">
        <v>2294</v>
      </c>
      <c r="BI255" s="42" t="s">
        <v>2294</v>
      </c>
      <c r="BJ255" s="719">
        <v>0</v>
      </c>
      <c r="BK255" s="566" t="s">
        <v>2799</v>
      </c>
      <c r="BL255" s="484" t="s">
        <v>2799</v>
      </c>
      <c r="BO255" s="214">
        <v>999</v>
      </c>
    </row>
    <row r="256" spans="1:67">
      <c r="A256">
        <v>255</v>
      </c>
      <c r="B256" s="153" t="str">
        <f>IFERROR(TEXT(AL256,"00"),"99")&amp;IFERROR(TEXT(W256,"00"),"99")&amp;IFERROR(TEXT(S256,"00"),"99")&amp;IFERROR(TEXT(BO256,"000"),"999")</f>
        <v>013244999</v>
      </c>
      <c r="C256" s="153" t="str">
        <f>IFERROR(TEXT(AL256,"00"),"99")&amp;IFERROR(TEXT(V256,"00"),"99")&amp;IFERROR(TEXT(R256,"000"),"999")</f>
        <v>0132025</v>
      </c>
      <c r="D256" s="28">
        <v>0</v>
      </c>
      <c r="E256" s="591">
        <f>IF(NOT(ISBLANK(L256)),1,0)</f>
        <v>0</v>
      </c>
      <c r="F256" s="591">
        <f>IF(NOT(ISBLANK(O256)),1,0)</f>
        <v>0</v>
      </c>
      <c r="G256" s="349" t="str">
        <f>IF(ISBLANK(H256), IF(OR(NOT(ISBLANK(L256)),NOT(ISBLANK(I256)), NOT(ISBLANK(O256))),"no oldname but should be",""),IF(H256=I256,"api",IF(H256=O256,"csv","no match or acs")))</f>
        <v/>
      </c>
      <c r="I256" s="119"/>
      <c r="Q256" s="61" t="s">
        <v>2295</v>
      </c>
      <c r="R256" s="142">
        <f>IFERROR(_xlfn.XLOOKUP(T256, sortorder!P:P,sortorder!Q:Q),999)</f>
        <v>25</v>
      </c>
      <c r="S256" s="142">
        <f>IFERROR(_xlfn.XLOOKUP(T256, sortorder!P:P,sortorder!O:O),99)</f>
        <v>44</v>
      </c>
      <c r="T256" s="124" t="s">
        <v>2220</v>
      </c>
      <c r="U256" s="56" t="s">
        <v>2220</v>
      </c>
      <c r="V256" s="147">
        <f>IFERROR(_xlfn.XLOOKUP(X256, sortorder!E:E,sortorder!D:D),99)</f>
        <v>32</v>
      </c>
      <c r="W256" s="147">
        <f>V256</f>
        <v>32</v>
      </c>
      <c r="X256" s="359" t="s">
        <v>2829</v>
      </c>
      <c r="Y256" s="137">
        <f>IF(ISERROR(SEARCH(Y$1,$Q256)),0,1)</f>
        <v>0</v>
      </c>
      <c r="Z256" s="137">
        <f>IF(ISERROR(SEARCH(Z$1,$Q256)),0,1)</f>
        <v>1</v>
      </c>
      <c r="AA256" s="137">
        <f>IF(ISERROR(SEARCH(AA$1,$Q256)),0,1)</f>
        <v>0</v>
      </c>
      <c r="AB256" s="137">
        <f>IF(ISERROR(SEARCH(AB$1,$Q256)),0,1)</f>
        <v>0</v>
      </c>
      <c r="AC256" s="137">
        <f>IF(ISERROR(SEARCH(AC$1,$Q256)),0,1)</f>
        <v>1</v>
      </c>
      <c r="AD256" s="137">
        <f>IF(ISERROR(SEARCH(AD$1,$Q256)),0,1)</f>
        <v>0</v>
      </c>
      <c r="AE256" s="137">
        <f>IF(ISERROR(SEARCH(AE$1,$Q256)),0,1)</f>
        <v>0</v>
      </c>
      <c r="AF256" s="137">
        <f>IF(ISERROR(SEARCH(AF$1,$Q256)),0,1)</f>
        <v>0</v>
      </c>
      <c r="AG256" s="137">
        <f>IF(ISERROR(SEARCH(AG$1,$Q256)),0,1)</f>
        <v>0</v>
      </c>
      <c r="AH256" t="s">
        <v>1051</v>
      </c>
      <c r="AI256" s="137" t="str">
        <f>_xlfn.XLOOKUP(I256,'api2.3'!B:B,'api2.3'!D:D,"")</f>
        <v/>
      </c>
      <c r="AJ256" t="s">
        <v>44</v>
      </c>
      <c r="AK256" s="38" t="s">
        <v>44</v>
      </c>
      <c r="AL256" s="200">
        <f>_xlfn.XLOOKUP(AK256,sortorder!$I$15:$I$20,sortorder!$J$15:$J$20)</f>
        <v>1</v>
      </c>
      <c r="AM256" s="638" t="s">
        <v>1743</v>
      </c>
      <c r="AN256" s="638" t="s">
        <v>1743</v>
      </c>
      <c r="AO256" s="638" t="s">
        <v>1744</v>
      </c>
      <c r="AP256" s="642">
        <v>3</v>
      </c>
      <c r="AQ256" t="s">
        <v>1752</v>
      </c>
      <c r="AR256" s="22" t="str">
        <f>IF(AA256=1,"pctile",IF(Y256=1,"ratio",IF(AC256=1,"avg","raw")))</f>
        <v>avg</v>
      </c>
      <c r="AS256" t="s">
        <v>1107</v>
      </c>
      <c r="AT256" s="22" t="b">
        <f>AR256=AS256</f>
        <v>1</v>
      </c>
      <c r="AU256" s="638" t="s">
        <v>1101</v>
      </c>
      <c r="AV256" s="638" t="s">
        <v>1107</v>
      </c>
      <c r="AW256">
        <v>1</v>
      </c>
      <c r="AX256" s="601" t="s">
        <v>2799</v>
      </c>
      <c r="AY256" s="484" t="b">
        <v>0</v>
      </c>
      <c r="AZ256" t="s">
        <v>2711</v>
      </c>
      <c r="BA256">
        <v>2</v>
      </c>
      <c r="BB256">
        <v>0</v>
      </c>
      <c r="BC256" t="b">
        <v>0</v>
      </c>
      <c r="BD256" t="b">
        <v>1</v>
      </c>
      <c r="BE256" t="b">
        <v>0</v>
      </c>
      <c r="BG256" t="s">
        <v>5186</v>
      </c>
      <c r="BH256" s="42" t="s">
        <v>2296</v>
      </c>
      <c r="BI256" s="42" t="s">
        <v>2296</v>
      </c>
      <c r="BJ256" s="719">
        <v>0</v>
      </c>
      <c r="BK256" s="566" t="s">
        <v>2799</v>
      </c>
      <c r="BL256" s="484" t="s">
        <v>2799</v>
      </c>
      <c r="BO256" s="214">
        <v>999</v>
      </c>
    </row>
    <row r="257" spans="1:73">
      <c r="A257">
        <v>256</v>
      </c>
      <c r="B257" s="153" t="str">
        <f>IFERROR(TEXT(AL257,"00"),"99")&amp;IFERROR(TEXT(W257,"00"),"99")&amp;IFERROR(TEXT(S257,"00"),"99")&amp;IFERROR(TEXT(BO257,"000"),"999")</f>
        <v>013245999</v>
      </c>
      <c r="C257" s="153" t="str">
        <f>IFERROR(TEXT(AL257,"00"),"99")&amp;IFERROR(TEXT(V257,"00"),"99")&amp;IFERROR(TEXT(R257,"000"),"999")</f>
        <v>0132018</v>
      </c>
      <c r="D257" s="28">
        <v>0</v>
      </c>
      <c r="E257" s="591">
        <f>IF(NOT(ISBLANK(L257)),1,0)</f>
        <v>0</v>
      </c>
      <c r="F257" s="591">
        <f>IF(NOT(ISBLANK(O257)),1,0)</f>
        <v>0</v>
      </c>
      <c r="G257" s="349" t="str">
        <f>IF(ISBLANK(H257), IF(OR(NOT(ISBLANK(L257)),NOT(ISBLANK(I257)), NOT(ISBLANK(O257))),"no oldname but should be",""),IF(H257=I257,"api",IF(H257=O257,"csv","no match or acs")))</f>
        <v/>
      </c>
      <c r="Q257" s="61" t="s">
        <v>2297</v>
      </c>
      <c r="R257" s="142">
        <f>IFERROR(_xlfn.XLOOKUP(T257, sortorder!P:P,sortorder!Q:Q),999)</f>
        <v>18</v>
      </c>
      <c r="S257" s="142">
        <f>IFERROR(_xlfn.XLOOKUP(T257, sortorder!P:P,sortorder!O:O),99)</f>
        <v>45</v>
      </c>
      <c r="T257" s="124" t="s">
        <v>2189</v>
      </c>
      <c r="U257" s="56" t="s">
        <v>2189</v>
      </c>
      <c r="V257" s="147">
        <f>IFERROR(_xlfn.XLOOKUP(X257, sortorder!E:E,sortorder!D:D),99)</f>
        <v>32</v>
      </c>
      <c r="W257" s="147">
        <f>V257</f>
        <v>32</v>
      </c>
      <c r="X257" s="359" t="s">
        <v>2829</v>
      </c>
      <c r="Y257" s="137">
        <f>IF(ISERROR(SEARCH(Y$1,$Q257)),0,1)</f>
        <v>0</v>
      </c>
      <c r="Z257" s="137">
        <f>IF(ISERROR(SEARCH(Z$1,$Q257)),0,1)</f>
        <v>1</v>
      </c>
      <c r="AA257" s="137">
        <f>IF(ISERROR(SEARCH(AA$1,$Q257)),0,1)</f>
        <v>0</v>
      </c>
      <c r="AB257" s="137">
        <f>IF(ISERROR(SEARCH(AB$1,$Q257)),0,1)</f>
        <v>0</v>
      </c>
      <c r="AC257" s="137">
        <f>IF(ISERROR(SEARCH(AC$1,$Q257)),0,1)</f>
        <v>1</v>
      </c>
      <c r="AD257" s="137">
        <f>IF(ISERROR(SEARCH(AD$1,$Q257)),0,1)</f>
        <v>0</v>
      </c>
      <c r="AE257" s="137">
        <f>IF(ISERROR(SEARCH(AE$1,$Q257)),0,1)</f>
        <v>0</v>
      </c>
      <c r="AF257" s="137">
        <f>IF(ISERROR(SEARCH(AF$1,$Q257)),0,1)</f>
        <v>0</v>
      </c>
      <c r="AG257" s="137">
        <f>IF(ISERROR(SEARCH(AG$1,$Q257)),0,1)</f>
        <v>0</v>
      </c>
      <c r="AH257" t="s">
        <v>1051</v>
      </c>
      <c r="AI257" s="137" t="str">
        <f>_xlfn.XLOOKUP(I257,'api2.3'!B:B,'api2.3'!D:D,"")</f>
        <v/>
      </c>
      <c r="AJ257" t="s">
        <v>44</v>
      </c>
      <c r="AK257" s="38" t="s">
        <v>44</v>
      </c>
      <c r="AL257" s="200">
        <f>_xlfn.XLOOKUP(AK257,sortorder!$I$15:$I$20,sortorder!$J$15:$J$20)</f>
        <v>1</v>
      </c>
      <c r="AM257" s="638" t="s">
        <v>1743</v>
      </c>
      <c r="AN257" s="638" t="s">
        <v>1743</v>
      </c>
      <c r="AO257" s="638" t="s">
        <v>1744</v>
      </c>
      <c r="AP257" s="642">
        <v>3</v>
      </c>
      <c r="AQ257" t="s">
        <v>1752</v>
      </c>
      <c r="AR257" s="22" t="str">
        <f>IF(AA257=1,"pctile",IF(Y257=1,"ratio",IF(AC257=1,"avg","raw")))</f>
        <v>avg</v>
      </c>
      <c r="AS257" t="s">
        <v>1107</v>
      </c>
      <c r="AT257" s="22" t="b">
        <f>AR257=AS257</f>
        <v>1</v>
      </c>
      <c r="AU257" s="638" t="s">
        <v>1101</v>
      </c>
      <c r="AV257" s="638" t="s">
        <v>1107</v>
      </c>
      <c r="AW257">
        <v>1</v>
      </c>
      <c r="AX257" s="601" t="s">
        <v>2799</v>
      </c>
      <c r="AY257" s="484" t="b">
        <v>0</v>
      </c>
      <c r="AZ257" t="s">
        <v>2711</v>
      </c>
      <c r="BA257">
        <v>2</v>
      </c>
      <c r="BB257">
        <v>0</v>
      </c>
      <c r="BC257" t="b">
        <v>0</v>
      </c>
      <c r="BD257" t="b">
        <v>1</v>
      </c>
      <c r="BE257" t="b">
        <v>0</v>
      </c>
      <c r="BG257" t="s">
        <v>4951</v>
      </c>
      <c r="BH257" s="42" t="s">
        <v>2298</v>
      </c>
      <c r="BI257" s="42" t="s">
        <v>2298</v>
      </c>
      <c r="BJ257" s="719">
        <v>0</v>
      </c>
      <c r="BK257" s="566" t="s">
        <v>2799</v>
      </c>
      <c r="BL257" s="484" t="s">
        <v>2799</v>
      </c>
      <c r="BO257" s="214">
        <v>999</v>
      </c>
    </row>
    <row r="258" spans="1:73">
      <c r="A258">
        <v>257</v>
      </c>
      <c r="B258" s="153" t="str">
        <f>IFERROR(TEXT(AL258,"00"),"99")&amp;IFERROR(TEXT(W258,"00"),"99")&amp;IFERROR(TEXT(S258,"00"),"99")&amp;IFERROR(TEXT(BO258,"000"),"999")</f>
        <v>013338999</v>
      </c>
      <c r="C258" s="153" t="str">
        <f>IFERROR(TEXT(AL258,"00"),"99")&amp;IFERROR(TEXT(V258,"00"),"99")&amp;IFERROR(TEXT(R258,"000"),"999")</f>
        <v>0133021</v>
      </c>
      <c r="D258" s="28">
        <v>0</v>
      </c>
      <c r="E258" s="591">
        <f>IF(NOT(ISBLANK(L258)),1,0)</f>
        <v>1</v>
      </c>
      <c r="F258" s="591">
        <f>IF(NOT(ISBLANK(O258)),1,0)</f>
        <v>0</v>
      </c>
      <c r="G258" s="349" t="str">
        <f>IF(ISBLANK(H258), IF(OR(NOT(ISBLANK(L258)),NOT(ISBLANK(I258)), NOT(ISBLANK(O258))),"no oldname but should be",""),IF(H258=I258,"api",IF(H258=O258,"csv","no match or acs")))</f>
        <v>no match or acs</v>
      </c>
      <c r="H258" s="6" t="s">
        <v>2989</v>
      </c>
      <c r="I258" s="178"/>
      <c r="L258" s="6" t="s">
        <v>2989</v>
      </c>
      <c r="M258" s="56" t="s">
        <v>2989</v>
      </c>
      <c r="O258" s="23"/>
      <c r="Q258" s="61" t="s">
        <v>2248</v>
      </c>
      <c r="R258" s="142">
        <f>IFERROR(_xlfn.XLOOKUP(T258, sortorder!P:P,sortorder!Q:Q),999)</f>
        <v>21</v>
      </c>
      <c r="S258" s="142">
        <f>IFERROR(_xlfn.XLOOKUP(T258, sortorder!P:P,sortorder!O:O),99)</f>
        <v>38</v>
      </c>
      <c r="T258" s="124" t="s">
        <v>2203</v>
      </c>
      <c r="U258" s="56" t="s">
        <v>2248</v>
      </c>
      <c r="V258" s="147">
        <f>IFERROR(_xlfn.XLOOKUP(X258, sortorder!E:E,sortorder!D:D),99)</f>
        <v>33</v>
      </c>
      <c r="W258" s="147">
        <f>V258</f>
        <v>33</v>
      </c>
      <c r="X258" s="135" t="s">
        <v>2722</v>
      </c>
      <c r="Y258" s="137">
        <f>IF(ISERROR(SEARCH(Y$1,$Q258)),0,1)</f>
        <v>0</v>
      </c>
      <c r="Z258" s="137">
        <f>IF(ISERROR(SEARCH(Z$1,$Q258)),0,1)</f>
        <v>0</v>
      </c>
      <c r="AA258" s="137">
        <f>IF(ISERROR(SEARCH(AA$1,$Q258)),0,1)</f>
        <v>0</v>
      </c>
      <c r="AB258" s="137">
        <f>IF(ISERROR(SEARCH(AB$1,$Q258)),0,1)</f>
        <v>0</v>
      </c>
      <c r="AC258" s="137">
        <f>IF(ISERROR(SEARCH(AC$1,$Q258)),0,1)</f>
        <v>0</v>
      </c>
      <c r="AD258" s="137">
        <f>IF(ISERROR(SEARCH(AD$1,$Q258)),0,1)</f>
        <v>0</v>
      </c>
      <c r="AE258" s="137">
        <f>IF(ISERROR(SEARCH(AE$1,$Q258)),0,1)</f>
        <v>0</v>
      </c>
      <c r="AF258" s="137">
        <f>IF(ISERROR(SEARCH(AF$1,$Q258)),0,1)</f>
        <v>0</v>
      </c>
      <c r="AG258" s="137">
        <f>IF(ISERROR(SEARCH(AG$1,$Q258)),0,1)</f>
        <v>0</v>
      </c>
      <c r="AI258" s="137">
        <f>_xlfn.XLOOKUP(I258,'api2.3'!B:B,'api2.3'!D:D,"")</f>
        <v>0</v>
      </c>
      <c r="AJ258" t="s">
        <v>44</v>
      </c>
      <c r="AK258" s="38" t="s">
        <v>44</v>
      </c>
      <c r="AL258" s="200">
        <f>_xlfn.XLOOKUP(AK258,sortorder!$I$15:$I$20,sortorder!$J$15:$J$20)</f>
        <v>1</v>
      </c>
      <c r="AP258" s="639">
        <v>0</v>
      </c>
      <c r="AQ258" t="s">
        <v>43</v>
      </c>
      <c r="AR258" s="22" t="str">
        <f>IF(AA258=1,"pctile",IF(Y258=1,"ratio",IF(AC258=1,"avg","raw")))</f>
        <v>raw</v>
      </c>
      <c r="AS258" t="s">
        <v>43</v>
      </c>
      <c r="AT258" s="22" t="b">
        <f>AR258=AS258</f>
        <v>1</v>
      </c>
      <c r="AU258" s="638" t="s">
        <v>52</v>
      </c>
      <c r="AV258" s="638" t="s">
        <v>43</v>
      </c>
      <c r="AX258" s="601" t="s">
        <v>2799</v>
      </c>
      <c r="AY258" s="484" t="b">
        <v>0</v>
      </c>
      <c r="AZ258" t="s">
        <v>45</v>
      </c>
      <c r="BA258">
        <v>0</v>
      </c>
      <c r="BB258">
        <v>0</v>
      </c>
      <c r="BC258" t="b">
        <v>0</v>
      </c>
      <c r="BD258" t="b">
        <v>0</v>
      </c>
      <c r="BE258" t="b">
        <v>0</v>
      </c>
      <c r="BG258" t="s">
        <v>4812</v>
      </c>
      <c r="BH258" s="42" t="s">
        <v>2250</v>
      </c>
      <c r="BI258" s="42" t="s">
        <v>2250</v>
      </c>
      <c r="BJ258" s="719">
        <v>0</v>
      </c>
      <c r="BK258" s="566" t="s">
        <v>5809</v>
      </c>
      <c r="BL258" s="484" t="s">
        <v>2799</v>
      </c>
      <c r="BO258" s="214">
        <v>999</v>
      </c>
    </row>
    <row r="259" spans="1:73">
      <c r="A259">
        <v>258</v>
      </c>
      <c r="B259" s="153" t="str">
        <f>IFERROR(TEXT(AL259,"00"),"99")&amp;IFERROR(TEXT(W259,"00"),"99")&amp;IFERROR(TEXT(S259,"00"),"99")&amp;IFERROR(TEXT(BO259,"000"),"999")</f>
        <v>013339999</v>
      </c>
      <c r="C259" s="153" t="str">
        <f>IFERROR(TEXT(AL259,"00"),"99")&amp;IFERROR(TEXT(V259,"00"),"99")&amp;IFERROR(TEXT(R259,"000"),"999")</f>
        <v>0133019</v>
      </c>
      <c r="D259" s="28">
        <v>0</v>
      </c>
      <c r="E259" s="591">
        <f>IF(NOT(ISBLANK(L259)),1,0)</f>
        <v>1</v>
      </c>
      <c r="F259" s="591">
        <f>IF(NOT(ISBLANK(O259)),1,0)</f>
        <v>0</v>
      </c>
      <c r="G259" s="349" t="str">
        <f>IF(ISBLANK(H259), IF(OR(NOT(ISBLANK(L259)),NOT(ISBLANK(I259)), NOT(ISBLANK(O259))),"no oldname but should be",""),IF(H259=I259,"api",IF(H259=O259,"csv","no match or acs")))</f>
        <v>no match or acs</v>
      </c>
      <c r="H259" s="6" t="s">
        <v>3000</v>
      </c>
      <c r="I259" s="119"/>
      <c r="L259" s="625" t="s">
        <v>3000</v>
      </c>
      <c r="M259" s="189" t="s">
        <v>3000</v>
      </c>
      <c r="O259" s="23"/>
      <c r="Q259" s="120" t="s">
        <v>2251</v>
      </c>
      <c r="R259" s="142">
        <f>IFERROR(_xlfn.XLOOKUP(T259, sortorder!P:P,sortorder!Q:Q),999)</f>
        <v>19</v>
      </c>
      <c r="S259" s="142">
        <f>IFERROR(_xlfn.XLOOKUP(T259, sortorder!P:P,sortorder!O:O),99)</f>
        <v>39</v>
      </c>
      <c r="T259" s="124" t="s">
        <v>2195</v>
      </c>
      <c r="U259" s="56" t="s">
        <v>2251</v>
      </c>
      <c r="V259" s="147">
        <f>IFERROR(_xlfn.XLOOKUP(X259, sortorder!E:E,sortorder!D:D),99)</f>
        <v>33</v>
      </c>
      <c r="W259" s="147">
        <f>V259</f>
        <v>33</v>
      </c>
      <c r="X259" s="135" t="s">
        <v>2722</v>
      </c>
      <c r="Y259" s="137">
        <f>IF(ISERROR(SEARCH(Y$1,$Q259)),0,1)</f>
        <v>0</v>
      </c>
      <c r="Z259" s="137">
        <f>IF(ISERROR(SEARCH(Z$1,$Q259)),0,1)</f>
        <v>0</v>
      </c>
      <c r="AA259" s="137">
        <f>IF(ISERROR(SEARCH(AA$1,$Q259)),0,1)</f>
        <v>0</v>
      </c>
      <c r="AB259" s="137">
        <f>IF(ISERROR(SEARCH(AB$1,$Q259)),0,1)</f>
        <v>0</v>
      </c>
      <c r="AC259" s="137">
        <f>IF(ISERROR(SEARCH(AC$1,$Q259)),0,1)</f>
        <v>0</v>
      </c>
      <c r="AD259" s="137">
        <f>IF(ISERROR(SEARCH(AD$1,$Q259)),0,1)</f>
        <v>0</v>
      </c>
      <c r="AE259" s="137">
        <f>IF(ISERROR(SEARCH(AE$1,$Q259)),0,1)</f>
        <v>0</v>
      </c>
      <c r="AF259" s="137">
        <f>IF(ISERROR(SEARCH(AF$1,$Q259)),0,1)</f>
        <v>0</v>
      </c>
      <c r="AG259" s="137">
        <f>IF(ISERROR(SEARCH(AG$1,$Q259)),0,1)</f>
        <v>0</v>
      </c>
      <c r="AI259" s="137">
        <f>_xlfn.XLOOKUP(I259,'api2.3'!B:B,'api2.3'!D:D,"")</f>
        <v>0</v>
      </c>
      <c r="AJ259" t="s">
        <v>44</v>
      </c>
      <c r="AK259" s="38" t="s">
        <v>44</v>
      </c>
      <c r="AL259" s="200">
        <f>_xlfn.XLOOKUP(AK259,sortorder!$I$15:$I$20,sortorder!$J$15:$J$20)</f>
        <v>1</v>
      </c>
      <c r="AP259" s="639">
        <v>0</v>
      </c>
      <c r="AQ259" t="s">
        <v>43</v>
      </c>
      <c r="AR259" s="22" t="str">
        <f>IF(AA259=1,"pctile",IF(Y259=1,"ratio",IF(AC259=1,"avg","raw")))</f>
        <v>raw</v>
      </c>
      <c r="AS259" t="s">
        <v>43</v>
      </c>
      <c r="AT259" s="22" t="b">
        <f>AR259=AS259</f>
        <v>1</v>
      </c>
      <c r="AU259" s="638" t="s">
        <v>52</v>
      </c>
      <c r="AV259" s="638" t="s">
        <v>43</v>
      </c>
      <c r="AX259" s="601" t="s">
        <v>2799</v>
      </c>
      <c r="AY259" s="484" t="b">
        <v>0</v>
      </c>
      <c r="AZ259" t="s">
        <v>45</v>
      </c>
      <c r="BA259">
        <v>0</v>
      </c>
      <c r="BB259">
        <v>0</v>
      </c>
      <c r="BC259" t="b">
        <v>0</v>
      </c>
      <c r="BD259" t="b">
        <v>0</v>
      </c>
      <c r="BE259" t="b">
        <v>0</v>
      </c>
      <c r="BG259" t="s">
        <v>4867</v>
      </c>
      <c r="BH259" s="42" t="s">
        <v>2252</v>
      </c>
      <c r="BI259" s="42" t="s">
        <v>2252</v>
      </c>
      <c r="BJ259" s="719">
        <v>0</v>
      </c>
      <c r="BK259" s="566" t="s">
        <v>5823</v>
      </c>
      <c r="BL259" s="484" t="s">
        <v>2799</v>
      </c>
      <c r="BO259" s="214">
        <v>999</v>
      </c>
    </row>
    <row r="260" spans="1:73">
      <c r="A260">
        <v>259</v>
      </c>
      <c r="B260" s="153" t="str">
        <f>IFERROR(TEXT(AL260,"00"),"99")&amp;IFERROR(TEXT(W260,"00"),"99")&amp;IFERROR(TEXT(S260,"00"),"99")&amp;IFERROR(TEXT(BO260,"000"),"999")</f>
        <v>013340999</v>
      </c>
      <c r="C260" s="153" t="str">
        <f>IFERROR(TEXT(AL260,"00"),"99")&amp;IFERROR(TEXT(V260,"00"),"99")&amp;IFERROR(TEXT(R260,"000"),"999")</f>
        <v>0133020</v>
      </c>
      <c r="D260" s="28">
        <v>0</v>
      </c>
      <c r="E260" s="591">
        <f>IF(NOT(ISBLANK(L260)),1,0)</f>
        <v>1</v>
      </c>
      <c r="F260" s="591">
        <f>IF(NOT(ISBLANK(O260)),1,0)</f>
        <v>0</v>
      </c>
      <c r="G260" s="349" t="str">
        <f>IF(ISBLANK(H260), IF(OR(NOT(ISBLANK(L260)),NOT(ISBLANK(I260)), NOT(ISBLANK(O260))),"no oldname but should be",""),IF(H260=I260,"api",IF(H260=O260,"csv","no match or acs")))</f>
        <v>no match or acs</v>
      </c>
      <c r="H260" s="6" t="s">
        <v>3001</v>
      </c>
      <c r="I260" s="178"/>
      <c r="L260" s="625" t="s">
        <v>3001</v>
      </c>
      <c r="M260" s="189" t="s">
        <v>3001</v>
      </c>
      <c r="O260" s="23"/>
      <c r="Q260" s="120" t="s">
        <v>2253</v>
      </c>
      <c r="R260" s="142">
        <f>IFERROR(_xlfn.XLOOKUP(T260, sortorder!P:P,sortorder!Q:Q),999)</f>
        <v>20</v>
      </c>
      <c r="S260" s="142">
        <f>IFERROR(_xlfn.XLOOKUP(T260, sortorder!P:P,sortorder!O:O),99)</f>
        <v>40</v>
      </c>
      <c r="T260" s="124" t="s">
        <v>2199</v>
      </c>
      <c r="U260" s="56" t="s">
        <v>2253</v>
      </c>
      <c r="V260" s="147">
        <f>IFERROR(_xlfn.XLOOKUP(X260, sortorder!E:E,sortorder!D:D),99)</f>
        <v>33</v>
      </c>
      <c r="W260" s="147">
        <f>V260</f>
        <v>33</v>
      </c>
      <c r="X260" s="135" t="s">
        <v>2722</v>
      </c>
      <c r="Y260" s="137">
        <f>IF(ISERROR(SEARCH(Y$1,$Q260)),0,1)</f>
        <v>0</v>
      </c>
      <c r="Z260" s="137">
        <f>IF(ISERROR(SEARCH(Z$1,$Q260)),0,1)</f>
        <v>0</v>
      </c>
      <c r="AA260" s="137">
        <f>IF(ISERROR(SEARCH(AA$1,$Q260)),0,1)</f>
        <v>0</v>
      </c>
      <c r="AB260" s="137">
        <f>IF(ISERROR(SEARCH(AB$1,$Q260)),0,1)</f>
        <v>0</v>
      </c>
      <c r="AC260" s="137">
        <f>IF(ISERROR(SEARCH(AC$1,$Q260)),0,1)</f>
        <v>0</v>
      </c>
      <c r="AD260" s="137">
        <f>IF(ISERROR(SEARCH(AD$1,$Q260)),0,1)</f>
        <v>0</v>
      </c>
      <c r="AE260" s="137">
        <f>IF(ISERROR(SEARCH(AE$1,$Q260)),0,1)</f>
        <v>0</v>
      </c>
      <c r="AF260" s="137">
        <f>IF(ISERROR(SEARCH(AF$1,$Q260)),0,1)</f>
        <v>0</v>
      </c>
      <c r="AG260" s="137">
        <f>IF(ISERROR(SEARCH(AG$1,$Q260)),0,1)</f>
        <v>0</v>
      </c>
      <c r="AI260" s="137">
        <f>_xlfn.XLOOKUP(I260,'api2.3'!B:B,'api2.3'!D:D,"")</f>
        <v>0</v>
      </c>
      <c r="AJ260" t="s">
        <v>44</v>
      </c>
      <c r="AK260" s="38" t="s">
        <v>44</v>
      </c>
      <c r="AL260" s="200">
        <f>_xlfn.XLOOKUP(AK260,sortorder!$I$15:$I$20,sortorder!$J$15:$J$20)</f>
        <v>1</v>
      </c>
      <c r="AP260" s="639">
        <v>0</v>
      </c>
      <c r="AQ260" t="s">
        <v>43</v>
      </c>
      <c r="AR260" s="22" t="str">
        <f>IF(AA260=1,"pctile",IF(Y260=1,"ratio",IF(AC260=1,"avg","raw")))</f>
        <v>raw</v>
      </c>
      <c r="AS260" t="s">
        <v>43</v>
      </c>
      <c r="AT260" s="22" t="b">
        <f>AR260=AS260</f>
        <v>1</v>
      </c>
      <c r="AU260" s="638" t="s">
        <v>52</v>
      </c>
      <c r="AV260" s="638" t="s">
        <v>43</v>
      </c>
      <c r="AX260" s="601" t="s">
        <v>2799</v>
      </c>
      <c r="AY260" s="484" t="b">
        <v>0</v>
      </c>
      <c r="AZ260" t="s">
        <v>45</v>
      </c>
      <c r="BA260">
        <v>0</v>
      </c>
      <c r="BB260">
        <v>0</v>
      </c>
      <c r="BC260" t="b">
        <v>0</v>
      </c>
      <c r="BD260" t="b">
        <v>0</v>
      </c>
      <c r="BE260" t="b">
        <v>0</v>
      </c>
      <c r="BG260" t="s">
        <v>4868</v>
      </c>
      <c r="BH260" s="42" t="s">
        <v>2254</v>
      </c>
      <c r="BI260" s="42" t="s">
        <v>2254</v>
      </c>
      <c r="BJ260" s="719">
        <v>0</v>
      </c>
      <c r="BK260" s="566" t="s">
        <v>5825</v>
      </c>
      <c r="BL260" s="484" t="s">
        <v>2799</v>
      </c>
      <c r="BO260" s="214">
        <v>999</v>
      </c>
    </row>
    <row r="261" spans="1:73">
      <c r="A261">
        <v>260</v>
      </c>
      <c r="B261" s="153" t="str">
        <f>IFERROR(TEXT(AL261,"00"),"99")&amp;IFERROR(TEXT(W261,"00"),"99")&amp;IFERROR(TEXT(S261,"00"),"99")&amp;IFERROR(TEXT(BO261,"000"),"999")</f>
        <v>013341999</v>
      </c>
      <c r="C261" s="153" t="str">
        <f>IFERROR(TEXT(AL261,"00"),"99")&amp;IFERROR(TEXT(V261,"00"),"99")&amp;IFERROR(TEXT(R261,"000"),"999")</f>
        <v>0133022</v>
      </c>
      <c r="D261" s="28">
        <v>0</v>
      </c>
      <c r="E261" s="591">
        <f>IF(NOT(ISBLANK(L261)),1,0)</f>
        <v>1</v>
      </c>
      <c r="F261" s="591">
        <f>IF(NOT(ISBLANK(O261)),1,0)</f>
        <v>0</v>
      </c>
      <c r="G261" s="349" t="str">
        <f>IF(ISBLANK(H261), IF(OR(NOT(ISBLANK(L261)),NOT(ISBLANK(I261)), NOT(ISBLANK(O261))),"no oldname but should be",""),IF(H261=I261,"api",IF(H261=O261,"csv","no match or acs")))</f>
        <v>no match or acs</v>
      </c>
      <c r="H261" s="6" t="s">
        <v>3002</v>
      </c>
      <c r="I261" s="178"/>
      <c r="L261" s="625" t="s">
        <v>3002</v>
      </c>
      <c r="M261" s="189" t="s">
        <v>3002</v>
      </c>
      <c r="O261" s="23"/>
      <c r="Q261" s="120" t="s">
        <v>2255</v>
      </c>
      <c r="R261" s="142">
        <f>IFERROR(_xlfn.XLOOKUP(T261, sortorder!P:P,sortorder!Q:Q),999)</f>
        <v>22</v>
      </c>
      <c r="S261" s="142">
        <f>IFERROR(_xlfn.XLOOKUP(T261, sortorder!P:P,sortorder!O:O),99)</f>
        <v>41</v>
      </c>
      <c r="T261" s="124" t="s">
        <v>2208</v>
      </c>
      <c r="U261" s="56" t="s">
        <v>2255</v>
      </c>
      <c r="V261" s="147">
        <f>IFERROR(_xlfn.XLOOKUP(X261, sortorder!E:E,sortorder!D:D),99)</f>
        <v>33</v>
      </c>
      <c r="W261" s="147">
        <f>V261</f>
        <v>33</v>
      </c>
      <c r="X261" s="135" t="s">
        <v>2722</v>
      </c>
      <c r="Y261" s="137">
        <f>IF(ISERROR(SEARCH(Y$1,$Q261)),0,1)</f>
        <v>0</v>
      </c>
      <c r="Z261" s="137">
        <f>IF(ISERROR(SEARCH(Z$1,$Q261)),0,1)</f>
        <v>0</v>
      </c>
      <c r="AA261" s="137">
        <f>IF(ISERROR(SEARCH(AA$1,$Q261)),0,1)</f>
        <v>0</v>
      </c>
      <c r="AB261" s="137">
        <f>IF(ISERROR(SEARCH(AB$1,$Q261)),0,1)</f>
        <v>0</v>
      </c>
      <c r="AC261" s="137">
        <f>IF(ISERROR(SEARCH(AC$1,$Q261)),0,1)</f>
        <v>0</v>
      </c>
      <c r="AD261" s="137">
        <f>IF(ISERROR(SEARCH(AD$1,$Q261)),0,1)</f>
        <v>0</v>
      </c>
      <c r="AE261" s="137">
        <f>IF(ISERROR(SEARCH(AE$1,$Q261)),0,1)</f>
        <v>0</v>
      </c>
      <c r="AF261" s="137">
        <f>IF(ISERROR(SEARCH(AF$1,$Q261)),0,1)</f>
        <v>0</v>
      </c>
      <c r="AG261" s="137">
        <f>IF(ISERROR(SEARCH(AG$1,$Q261)),0,1)</f>
        <v>0</v>
      </c>
      <c r="AI261" s="137">
        <f>_xlfn.XLOOKUP(I261,'api2.3'!B:B,'api2.3'!D:D,"")</f>
        <v>0</v>
      </c>
      <c r="AJ261" t="s">
        <v>44</v>
      </c>
      <c r="AK261" s="38" t="s">
        <v>44</v>
      </c>
      <c r="AL261" s="200">
        <f>_xlfn.XLOOKUP(AK261,sortorder!$I$15:$I$20,sortorder!$J$15:$J$20)</f>
        <v>1</v>
      </c>
      <c r="AP261" s="639">
        <v>0</v>
      </c>
      <c r="AQ261" t="s">
        <v>43</v>
      </c>
      <c r="AR261" s="22" t="str">
        <f>IF(AA261=1,"pctile",IF(Y261=1,"ratio",IF(AC261=1,"avg","raw")))</f>
        <v>raw</v>
      </c>
      <c r="AS261" t="s">
        <v>43</v>
      </c>
      <c r="AT261" s="22" t="b">
        <f>AR261=AS261</f>
        <v>1</v>
      </c>
      <c r="AU261" s="638" t="s">
        <v>52</v>
      </c>
      <c r="AV261" s="638" t="s">
        <v>43</v>
      </c>
      <c r="AX261" s="601" t="s">
        <v>2799</v>
      </c>
      <c r="AY261" s="484" t="b">
        <v>0</v>
      </c>
      <c r="AZ261" t="s">
        <v>45</v>
      </c>
      <c r="BA261">
        <v>0</v>
      </c>
      <c r="BB261">
        <v>0</v>
      </c>
      <c r="BC261" t="b">
        <v>0</v>
      </c>
      <c r="BD261" t="b">
        <v>0</v>
      </c>
      <c r="BE261" t="b">
        <v>0</v>
      </c>
      <c r="BG261" t="s">
        <v>4999</v>
      </c>
      <c r="BH261" s="42" t="s">
        <v>2256</v>
      </c>
      <c r="BI261" s="42" t="s">
        <v>2256</v>
      </c>
      <c r="BJ261" s="719">
        <v>0</v>
      </c>
      <c r="BK261" s="566" t="s">
        <v>5827</v>
      </c>
      <c r="BL261" s="484" t="s">
        <v>2799</v>
      </c>
      <c r="BO261" s="214">
        <v>999</v>
      </c>
    </row>
    <row r="262" spans="1:73">
      <c r="A262">
        <v>261</v>
      </c>
      <c r="B262" s="153" t="str">
        <f>IFERROR(TEXT(AL262,"00"),"99")&amp;IFERROR(TEXT(W262,"00"),"99")&amp;IFERROR(TEXT(S262,"00"),"99")&amp;IFERROR(TEXT(BO262,"000"),"999")</f>
        <v>013342999</v>
      </c>
      <c r="C262" s="153" t="str">
        <f>IFERROR(TEXT(AL262,"00"),"99")&amp;IFERROR(TEXT(V262,"00"),"99")&amp;IFERROR(TEXT(R262,"000"),"999")</f>
        <v>0133023</v>
      </c>
      <c r="D262" s="28">
        <v>0</v>
      </c>
      <c r="E262" s="591">
        <f>IF(NOT(ISBLANK(L262)),1,0)</f>
        <v>1</v>
      </c>
      <c r="F262" s="591">
        <f>IF(NOT(ISBLANK(O262)),1,0)</f>
        <v>0</v>
      </c>
      <c r="G262" s="349" t="str">
        <f>IF(ISBLANK(H262), IF(OR(NOT(ISBLANK(L262)),NOT(ISBLANK(I262)), NOT(ISBLANK(O262))),"no oldname but should be",""),IF(H262=I262,"api",IF(H262=O262,"csv","no match or acs")))</f>
        <v>no match or acs</v>
      </c>
      <c r="H262" s="6" t="s">
        <v>3003</v>
      </c>
      <c r="L262" s="625" t="s">
        <v>3003</v>
      </c>
      <c r="M262" s="189" t="s">
        <v>3003</v>
      </c>
      <c r="O262" s="23"/>
      <c r="Q262" s="120" t="s">
        <v>2257</v>
      </c>
      <c r="R262" s="142">
        <f>IFERROR(_xlfn.XLOOKUP(T262, sortorder!P:P,sortorder!Q:Q),999)</f>
        <v>23</v>
      </c>
      <c r="S262" s="142">
        <f>IFERROR(_xlfn.XLOOKUP(T262, sortorder!P:P,sortorder!O:O),99)</f>
        <v>42</v>
      </c>
      <c r="T262" s="124" t="s">
        <v>2212</v>
      </c>
      <c r="U262" s="56" t="s">
        <v>2257</v>
      </c>
      <c r="V262" s="147">
        <f>IFERROR(_xlfn.XLOOKUP(X262, sortorder!E:E,sortorder!D:D),99)</f>
        <v>33</v>
      </c>
      <c r="W262" s="147">
        <f>V262</f>
        <v>33</v>
      </c>
      <c r="X262" s="135" t="s">
        <v>2722</v>
      </c>
      <c r="Y262" s="137">
        <f>IF(ISERROR(SEARCH(Y$1,$Q262)),0,1)</f>
        <v>0</v>
      </c>
      <c r="Z262" s="137">
        <f>IF(ISERROR(SEARCH(Z$1,$Q262)),0,1)</f>
        <v>0</v>
      </c>
      <c r="AA262" s="137">
        <f>IF(ISERROR(SEARCH(AA$1,$Q262)),0,1)</f>
        <v>0</v>
      </c>
      <c r="AB262" s="137">
        <f>IF(ISERROR(SEARCH(AB$1,$Q262)),0,1)</f>
        <v>0</v>
      </c>
      <c r="AC262" s="137">
        <f>IF(ISERROR(SEARCH(AC$1,$Q262)),0,1)</f>
        <v>0</v>
      </c>
      <c r="AD262" s="137">
        <f>IF(ISERROR(SEARCH(AD$1,$Q262)),0,1)</f>
        <v>0</v>
      </c>
      <c r="AE262" s="137">
        <f>IF(ISERROR(SEARCH(AE$1,$Q262)),0,1)</f>
        <v>0</v>
      </c>
      <c r="AF262" s="137">
        <f>IF(ISERROR(SEARCH(AF$1,$Q262)),0,1)</f>
        <v>0</v>
      </c>
      <c r="AG262" s="137">
        <f>IF(ISERROR(SEARCH(AG$1,$Q262)),0,1)</f>
        <v>0</v>
      </c>
      <c r="AI262" s="137">
        <f>_xlfn.XLOOKUP(I262,'api2.3'!B:B,'api2.3'!D:D,"")</f>
        <v>0</v>
      </c>
      <c r="AJ262" t="s">
        <v>44</v>
      </c>
      <c r="AK262" s="38" t="s">
        <v>44</v>
      </c>
      <c r="AL262" s="200">
        <f>_xlfn.XLOOKUP(AK262,sortorder!$I$15:$I$20,sortorder!$J$15:$J$20)</f>
        <v>1</v>
      </c>
      <c r="AP262" s="639">
        <v>0</v>
      </c>
      <c r="AQ262" t="s">
        <v>43</v>
      </c>
      <c r="AR262" s="22" t="str">
        <f>IF(AA262=1,"pctile",IF(Y262=1,"ratio",IF(AC262=1,"avg","raw")))</f>
        <v>raw</v>
      </c>
      <c r="AS262" t="s">
        <v>43</v>
      </c>
      <c r="AT262" s="22" t="b">
        <f>AR262=AS262</f>
        <v>1</v>
      </c>
      <c r="AU262" s="638" t="s">
        <v>52</v>
      </c>
      <c r="AV262" s="638" t="s">
        <v>43</v>
      </c>
      <c r="AX262" s="601" t="s">
        <v>2799</v>
      </c>
      <c r="AY262" s="484" t="b">
        <v>0</v>
      </c>
      <c r="AZ262" t="s">
        <v>45</v>
      </c>
      <c r="BA262">
        <v>0</v>
      </c>
      <c r="BB262">
        <v>0</v>
      </c>
      <c r="BC262" t="b">
        <v>0</v>
      </c>
      <c r="BD262" t="b">
        <v>0</v>
      </c>
      <c r="BE262" t="b">
        <v>0</v>
      </c>
      <c r="BG262" t="s">
        <v>5102</v>
      </c>
      <c r="BH262" s="111" t="s">
        <v>2258</v>
      </c>
      <c r="BI262" s="42" t="s">
        <v>2258</v>
      </c>
      <c r="BJ262" s="719">
        <v>0</v>
      </c>
      <c r="BK262" s="566" t="s">
        <v>5829</v>
      </c>
      <c r="BL262" s="484" t="s">
        <v>2799</v>
      </c>
      <c r="BO262" s="214">
        <v>999</v>
      </c>
    </row>
    <row r="263" spans="1:73">
      <c r="A263">
        <v>262</v>
      </c>
      <c r="B263" s="153" t="str">
        <f>IFERROR(TEXT(AL263,"00"),"99")&amp;IFERROR(TEXT(W263,"00"),"99")&amp;IFERROR(TEXT(S263,"00"),"99")&amp;IFERROR(TEXT(BO263,"000"),"999")</f>
        <v>013343999</v>
      </c>
      <c r="C263" s="153" t="str">
        <f>IFERROR(TEXT(AL263,"00"),"99")&amp;IFERROR(TEXT(V263,"00"),"99")&amp;IFERROR(TEXT(R263,"000"),"999")</f>
        <v>0133024</v>
      </c>
      <c r="D263" s="28">
        <v>0</v>
      </c>
      <c r="E263" s="591">
        <f>IF(NOT(ISBLANK(L263)),1,0)</f>
        <v>1</v>
      </c>
      <c r="F263" s="591">
        <f>IF(NOT(ISBLANK(O263)),1,0)</f>
        <v>0</v>
      </c>
      <c r="G263" s="349" t="str">
        <f>IF(ISBLANK(H263), IF(OR(NOT(ISBLANK(L263)),NOT(ISBLANK(I263)), NOT(ISBLANK(O263))),"no oldname but should be",""),IF(H263=I263,"api",IF(H263=O263,"csv","no match or acs")))</f>
        <v>no match or acs</v>
      </c>
      <c r="H263" s="6" t="s">
        <v>3004</v>
      </c>
      <c r="L263" s="625" t="s">
        <v>3004</v>
      </c>
      <c r="M263" s="189" t="s">
        <v>3004</v>
      </c>
      <c r="O263" s="23"/>
      <c r="Q263" s="120" t="s">
        <v>2259</v>
      </c>
      <c r="R263" s="142">
        <f>IFERROR(_xlfn.XLOOKUP(T263, sortorder!P:P,sortorder!Q:Q),999)</f>
        <v>24</v>
      </c>
      <c r="S263" s="142">
        <f>IFERROR(_xlfn.XLOOKUP(T263, sortorder!P:P,sortorder!O:O),99)</f>
        <v>43</v>
      </c>
      <c r="T263" s="124" t="s">
        <v>2216</v>
      </c>
      <c r="U263" s="56" t="s">
        <v>2259</v>
      </c>
      <c r="V263" s="147">
        <f>IFERROR(_xlfn.XLOOKUP(X263, sortorder!E:E,sortorder!D:D),99)</f>
        <v>33</v>
      </c>
      <c r="W263" s="147">
        <f>V263</f>
        <v>33</v>
      </c>
      <c r="X263" s="135" t="s">
        <v>2722</v>
      </c>
      <c r="Y263" s="137">
        <f>IF(ISERROR(SEARCH(Y$1,$Q263)),0,1)</f>
        <v>0</v>
      </c>
      <c r="Z263" s="137">
        <f>IF(ISERROR(SEARCH(Z$1,$Q263)),0,1)</f>
        <v>0</v>
      </c>
      <c r="AA263" s="137">
        <f>IF(ISERROR(SEARCH(AA$1,$Q263)),0,1)</f>
        <v>0</v>
      </c>
      <c r="AB263" s="137">
        <f>IF(ISERROR(SEARCH(AB$1,$Q263)),0,1)</f>
        <v>0</v>
      </c>
      <c r="AC263" s="137">
        <f>IF(ISERROR(SEARCH(AC$1,$Q263)),0,1)</f>
        <v>0</v>
      </c>
      <c r="AD263" s="137">
        <f>IF(ISERROR(SEARCH(AD$1,$Q263)),0,1)</f>
        <v>0</v>
      </c>
      <c r="AE263" s="137">
        <f>IF(ISERROR(SEARCH(AE$1,$Q263)),0,1)</f>
        <v>0</v>
      </c>
      <c r="AF263" s="137">
        <f>IF(ISERROR(SEARCH(AF$1,$Q263)),0,1)</f>
        <v>0</v>
      </c>
      <c r="AG263" s="137">
        <f>IF(ISERROR(SEARCH(AG$1,$Q263)),0,1)</f>
        <v>0</v>
      </c>
      <c r="AI263" s="137">
        <f>_xlfn.XLOOKUP(I263,'api2.3'!B:B,'api2.3'!D:D,"")</f>
        <v>0</v>
      </c>
      <c r="AJ263" t="s">
        <v>44</v>
      </c>
      <c r="AK263" s="38" t="s">
        <v>44</v>
      </c>
      <c r="AL263" s="200">
        <f>_xlfn.XLOOKUP(AK263,sortorder!$I$15:$I$20,sortorder!$J$15:$J$20)</f>
        <v>1</v>
      </c>
      <c r="AP263" s="639">
        <v>0</v>
      </c>
      <c r="AQ263" t="s">
        <v>43</v>
      </c>
      <c r="AR263" s="22" t="str">
        <f>IF(AA263=1,"pctile",IF(Y263=1,"ratio",IF(AC263=1,"avg","raw")))</f>
        <v>raw</v>
      </c>
      <c r="AS263" t="s">
        <v>43</v>
      </c>
      <c r="AT263" s="22" t="b">
        <f>AR263=AS263</f>
        <v>1</v>
      </c>
      <c r="AU263" s="638" t="s">
        <v>52</v>
      </c>
      <c r="AV263" s="638" t="s">
        <v>43</v>
      </c>
      <c r="AX263" s="601" t="s">
        <v>2799</v>
      </c>
      <c r="AY263" s="484" t="b">
        <v>0</v>
      </c>
      <c r="AZ263" t="s">
        <v>45</v>
      </c>
      <c r="BA263">
        <v>0</v>
      </c>
      <c r="BB263">
        <v>0</v>
      </c>
      <c r="BC263" t="b">
        <v>0</v>
      </c>
      <c r="BD263" t="b">
        <v>0</v>
      </c>
      <c r="BE263" t="b">
        <v>0</v>
      </c>
      <c r="BG263" t="s">
        <v>4869</v>
      </c>
      <c r="BH263" s="42" t="s">
        <v>2260</v>
      </c>
      <c r="BI263" s="42" t="s">
        <v>2260</v>
      </c>
      <c r="BJ263" s="719">
        <v>0</v>
      </c>
      <c r="BK263" s="566" t="s">
        <v>5831</v>
      </c>
      <c r="BL263" s="484">
        <v>0</v>
      </c>
      <c r="BO263" s="214">
        <v>999</v>
      </c>
    </row>
    <row r="264" spans="1:73" s="62" customFormat="1">
      <c r="A264">
        <v>263</v>
      </c>
      <c r="B264" s="153" t="str">
        <f>IFERROR(TEXT(AL264,"00"),"99")&amp;IFERROR(TEXT(W264,"00"),"99")&amp;IFERROR(TEXT(S264,"00"),"99")&amp;IFERROR(TEXT(BO264,"000"),"999")</f>
        <v>013344999</v>
      </c>
      <c r="C264" s="153" t="str">
        <f>IFERROR(TEXT(AL264,"00"),"99")&amp;IFERROR(TEXT(V264,"00"),"99")&amp;IFERROR(TEXT(R264,"000"),"999")</f>
        <v>0133025</v>
      </c>
      <c r="D264" s="28">
        <v>0</v>
      </c>
      <c r="E264" s="591">
        <f>IF(NOT(ISBLANK(L264)),1,0)</f>
        <v>1</v>
      </c>
      <c r="F264" s="591">
        <f>IF(NOT(ISBLANK(O264)),1,0)</f>
        <v>0</v>
      </c>
      <c r="G264" s="349" t="str">
        <f>IF(ISBLANK(H264), IF(OR(NOT(ISBLANK(L264)),NOT(ISBLANK(I264)), NOT(ISBLANK(O264))),"no oldname but should be",""),IF(H264=I264,"api",IF(H264=O264,"csv","no match or acs")))</f>
        <v>no match or acs</v>
      </c>
      <c r="H264" s="6" t="s">
        <v>3005</v>
      </c>
      <c r="I264"/>
      <c r="J264" s="56"/>
      <c r="K264"/>
      <c r="L264" s="625" t="s">
        <v>3005</v>
      </c>
      <c r="M264" s="189" t="s">
        <v>3005</v>
      </c>
      <c r="N264" s="56"/>
      <c r="O264" s="23"/>
      <c r="P264" s="56"/>
      <c r="Q264" s="120" t="s">
        <v>2261</v>
      </c>
      <c r="R264" s="142">
        <f>IFERROR(_xlfn.XLOOKUP(T264, sortorder!P:P,sortorder!Q:Q),999)</f>
        <v>25</v>
      </c>
      <c r="S264" s="142">
        <f>IFERROR(_xlfn.XLOOKUP(T264, sortorder!P:P,sortorder!O:O),99)</f>
        <v>44</v>
      </c>
      <c r="T264" s="124" t="s">
        <v>2220</v>
      </c>
      <c r="U264" s="56" t="s">
        <v>2261</v>
      </c>
      <c r="V264" s="147">
        <f>IFERROR(_xlfn.XLOOKUP(X264, sortorder!E:E,sortorder!D:D),99)</f>
        <v>33</v>
      </c>
      <c r="W264" s="147">
        <f>V264</f>
        <v>33</v>
      </c>
      <c r="X264" s="135" t="s">
        <v>2722</v>
      </c>
      <c r="Y264" s="137">
        <f>IF(ISERROR(SEARCH(Y$1,$Q264)),0,1)</f>
        <v>0</v>
      </c>
      <c r="Z264" s="137">
        <f>IF(ISERROR(SEARCH(Z$1,$Q264)),0,1)</f>
        <v>0</v>
      </c>
      <c r="AA264" s="137">
        <f>IF(ISERROR(SEARCH(AA$1,$Q264)),0,1)</f>
        <v>0</v>
      </c>
      <c r="AB264" s="137">
        <f>IF(ISERROR(SEARCH(AB$1,$Q264)),0,1)</f>
        <v>0</v>
      </c>
      <c r="AC264" s="137">
        <f>IF(ISERROR(SEARCH(AC$1,$Q264)),0,1)</f>
        <v>0</v>
      </c>
      <c r="AD264" s="137">
        <f>IF(ISERROR(SEARCH(AD$1,$Q264)),0,1)</f>
        <v>0</v>
      </c>
      <c r="AE264" s="137">
        <f>IF(ISERROR(SEARCH(AE$1,$Q264)),0,1)</f>
        <v>0</v>
      </c>
      <c r="AF264" s="137">
        <f>IF(ISERROR(SEARCH(AF$1,$Q264)),0,1)</f>
        <v>0</v>
      </c>
      <c r="AG264" s="137">
        <f>IF(ISERROR(SEARCH(AG$1,$Q264)),0,1)</f>
        <v>0</v>
      </c>
      <c r="AH264"/>
      <c r="AI264" s="137" t="str">
        <f>_xlfn.XLOOKUP(I264,'api2.3'!B:B,'api2.3'!D:D,"")</f>
        <v/>
      </c>
      <c r="AJ264" t="s">
        <v>44</v>
      </c>
      <c r="AK264" s="38" t="s">
        <v>44</v>
      </c>
      <c r="AL264" s="200">
        <f>_xlfn.XLOOKUP(AK264,sortorder!$I$15:$I$20,sortorder!$J$15:$J$20)</f>
        <v>1</v>
      </c>
      <c r="AM264" s="638"/>
      <c r="AN264" s="638"/>
      <c r="AO264" s="638"/>
      <c r="AP264" s="639">
        <v>0</v>
      </c>
      <c r="AQ264" t="s">
        <v>43</v>
      </c>
      <c r="AR264" s="22" t="str">
        <f>IF(AA264=1,"pctile",IF(Y264=1,"ratio",IF(AC264=1,"avg","raw")))</f>
        <v>raw</v>
      </c>
      <c r="AS264" t="s">
        <v>43</v>
      </c>
      <c r="AT264" s="22" t="b">
        <f>AR264=AS264</f>
        <v>1</v>
      </c>
      <c r="AU264" s="638" t="s">
        <v>52</v>
      </c>
      <c r="AV264" s="638" t="s">
        <v>43</v>
      </c>
      <c r="AW264"/>
      <c r="AX264" s="601" t="s">
        <v>2799</v>
      </c>
      <c r="AY264" s="484" t="b">
        <v>0</v>
      </c>
      <c r="AZ264" t="s">
        <v>45</v>
      </c>
      <c r="BA264">
        <v>0</v>
      </c>
      <c r="BB264">
        <v>0</v>
      </c>
      <c r="BC264" t="b">
        <v>0</v>
      </c>
      <c r="BD264" t="b">
        <v>0</v>
      </c>
      <c r="BE264" t="b">
        <v>0</v>
      </c>
      <c r="BF264"/>
      <c r="BG264" t="s">
        <v>5187</v>
      </c>
      <c r="BH264" s="42" t="s">
        <v>2262</v>
      </c>
      <c r="BI264" s="42" t="s">
        <v>2262</v>
      </c>
      <c r="BJ264" s="719" t="e">
        <v>#N/A</v>
      </c>
      <c r="BK264" s="566" t="s">
        <v>5833</v>
      </c>
      <c r="BL264" s="484">
        <v>0</v>
      </c>
      <c r="BM264" s="56"/>
      <c r="BN264" s="56"/>
      <c r="BO264" s="214">
        <v>999</v>
      </c>
      <c r="BP264"/>
      <c r="BQ264" s="585"/>
      <c r="BR264" s="585"/>
      <c r="BS264" s="585"/>
      <c r="BT264" s="585"/>
      <c r="BU264" s="585"/>
    </row>
    <row r="265" spans="1:73" s="62" customFormat="1">
      <c r="A265">
        <v>264</v>
      </c>
      <c r="B265" s="153" t="str">
        <f>IFERROR(TEXT(AL265,"00"),"99")&amp;IFERROR(TEXT(W265,"00"),"99")&amp;IFERROR(TEXT(S265,"00"),"99")&amp;IFERROR(TEXT(BO265,"000"),"999")</f>
        <v>013345999</v>
      </c>
      <c r="C265" s="153" t="str">
        <f>IFERROR(TEXT(AL265,"00"),"99")&amp;IFERROR(TEXT(V265,"00"),"99")&amp;IFERROR(TEXT(R265,"000"),"999")</f>
        <v>0133018</v>
      </c>
      <c r="D265" s="28">
        <v>0</v>
      </c>
      <c r="E265" s="591">
        <f>IF(NOT(ISBLANK(L265)),1,0)</f>
        <v>1</v>
      </c>
      <c r="F265" s="591">
        <f>IF(NOT(ISBLANK(O265)),1,0)</f>
        <v>0</v>
      </c>
      <c r="G265" s="349" t="str">
        <f>IF(ISBLANK(H265), IF(OR(NOT(ISBLANK(L265)),NOT(ISBLANK(I265)), NOT(ISBLANK(O265))),"no oldname but should be",""),IF(H265=I265,"api",IF(H265=O265,"csv","no match or acs")))</f>
        <v>no match or acs</v>
      </c>
      <c r="H265" s="6" t="s">
        <v>3006</v>
      </c>
      <c r="I265" s="119"/>
      <c r="J265" s="56"/>
      <c r="K265"/>
      <c r="L265" s="625" t="s">
        <v>3006</v>
      </c>
      <c r="M265" s="189" t="s">
        <v>3006</v>
      </c>
      <c r="N265" s="56"/>
      <c r="O265" s="23"/>
      <c r="P265" s="56"/>
      <c r="Q265" s="120" t="s">
        <v>2263</v>
      </c>
      <c r="R265" s="142">
        <f>IFERROR(_xlfn.XLOOKUP(T265, sortorder!P:P,sortorder!Q:Q),999)</f>
        <v>18</v>
      </c>
      <c r="S265" s="142">
        <f>IFERROR(_xlfn.XLOOKUP(T265, sortorder!P:P,sortorder!O:O),99)</f>
        <v>45</v>
      </c>
      <c r="T265" s="188" t="s">
        <v>2189</v>
      </c>
      <c r="U265" s="56" t="s">
        <v>2263</v>
      </c>
      <c r="V265" s="147">
        <f>IFERROR(_xlfn.XLOOKUP(X265, sortorder!E:E,sortorder!D:D),99)</f>
        <v>33</v>
      </c>
      <c r="W265" s="147">
        <f>V265</f>
        <v>33</v>
      </c>
      <c r="X265" s="135" t="s">
        <v>2722</v>
      </c>
      <c r="Y265" s="137">
        <f>IF(ISERROR(SEARCH(Y$1,$Q265)),0,1)</f>
        <v>0</v>
      </c>
      <c r="Z265" s="137">
        <f>IF(ISERROR(SEARCH(Z$1,$Q265)),0,1)</f>
        <v>0</v>
      </c>
      <c r="AA265" s="137">
        <f>IF(ISERROR(SEARCH(AA$1,$Q265)),0,1)</f>
        <v>0</v>
      </c>
      <c r="AB265" s="137">
        <f>IF(ISERROR(SEARCH(AB$1,$Q265)),0,1)</f>
        <v>0</v>
      </c>
      <c r="AC265" s="137">
        <f>IF(ISERROR(SEARCH(AC$1,$Q265)),0,1)</f>
        <v>0</v>
      </c>
      <c r="AD265" s="137">
        <f>IF(ISERROR(SEARCH(AD$1,$Q265)),0,1)</f>
        <v>0</v>
      </c>
      <c r="AE265" s="137">
        <f>IF(ISERROR(SEARCH(AE$1,$Q265)),0,1)</f>
        <v>0</v>
      </c>
      <c r="AF265" s="137">
        <f>IF(ISERROR(SEARCH(AF$1,$Q265)),0,1)</f>
        <v>0</v>
      </c>
      <c r="AG265" s="137">
        <f>IF(ISERROR(SEARCH(AG$1,$Q265)),0,1)</f>
        <v>0</v>
      </c>
      <c r="AH265"/>
      <c r="AI265" s="137">
        <f>_xlfn.XLOOKUP(I265,'api2.3'!B:B,'api2.3'!D:D,"")</f>
        <v>0</v>
      </c>
      <c r="AJ265" t="s">
        <v>44</v>
      </c>
      <c r="AK265" s="38" t="s">
        <v>44</v>
      </c>
      <c r="AL265" s="200">
        <f>_xlfn.XLOOKUP(AK265,sortorder!$I$15:$I$20,sortorder!$J$15:$J$20)</f>
        <v>1</v>
      </c>
      <c r="AM265" s="638"/>
      <c r="AN265" s="638"/>
      <c r="AO265" s="638"/>
      <c r="AP265" s="639">
        <v>0</v>
      </c>
      <c r="AQ265" t="s">
        <v>43</v>
      </c>
      <c r="AR265" s="22" t="str">
        <f>IF(AA265=1,"pctile",IF(Y265=1,"ratio",IF(AC265=1,"avg","raw")))</f>
        <v>raw</v>
      </c>
      <c r="AS265" t="s">
        <v>43</v>
      </c>
      <c r="AT265" s="22" t="b">
        <f>AR265=AS265</f>
        <v>1</v>
      </c>
      <c r="AU265" s="638" t="s">
        <v>52</v>
      </c>
      <c r="AV265" s="638" t="s">
        <v>43</v>
      </c>
      <c r="AW265"/>
      <c r="AX265" s="601" t="s">
        <v>2799</v>
      </c>
      <c r="AY265" s="484" t="b">
        <v>0</v>
      </c>
      <c r="AZ265" t="s">
        <v>45</v>
      </c>
      <c r="BA265">
        <v>0</v>
      </c>
      <c r="BB265">
        <v>0</v>
      </c>
      <c r="BC265" t="b">
        <v>0</v>
      </c>
      <c r="BD265" t="b">
        <v>0</v>
      </c>
      <c r="BE265" t="b">
        <v>0</v>
      </c>
      <c r="BF265"/>
      <c r="BG265" t="s">
        <v>4870</v>
      </c>
      <c r="BH265" s="42" t="s">
        <v>2264</v>
      </c>
      <c r="BI265" s="42" t="s">
        <v>2264</v>
      </c>
      <c r="BJ265" s="719" t="e">
        <v>#N/A</v>
      </c>
      <c r="BK265" s="566" t="s">
        <v>5821</v>
      </c>
      <c r="BL265" s="484" t="s">
        <v>2799</v>
      </c>
      <c r="BM265" s="56"/>
      <c r="BN265" s="56"/>
      <c r="BO265" s="214">
        <v>999</v>
      </c>
      <c r="BP265"/>
      <c r="BQ265" s="585"/>
      <c r="BR265" s="585"/>
      <c r="BS265" s="585"/>
      <c r="BT265" s="585"/>
      <c r="BU265" s="585"/>
    </row>
    <row r="266" spans="1:73" s="62" customFormat="1">
      <c r="A266">
        <v>265</v>
      </c>
      <c r="B266" s="153" t="str">
        <f>IFERROR(TEXT(AL266,"00"),"99")&amp;IFERROR(TEXT(W266,"00"),"99")&amp;IFERROR(TEXT(S266,"00"),"99")&amp;IFERROR(TEXT(BO266,"000"),"999")</f>
        <v>013472042</v>
      </c>
      <c r="C266" s="153" t="str">
        <f>IFERROR(TEXT(AL266,"00"),"99")&amp;IFERROR(TEXT(V266,"00"),"99")&amp;IFERROR(TEXT(R266,"000"),"999")</f>
        <v>0134042</v>
      </c>
      <c r="D266" s="239">
        <v>1</v>
      </c>
      <c r="E266" s="591">
        <f>IF(NOT(ISBLANK(L266)),1,0)</f>
        <v>1</v>
      </c>
      <c r="F266" s="591">
        <f>IF(NOT(ISBLANK(O266)),1,0)</f>
        <v>0</v>
      </c>
      <c r="G266" s="349" t="str">
        <f>IF(ISBLANK(H266), IF(OR(NOT(ISBLANK(L266)),NOT(ISBLANK(I266)), NOT(ISBLANK(O266))),"no oldname but should be",""),IF(H266=I266,"api",IF(H266=O266,"csv","no match or acs")))</f>
        <v>no match or acs</v>
      </c>
      <c r="H266" s="119" t="s">
        <v>3625</v>
      </c>
      <c r="I266" s="190"/>
      <c r="J266" s="189"/>
      <c r="K266" s="177"/>
      <c r="L266" s="119" t="s">
        <v>3625</v>
      </c>
      <c r="M266" s="571"/>
      <c r="N266" s="571"/>
      <c r="O266" s="177"/>
      <c r="P266" s="571"/>
      <c r="Q266" s="177" t="s">
        <v>6562</v>
      </c>
      <c r="R266" s="142">
        <f>IFERROR(_xlfn.XLOOKUP(T266, sortorder!P:P,sortorder!Q:Q),999)</f>
        <v>42</v>
      </c>
      <c r="S266" s="142">
        <f>IFERROR(_xlfn.XLOOKUP(T266, sortorder!P:P,sortorder!O:O),99)</f>
        <v>72</v>
      </c>
      <c r="T266" s="177" t="s">
        <v>6562</v>
      </c>
      <c r="U266" s="177"/>
      <c r="V266" s="147">
        <f>IFERROR(_xlfn.XLOOKUP(X266, sortorder!E:E,sortorder!D:D),99)</f>
        <v>34</v>
      </c>
      <c r="W266" s="147">
        <f>V266</f>
        <v>34</v>
      </c>
      <c r="X266" s="177" t="s">
        <v>6512</v>
      </c>
      <c r="Y266" s="137">
        <f>IF(ISERROR(SEARCH(Y$1,$Q266)),0,1)</f>
        <v>0</v>
      </c>
      <c r="Z266" s="137">
        <f>IF(ISERROR(SEARCH(Z$1,$Q266)),0,1)</f>
        <v>0</v>
      </c>
      <c r="AA266" s="137">
        <f>IF(ISERROR(SEARCH(AA$1,$Q266)),0,1)</f>
        <v>0</v>
      </c>
      <c r="AB266" s="137">
        <f>IF(ISERROR(SEARCH(AB$1,$Q266)),0,1)</f>
        <v>0</v>
      </c>
      <c r="AC266" s="137">
        <f>IF(ISERROR(SEARCH(AC$1,$Q266)),0,1)</f>
        <v>0</v>
      </c>
      <c r="AD266" s="137">
        <f>IF(ISERROR(SEARCH(AD$1,$Q266)),0,1)</f>
        <v>0</v>
      </c>
      <c r="AE266" s="137">
        <f>IF(ISERROR(SEARCH(AE$1,$Q266)),0,1)</f>
        <v>0</v>
      </c>
      <c r="AF266" s="137">
        <f>IF(ISERROR(SEARCH(AF$1,$Q266)),0,1)</f>
        <v>0</v>
      </c>
      <c r="AG266" s="137">
        <f>IF(ISERROR(SEARCH(AG$1,$Q266)),0,1)</f>
        <v>0</v>
      </c>
      <c r="AH266" s="177"/>
      <c r="AI266" s="137">
        <f>_xlfn.XLOOKUP(I266,'api2.3'!B:B,'api2.3'!D:D,"")</f>
        <v>0</v>
      </c>
      <c r="AJ266" s="621" t="s">
        <v>44</v>
      </c>
      <c r="AK266" s="621" t="s">
        <v>44</v>
      </c>
      <c r="AL266" s="376">
        <f>_xlfn.XLOOKUP(AK266,sortorder!$I$15:$I$20,sortorder!$J$15:$J$20)</f>
        <v>1</v>
      </c>
      <c r="AM266" s="645"/>
      <c r="AN266" s="645"/>
      <c r="AO266" s="645"/>
      <c r="AP266" s="645"/>
      <c r="AQ266" s="177"/>
      <c r="AR266" s="22" t="str">
        <f>IF(AA266=1,"pctile",IF(Y266=1,"ratio",IF(AC266=1,"avg","raw")))</f>
        <v>raw</v>
      </c>
      <c r="AS266" s="177" t="s">
        <v>43</v>
      </c>
      <c r="AT266" s="22" t="b">
        <f>AR266=AS266</f>
        <v>1</v>
      </c>
      <c r="AU266" s="645"/>
      <c r="AV266" s="645"/>
      <c r="AW266" s="177">
        <v>1</v>
      </c>
      <c r="AX266" s="601" t="s">
        <v>5312</v>
      </c>
      <c r="AY266" s="484" t="b">
        <v>1</v>
      </c>
      <c r="AZ266" s="224" t="s">
        <v>5630</v>
      </c>
      <c r="BA266" s="177">
        <v>2</v>
      </c>
      <c r="BB266" s="177">
        <v>0</v>
      </c>
      <c r="BC266" s="177" t="b">
        <v>0</v>
      </c>
      <c r="BD266" s="177" t="b">
        <v>0</v>
      </c>
      <c r="BE266" s="177" t="b">
        <v>0</v>
      </c>
      <c r="BF266" s="177"/>
      <c r="BG266" s="177" t="s">
        <v>7200</v>
      </c>
      <c r="BH266" s="177" t="s">
        <v>7201</v>
      </c>
      <c r="BI266" s="177" t="s">
        <v>7201</v>
      </c>
      <c r="BJ266" s="719" t="e">
        <v>#N/A</v>
      </c>
      <c r="BK266" s="566" t="s">
        <v>6036</v>
      </c>
      <c r="BL266" s="484"/>
      <c r="BM266" s="571"/>
      <c r="BN266" s="189"/>
      <c r="BO266" s="248">
        <v>42</v>
      </c>
      <c r="BP266" s="119"/>
      <c r="BQ266" s="587"/>
      <c r="BR266" s="587"/>
      <c r="BS266" s="587"/>
      <c r="BT266" s="587"/>
      <c r="BU266" s="587"/>
    </row>
    <row r="267" spans="1:73" s="62" customFormat="1">
      <c r="A267">
        <v>266</v>
      </c>
      <c r="B267" s="153" t="str">
        <f>IFERROR(TEXT(AL267,"00"),"99")&amp;IFERROR(TEXT(W267,"00"),"99")&amp;IFERROR(TEXT(S267,"00"),"99")&amp;IFERROR(TEXT(BO267,"000"),"999")</f>
        <v>013473042</v>
      </c>
      <c r="C267" s="153" t="str">
        <f>IFERROR(TEXT(AL267,"00"),"99")&amp;IFERROR(TEXT(V267,"00"),"99")&amp;IFERROR(TEXT(R267,"000"),"999")</f>
        <v>0134042</v>
      </c>
      <c r="D267" s="28">
        <v>1</v>
      </c>
      <c r="E267" s="591">
        <f>IF(NOT(ISBLANK(L267)),1,0)</f>
        <v>1</v>
      </c>
      <c r="F267" s="591">
        <f>IF(NOT(ISBLANK(O267)),1,0)</f>
        <v>0</v>
      </c>
      <c r="G267" s="349" t="str">
        <f>IF(ISBLANK(H267), IF(OR(NOT(ISBLANK(L267)),NOT(ISBLANK(I267)), NOT(ISBLANK(O267))),"no oldname but should be",""),IF(H267=I267,"api",IF(H267=O267,"csv","no match or acs")))</f>
        <v>no match or acs</v>
      </c>
      <c r="H267" s="119" t="s">
        <v>3685</v>
      </c>
      <c r="I267" s="190"/>
      <c r="J267" s="189"/>
      <c r="K267" s="177"/>
      <c r="L267" s="1" t="s">
        <v>3685</v>
      </c>
      <c r="M267" s="571"/>
      <c r="N267" s="571"/>
      <c r="O267" s="177"/>
      <c r="P267" s="571"/>
      <c r="Q267" s="177" t="s">
        <v>6563</v>
      </c>
      <c r="R267" s="142">
        <f>IFERROR(_xlfn.XLOOKUP(T267, sortorder!P:P,sortorder!Q:Q),999)</f>
        <v>42</v>
      </c>
      <c r="S267" s="142">
        <f>IFERROR(_xlfn.XLOOKUP(T267, sortorder!P:P,sortorder!O:O),99)</f>
        <v>73</v>
      </c>
      <c r="T267" s="177" t="s">
        <v>6563</v>
      </c>
      <c r="U267" s="177"/>
      <c r="V267" s="147">
        <f>IFERROR(_xlfn.XLOOKUP(X267, sortorder!E:E,sortorder!D:D),99)</f>
        <v>34</v>
      </c>
      <c r="W267" s="147">
        <f>V267</f>
        <v>34</v>
      </c>
      <c r="X267" s="177" t="s">
        <v>6512</v>
      </c>
      <c r="Y267" s="137">
        <f>IF(ISERROR(SEARCH(Y$1,$Q267)),0,1)</f>
        <v>0</v>
      </c>
      <c r="Z267" s="137">
        <f>IF(ISERROR(SEARCH(Z$1,$Q267)),0,1)</f>
        <v>0</v>
      </c>
      <c r="AA267" s="137">
        <f>IF(ISERROR(SEARCH(AA$1,$Q267)),0,1)</f>
        <v>0</v>
      </c>
      <c r="AB267" s="137">
        <f>IF(ISERROR(SEARCH(AB$1,$Q267)),0,1)</f>
        <v>0</v>
      </c>
      <c r="AC267" s="137">
        <f>IF(ISERROR(SEARCH(AC$1,$Q267)),0,1)</f>
        <v>0</v>
      </c>
      <c r="AD267" s="137">
        <f>IF(ISERROR(SEARCH(AD$1,$Q267)),0,1)</f>
        <v>0</v>
      </c>
      <c r="AE267" s="137">
        <f>IF(ISERROR(SEARCH(AE$1,$Q267)),0,1)</f>
        <v>0</v>
      </c>
      <c r="AF267" s="137">
        <f>IF(ISERROR(SEARCH(AF$1,$Q267)),0,1)</f>
        <v>0</v>
      </c>
      <c r="AG267" s="137">
        <f>IF(ISERROR(SEARCH(AG$1,$Q267)),0,1)</f>
        <v>0</v>
      </c>
      <c r="AH267" s="177"/>
      <c r="AI267" s="137">
        <f>_xlfn.XLOOKUP(I267,'api2.3'!B:B,'api2.3'!D:D,"")</f>
        <v>0</v>
      </c>
      <c r="AJ267" s="22" t="s">
        <v>44</v>
      </c>
      <c r="AK267" s="22" t="s">
        <v>44</v>
      </c>
      <c r="AL267" s="376">
        <f>_xlfn.XLOOKUP(AK267,sortorder!$I$15:$I$20,sortorder!$J$15:$J$20)</f>
        <v>1</v>
      </c>
      <c r="AM267" s="645"/>
      <c r="AN267" s="645"/>
      <c r="AO267" s="645"/>
      <c r="AP267" s="645"/>
      <c r="AQ267" s="177"/>
      <c r="AR267" s="22" t="str">
        <f>IF(AA267=1,"pctile",IF(Y267=1,"ratio",IF(AC267=1,"avg","raw")))</f>
        <v>raw</v>
      </c>
      <c r="AS267" s="177" t="s">
        <v>43</v>
      </c>
      <c r="AT267" s="22" t="b">
        <f>AR267=AS267</f>
        <v>1</v>
      </c>
      <c r="AU267" s="645"/>
      <c r="AV267" s="645"/>
      <c r="AW267" s="177">
        <v>1</v>
      </c>
      <c r="AX267" s="601" t="s">
        <v>5312</v>
      </c>
      <c r="AY267" s="484" t="b">
        <v>1</v>
      </c>
      <c r="AZ267" s="222" t="s">
        <v>5630</v>
      </c>
      <c r="BA267" s="177">
        <v>2</v>
      </c>
      <c r="BB267" s="177">
        <v>0</v>
      </c>
      <c r="BC267" s="177" t="b">
        <v>0</v>
      </c>
      <c r="BD267" s="177" t="b">
        <v>0</v>
      </c>
      <c r="BE267" s="177" t="b">
        <v>0</v>
      </c>
      <c r="BF267" s="177"/>
      <c r="BG267" s="177" t="s">
        <v>7202</v>
      </c>
      <c r="BH267" s="177" t="s">
        <v>7203</v>
      </c>
      <c r="BI267" s="177" t="s">
        <v>7203</v>
      </c>
      <c r="BJ267" s="719" t="e">
        <v>#N/A</v>
      </c>
      <c r="BK267" s="566" t="s">
        <v>6060</v>
      </c>
      <c r="BL267" s="484"/>
      <c r="BM267" s="571"/>
      <c r="BN267" s="56"/>
      <c r="BO267" s="211">
        <v>42</v>
      </c>
      <c r="BP267"/>
      <c r="BQ267" s="585"/>
      <c r="BR267" s="585"/>
      <c r="BS267" s="585"/>
      <c r="BT267" s="585"/>
      <c r="BU267" s="585"/>
    </row>
    <row r="268" spans="1:73" s="388" customFormat="1">
      <c r="A268">
        <v>267</v>
      </c>
      <c r="B268" s="153" t="str">
        <f>IFERROR(TEXT(AL268,"00"),"99")&amp;IFERROR(TEXT(W268,"00"),"99")&amp;IFERROR(TEXT(S268,"00"),"99")&amp;IFERROR(TEXT(BO268,"000"),"999")</f>
        <v>013474042</v>
      </c>
      <c r="C268" s="153" t="str">
        <f>IFERROR(TEXT(AL268,"00"),"99")&amp;IFERROR(TEXT(V268,"00"),"99")&amp;IFERROR(TEXT(R268,"000"),"999")</f>
        <v>0134042</v>
      </c>
      <c r="D268" s="28">
        <v>1</v>
      </c>
      <c r="E268" s="591">
        <f>IF(NOT(ISBLANK(L268)),1,0)</f>
        <v>1</v>
      </c>
      <c r="F268" s="591">
        <f>IF(NOT(ISBLANK(O268)),1,0)</f>
        <v>0</v>
      </c>
      <c r="G268" s="349" t="str">
        <f>IF(ISBLANK(H268), IF(OR(NOT(ISBLANK(L268)),NOT(ISBLANK(I268)), NOT(ISBLANK(O268))),"no oldname but should be",""),IF(H268=I268,"api",IF(H268=O268,"csv","no match or acs")))</f>
        <v>no match or acs</v>
      </c>
      <c r="H268" s="119" t="s">
        <v>3710</v>
      </c>
      <c r="I268" s="190"/>
      <c r="J268" s="56"/>
      <c r="K268" s="177"/>
      <c r="L268" s="1" t="s">
        <v>3710</v>
      </c>
      <c r="M268" s="571"/>
      <c r="N268" s="571"/>
      <c r="O268" s="177"/>
      <c r="P268" s="571"/>
      <c r="Q268" s="177" t="s">
        <v>6564</v>
      </c>
      <c r="R268" s="142">
        <f>IFERROR(_xlfn.XLOOKUP(T268, sortorder!P:P,sortorder!Q:Q),999)</f>
        <v>42</v>
      </c>
      <c r="S268" s="142">
        <f>IFERROR(_xlfn.XLOOKUP(T268, sortorder!P:P,sortorder!O:O),99)</f>
        <v>74</v>
      </c>
      <c r="T268" s="177" t="s">
        <v>6564</v>
      </c>
      <c r="U268" s="177"/>
      <c r="V268" s="147">
        <f>IFERROR(_xlfn.XLOOKUP(X268, sortorder!E:E,sortorder!D:D),99)</f>
        <v>34</v>
      </c>
      <c r="W268" s="147">
        <f>V268</f>
        <v>34</v>
      </c>
      <c r="X268" s="177" t="s">
        <v>6512</v>
      </c>
      <c r="Y268" s="137">
        <f>IF(ISERROR(SEARCH(Y$1,$Q268)),0,1)</f>
        <v>0</v>
      </c>
      <c r="Z268" s="137">
        <f>IF(ISERROR(SEARCH(Z$1,$Q268)),0,1)</f>
        <v>0</v>
      </c>
      <c r="AA268" s="137">
        <f>IF(ISERROR(SEARCH(AA$1,$Q268)),0,1)</f>
        <v>0</v>
      </c>
      <c r="AB268" s="137">
        <f>IF(ISERROR(SEARCH(AB$1,$Q268)),0,1)</f>
        <v>0</v>
      </c>
      <c r="AC268" s="137">
        <f>IF(ISERROR(SEARCH(AC$1,$Q268)),0,1)</f>
        <v>0</v>
      </c>
      <c r="AD268" s="137">
        <f>IF(ISERROR(SEARCH(AD$1,$Q268)),0,1)</f>
        <v>0</v>
      </c>
      <c r="AE268" s="137">
        <f>IF(ISERROR(SEARCH(AE$1,$Q268)),0,1)</f>
        <v>0</v>
      </c>
      <c r="AF268" s="137">
        <f>IF(ISERROR(SEARCH(AF$1,$Q268)),0,1)</f>
        <v>0</v>
      </c>
      <c r="AG268" s="137">
        <f>IF(ISERROR(SEARCH(AG$1,$Q268)),0,1)</f>
        <v>0</v>
      </c>
      <c r="AH268" s="177"/>
      <c r="AI268" s="137">
        <f>_xlfn.XLOOKUP(I268,'api2.3'!B:B,'api2.3'!D:D,"")</f>
        <v>0</v>
      </c>
      <c r="AJ268" s="22" t="s">
        <v>44</v>
      </c>
      <c r="AK268" s="22" t="s">
        <v>44</v>
      </c>
      <c r="AL268" s="376">
        <f>_xlfn.XLOOKUP(AK268,sortorder!$I$15:$I$20,sortorder!$J$15:$J$20)</f>
        <v>1</v>
      </c>
      <c r="AM268" s="645"/>
      <c r="AN268" s="645"/>
      <c r="AO268" s="645"/>
      <c r="AP268" s="645"/>
      <c r="AQ268" s="177"/>
      <c r="AR268" s="22" t="str">
        <f>IF(AA268=1,"pctile",IF(Y268=1,"ratio",IF(AC268=1,"avg","raw")))</f>
        <v>raw</v>
      </c>
      <c r="AS268" s="177" t="s">
        <v>43</v>
      </c>
      <c r="AT268" s="22" t="b">
        <f>AR268=AS268</f>
        <v>1</v>
      </c>
      <c r="AU268" s="645"/>
      <c r="AV268" s="645"/>
      <c r="AW268" s="177">
        <v>1</v>
      </c>
      <c r="AX268" s="601" t="s">
        <v>5312</v>
      </c>
      <c r="AY268" s="484" t="b">
        <v>1</v>
      </c>
      <c r="AZ268" s="222" t="s">
        <v>5630</v>
      </c>
      <c r="BA268" s="177">
        <v>2</v>
      </c>
      <c r="BB268" s="177">
        <v>0</v>
      </c>
      <c r="BC268" s="177" t="b">
        <v>0</v>
      </c>
      <c r="BD268" s="177" t="b">
        <v>0</v>
      </c>
      <c r="BE268" s="177" t="b">
        <v>0</v>
      </c>
      <c r="BF268" s="177"/>
      <c r="BG268" s="177" t="s">
        <v>7204</v>
      </c>
      <c r="BH268" s="177" t="s">
        <v>7205</v>
      </c>
      <c r="BI268" s="177" t="s">
        <v>7205</v>
      </c>
      <c r="BJ268" s="719" t="e">
        <v>#N/A</v>
      </c>
      <c r="BK268" s="566" t="s">
        <v>6070</v>
      </c>
      <c r="BL268" s="484"/>
      <c r="BM268" s="571"/>
      <c r="BN268" s="56"/>
      <c r="BO268" s="211">
        <v>42</v>
      </c>
      <c r="BP268"/>
      <c r="BQ268" s="585"/>
      <c r="BR268" s="585"/>
      <c r="BS268" s="585"/>
      <c r="BT268" s="585"/>
      <c r="BU268" s="585"/>
    </row>
    <row r="269" spans="1:73" s="388" customFormat="1">
      <c r="A269">
        <v>268</v>
      </c>
      <c r="B269" s="153" t="str">
        <f>IFERROR(TEXT(AL269,"00"),"99")&amp;IFERROR(TEXT(W269,"00"),"99")&amp;IFERROR(TEXT(S269,"00"),"99")&amp;IFERROR(TEXT(BO269,"000"),"999")</f>
        <v>013475042</v>
      </c>
      <c r="C269" s="153" t="str">
        <f>IFERROR(TEXT(AL269,"00"),"99")&amp;IFERROR(TEXT(V269,"00"),"99")&amp;IFERROR(TEXT(R269,"000"),"999")</f>
        <v>0134042</v>
      </c>
      <c r="D269" s="28">
        <v>1</v>
      </c>
      <c r="E269" s="591">
        <f>IF(NOT(ISBLANK(L269)),1,0)</f>
        <v>1</v>
      </c>
      <c r="F269" s="591">
        <f>IF(NOT(ISBLANK(O269)),1,0)</f>
        <v>0</v>
      </c>
      <c r="G269" s="349" t="str">
        <f>IF(ISBLANK(H269), IF(OR(NOT(ISBLANK(L269)),NOT(ISBLANK(I269)), NOT(ISBLANK(O269))),"no oldname but should be",""),IF(H269=I269,"api",IF(H269=O269,"csv","no match or acs")))</f>
        <v>api</v>
      </c>
      <c r="H269" s="21" t="s">
        <v>2510</v>
      </c>
      <c r="I269" s="54" t="s">
        <v>2510</v>
      </c>
      <c r="J269" s="54"/>
      <c r="K269" s="705"/>
      <c r="L269" s="705" t="s">
        <v>3734</v>
      </c>
      <c r="M269" s="571"/>
      <c r="N269" s="571"/>
      <c r="O269" s="177"/>
      <c r="P269" s="571"/>
      <c r="Q269" s="705" t="s">
        <v>6565</v>
      </c>
      <c r="R269" s="142">
        <f>IFERROR(_xlfn.XLOOKUP(T269, sortorder!P:P,sortorder!Q:Q),999)</f>
        <v>42</v>
      </c>
      <c r="S269" s="142">
        <f>IFERROR(_xlfn.XLOOKUP(T269, sortorder!P:P,sortorder!O:O),99)</f>
        <v>75</v>
      </c>
      <c r="T269" s="705" t="s">
        <v>6565</v>
      </c>
      <c r="U269" s="177"/>
      <c r="V269" s="147">
        <f>IFERROR(_xlfn.XLOOKUP(X269, sortorder!E:E,sortorder!D:D),99)</f>
        <v>34</v>
      </c>
      <c r="W269" s="147">
        <f>V269</f>
        <v>34</v>
      </c>
      <c r="X269" s="705" t="s">
        <v>6512</v>
      </c>
      <c r="Y269" s="137">
        <f>IF(ISERROR(SEARCH(Y$1,$Q269)),0,1)</f>
        <v>0</v>
      </c>
      <c r="Z269" s="137">
        <f>IF(ISERROR(SEARCH(Z$1,$Q269)),0,1)</f>
        <v>0</v>
      </c>
      <c r="AA269" s="137">
        <f>IF(ISERROR(SEARCH(AA$1,$Q269)),0,1)</f>
        <v>0</v>
      </c>
      <c r="AB269" s="137">
        <f>IF(ISERROR(SEARCH(AB$1,$Q269)),0,1)</f>
        <v>0</v>
      </c>
      <c r="AC269" s="137">
        <f>IF(ISERROR(SEARCH(AC$1,$Q269)),0,1)</f>
        <v>0</v>
      </c>
      <c r="AD269" s="137">
        <f>IF(ISERROR(SEARCH(AD$1,$Q269)),0,1)</f>
        <v>0</v>
      </c>
      <c r="AE269" s="137">
        <f>IF(ISERROR(SEARCH(AE$1,$Q269)),0,1)</f>
        <v>0</v>
      </c>
      <c r="AF269" s="137">
        <f>IF(ISERROR(SEARCH(AF$1,$Q269)),0,1)</f>
        <v>0</v>
      </c>
      <c r="AG269" s="137">
        <f>IF(ISERROR(SEARCH(AG$1,$Q269)),0,1)</f>
        <v>0</v>
      </c>
      <c r="AH269" s="177" t="s">
        <v>1058</v>
      </c>
      <c r="AI269" s="137" t="str">
        <f>_xlfn.XLOOKUP(I269,'api2.3'!B:B,'api2.3'!D:D,"")</f>
        <v>Languages Spoken at Home</v>
      </c>
      <c r="AJ269" s="177" t="s">
        <v>60</v>
      </c>
      <c r="AK269" s="202" t="s">
        <v>44</v>
      </c>
      <c r="AL269" s="200">
        <f>_xlfn.XLOOKUP(AK269,sortorder!$I$15:$I$20,sortorder!$J$15:$J$20)</f>
        <v>1</v>
      </c>
      <c r="AM269" s="645"/>
      <c r="AN269" s="645"/>
      <c r="AO269" s="645"/>
      <c r="AP269" s="645">
        <v>0</v>
      </c>
      <c r="AQ269" s="177" t="s">
        <v>43</v>
      </c>
      <c r="AR269" s="22" t="str">
        <f>IF(AA269=1,"pctile",IF(Y269=1,"ratio",IF(AC269=1,"avg","raw")))</f>
        <v>raw</v>
      </c>
      <c r="AS269" s="177" t="s">
        <v>43</v>
      </c>
      <c r="AT269" s="22" t="b">
        <f>AR269=AS269</f>
        <v>1</v>
      </c>
      <c r="AU269" s="645" t="s">
        <v>286</v>
      </c>
      <c r="AV269" s="645"/>
      <c r="AW269" s="177">
        <v>1</v>
      </c>
      <c r="AX269" s="601" t="s">
        <v>5312</v>
      </c>
      <c r="AY269" s="484" t="b">
        <v>1</v>
      </c>
      <c r="AZ269" s="224" t="s">
        <v>5630</v>
      </c>
      <c r="BA269" s="177">
        <v>2</v>
      </c>
      <c r="BB269" s="177">
        <v>0</v>
      </c>
      <c r="BC269" s="177" t="b">
        <v>0</v>
      </c>
      <c r="BD269" s="177" t="b">
        <v>0</v>
      </c>
      <c r="BE269" s="177" t="b">
        <v>0</v>
      </c>
      <c r="BF269" s="177"/>
      <c r="BG269" s="177" t="s">
        <v>5355</v>
      </c>
      <c r="BH269" s="177" t="s">
        <v>2511</v>
      </c>
      <c r="BI269" s="177" t="s">
        <v>2511</v>
      </c>
      <c r="BJ269" s="719" t="e">
        <v>#N/A</v>
      </c>
      <c r="BK269" s="566" t="s">
        <v>6080</v>
      </c>
      <c r="BL269" s="484" t="s">
        <v>2511</v>
      </c>
      <c r="BM269" s="571" t="s">
        <v>5345</v>
      </c>
      <c r="BN269" s="56"/>
      <c r="BO269" s="211">
        <v>42</v>
      </c>
      <c r="BP269" t="s">
        <v>5346</v>
      </c>
      <c r="BQ269" s="585" t="s">
        <v>55</v>
      </c>
      <c r="BR269" s="585"/>
      <c r="BS269" s="585"/>
      <c r="BT269" s="585"/>
      <c r="BU269" s="585"/>
    </row>
    <row r="270" spans="1:73" s="388" customFormat="1">
      <c r="A270">
        <v>269</v>
      </c>
      <c r="B270" s="153" t="str">
        <f>IFERROR(TEXT(AL270,"00"),"99")&amp;IFERROR(TEXT(W270,"00"),"99")&amp;IFERROR(TEXT(S270,"00"),"99")&amp;IFERROR(TEXT(BO270,"000"),"999")</f>
        <v>013499034</v>
      </c>
      <c r="C270" s="153" t="str">
        <f>IFERROR(TEXT(AL270,"00"),"99")&amp;IFERROR(TEXT(V270,"00"),"99")&amp;IFERROR(TEXT(R270,"000"),"999")</f>
        <v>0134999</v>
      </c>
      <c r="D270" s="28">
        <v>1</v>
      </c>
      <c r="E270" s="591">
        <f>IF(NOT(ISBLANK(L270)),1,0)</f>
        <v>1</v>
      </c>
      <c r="F270" s="591">
        <f>IF(NOT(ISBLANK(O270)),1,0)</f>
        <v>0</v>
      </c>
      <c r="G270" s="349" t="str">
        <f>IF(ISBLANK(H270), IF(OR(NOT(ISBLANK(L270)),NOT(ISBLANK(I270)), NOT(ISBLANK(O270))),"no oldname but should be",""),IF(H270=I270,"api",IF(H270=O270,"csv","no match or acs")))</f>
        <v>api</v>
      </c>
      <c r="H270" s="21" t="s">
        <v>2490</v>
      </c>
      <c r="I270" s="54" t="s">
        <v>2490</v>
      </c>
      <c r="J270" s="54"/>
      <c r="K270" s="705"/>
      <c r="L270" s="705" t="s">
        <v>7191</v>
      </c>
      <c r="M270" s="571"/>
      <c r="N270" s="571"/>
      <c r="O270" s="177"/>
      <c r="P270" s="571"/>
      <c r="Q270" s="705" t="s">
        <v>6567</v>
      </c>
      <c r="R270" s="142">
        <f>IFERROR(_xlfn.XLOOKUP(T270, sortorder!P:P,sortorder!Q:Q),999)</f>
        <v>999</v>
      </c>
      <c r="S270" s="142">
        <f>IFERROR(_xlfn.XLOOKUP(T270, sortorder!P:P,sortorder!O:O),99)</f>
        <v>99</v>
      </c>
      <c r="T270" s="705" t="s">
        <v>6567</v>
      </c>
      <c r="U270" s="177"/>
      <c r="V270" s="147">
        <f>IFERROR(_xlfn.XLOOKUP(X270, sortorder!E:E,sortorder!D:D),99)</f>
        <v>34</v>
      </c>
      <c r="W270" s="147">
        <f>V270</f>
        <v>34</v>
      </c>
      <c r="X270" s="705" t="s">
        <v>6512</v>
      </c>
      <c r="Y270" s="137">
        <f>IF(ISERROR(SEARCH(Y$1,$Q270)),0,1)</f>
        <v>0</v>
      </c>
      <c r="Z270" s="137">
        <f>IF(ISERROR(SEARCH(Z$1,$Q270)),0,1)</f>
        <v>0</v>
      </c>
      <c r="AA270" s="137">
        <f>IF(ISERROR(SEARCH(AA$1,$Q270)),0,1)</f>
        <v>0</v>
      </c>
      <c r="AB270" s="137">
        <f>IF(ISERROR(SEARCH(AB$1,$Q270)),0,1)</f>
        <v>0</v>
      </c>
      <c r="AC270" s="137">
        <f>IF(ISERROR(SEARCH(AC$1,$Q270)),0,1)</f>
        <v>0</v>
      </c>
      <c r="AD270" s="137">
        <f>IF(ISERROR(SEARCH(AD$1,$Q270)),0,1)</f>
        <v>0</v>
      </c>
      <c r="AE270" s="137">
        <f>IF(ISERROR(SEARCH(AE$1,$Q270)),0,1)</f>
        <v>0</v>
      </c>
      <c r="AF270" s="137">
        <f>IF(ISERROR(SEARCH(AF$1,$Q270)),0,1)</f>
        <v>0</v>
      </c>
      <c r="AG270" s="137">
        <f>IF(ISERROR(SEARCH(AG$1,$Q270)),0,1)</f>
        <v>0</v>
      </c>
      <c r="AH270" s="177" t="s">
        <v>1058</v>
      </c>
      <c r="AI270" s="137" t="str">
        <f>_xlfn.XLOOKUP(I270,'api2.3'!B:B,'api2.3'!D:D,"")</f>
        <v>Languages Spoken at Home</v>
      </c>
      <c r="AJ270" s="177" t="s">
        <v>60</v>
      </c>
      <c r="AK270" s="202" t="s">
        <v>44</v>
      </c>
      <c r="AL270" s="200">
        <f>_xlfn.XLOOKUP(AK270,sortorder!$I$15:$I$20,sortorder!$J$15:$J$20)</f>
        <v>1</v>
      </c>
      <c r="AM270" s="645"/>
      <c r="AN270" s="645"/>
      <c r="AO270" s="645"/>
      <c r="AP270" s="645">
        <v>0</v>
      </c>
      <c r="AQ270" s="177" t="s">
        <v>43</v>
      </c>
      <c r="AR270" s="22" t="str">
        <f>IF(AA270=1,"pctile",IF(Y270=1,"ratio",IF(AC270=1,"avg","raw")))</f>
        <v>raw</v>
      </c>
      <c r="AS270" s="177" t="s">
        <v>43</v>
      </c>
      <c r="AT270" s="22" t="b">
        <f>AR270=AS270</f>
        <v>1</v>
      </c>
      <c r="AU270" s="645" t="s">
        <v>286</v>
      </c>
      <c r="AV270" s="645"/>
      <c r="AW270" s="177">
        <v>1</v>
      </c>
      <c r="AX270" s="601" t="s">
        <v>5312</v>
      </c>
      <c r="AY270" s="484" t="b">
        <v>1</v>
      </c>
      <c r="AZ270" s="224" t="s">
        <v>5630</v>
      </c>
      <c r="BA270" s="177">
        <v>2</v>
      </c>
      <c r="BB270" s="177">
        <v>0</v>
      </c>
      <c r="BC270" s="177" t="b">
        <v>0</v>
      </c>
      <c r="BD270" s="177" t="b">
        <v>0</v>
      </c>
      <c r="BE270" s="177" t="b">
        <v>0</v>
      </c>
      <c r="BF270" s="177"/>
      <c r="BG270" s="177" t="s">
        <v>5347</v>
      </c>
      <c r="BH270" s="177" t="s">
        <v>2492</v>
      </c>
      <c r="BI270" s="177" t="s">
        <v>2492</v>
      </c>
      <c r="BJ270" s="719" t="e">
        <v>#N/A</v>
      </c>
      <c r="BK270" s="566" t="s">
        <v>7199</v>
      </c>
      <c r="BL270" s="484" t="s">
        <v>2492</v>
      </c>
      <c r="BM270" s="571" t="s">
        <v>2493</v>
      </c>
      <c r="BN270" s="56"/>
      <c r="BO270" s="211">
        <v>34</v>
      </c>
      <c r="BP270" t="s">
        <v>2494</v>
      </c>
      <c r="BQ270" s="585" t="s">
        <v>1693</v>
      </c>
      <c r="BR270" s="585"/>
      <c r="BS270" s="585"/>
      <c r="BT270" s="585"/>
      <c r="BU270" s="585"/>
    </row>
    <row r="271" spans="1:73" s="388" customFormat="1">
      <c r="A271">
        <v>270</v>
      </c>
      <c r="B271" s="153" t="str">
        <f>IFERROR(TEXT(AL271,"00"),"99")&amp;IFERROR(TEXT(W271,"00"),"99")&amp;IFERROR(TEXT(S271,"00"),"99")&amp;IFERROR(TEXT(BO271,"000"),"999")</f>
        <v>013499035</v>
      </c>
      <c r="C271" s="153" t="str">
        <f>IFERROR(TEXT(AL271,"00"),"99")&amp;IFERROR(TEXT(V271,"00"),"99")&amp;IFERROR(TEXT(R271,"000"),"999")</f>
        <v>0134999</v>
      </c>
      <c r="D271" s="28">
        <v>1</v>
      </c>
      <c r="E271" s="591">
        <f>IF(NOT(ISBLANK(L271)),1,0)</f>
        <v>1</v>
      </c>
      <c r="F271" s="591">
        <f>IF(NOT(ISBLANK(O271)),1,0)</f>
        <v>0</v>
      </c>
      <c r="G271" s="349" t="str">
        <f>IF(ISBLANK(H271), IF(OR(NOT(ISBLANK(L271)),NOT(ISBLANK(I271)), NOT(ISBLANK(O271))),"no oldname but should be",""),IF(H271=I271,"api",IF(H271=O271,"csv","no match or acs")))</f>
        <v>api</v>
      </c>
      <c r="H271" s="21" t="s">
        <v>2495</v>
      </c>
      <c r="I271" s="704" t="s">
        <v>2495</v>
      </c>
      <c r="J271" s="54"/>
      <c r="K271" s="705"/>
      <c r="L271" s="705" t="s">
        <v>3660</v>
      </c>
      <c r="M271" s="571"/>
      <c r="N271" s="571"/>
      <c r="O271" s="177"/>
      <c r="P271" s="571"/>
      <c r="Q271" s="705" t="s">
        <v>6495</v>
      </c>
      <c r="R271" s="142">
        <f>IFERROR(_xlfn.XLOOKUP(T271, sortorder!P:P,sortorder!Q:Q),999)</f>
        <v>999</v>
      </c>
      <c r="S271" s="142">
        <f>IFERROR(_xlfn.XLOOKUP(T271, sortorder!P:P,sortorder!O:O),99)</f>
        <v>99</v>
      </c>
      <c r="T271" s="705" t="s">
        <v>6495</v>
      </c>
      <c r="U271" s="177"/>
      <c r="V271" s="147">
        <f>IFERROR(_xlfn.XLOOKUP(X271, sortorder!E:E,sortorder!D:D),99)</f>
        <v>34</v>
      </c>
      <c r="W271" s="147">
        <f>V271</f>
        <v>34</v>
      </c>
      <c r="X271" s="666" t="s">
        <v>6512</v>
      </c>
      <c r="Y271" s="137">
        <f>IF(ISERROR(SEARCH(Y$1,$Q271)),0,1)</f>
        <v>0</v>
      </c>
      <c r="Z271" s="137">
        <f>IF(ISERROR(SEARCH(Z$1,$Q271)),0,1)</f>
        <v>0</v>
      </c>
      <c r="AA271" s="137">
        <f>IF(ISERROR(SEARCH(AA$1,$Q271)),0,1)</f>
        <v>0</v>
      </c>
      <c r="AB271" s="137">
        <f>IF(ISERROR(SEARCH(AB$1,$Q271)),0,1)</f>
        <v>0</v>
      </c>
      <c r="AC271" s="137">
        <f>IF(ISERROR(SEARCH(AC$1,$Q271)),0,1)</f>
        <v>0</v>
      </c>
      <c r="AD271" s="137">
        <f>IF(ISERROR(SEARCH(AD$1,$Q271)),0,1)</f>
        <v>0</v>
      </c>
      <c r="AE271" s="137">
        <f>IF(ISERROR(SEARCH(AE$1,$Q271)),0,1)</f>
        <v>0</v>
      </c>
      <c r="AF271" s="137">
        <f>IF(ISERROR(SEARCH(AF$1,$Q271)),0,1)</f>
        <v>0</v>
      </c>
      <c r="AG271" s="137">
        <f>IF(ISERROR(SEARCH(AG$1,$Q271)),0,1)</f>
        <v>0</v>
      </c>
      <c r="AH271" s="177" t="s">
        <v>1058</v>
      </c>
      <c r="AI271" s="137" t="str">
        <f>_xlfn.XLOOKUP(I271,'api2.3'!B:B,'api2.3'!D:D,"")</f>
        <v>Languages Spoken at Home</v>
      </c>
      <c r="AJ271" s="177" t="s">
        <v>60</v>
      </c>
      <c r="AK271" s="202" t="s">
        <v>44</v>
      </c>
      <c r="AL271" s="200">
        <f>_xlfn.XLOOKUP(AK271,sortorder!$I$15:$I$20,sortorder!$J$15:$J$20)</f>
        <v>1</v>
      </c>
      <c r="AM271" s="645"/>
      <c r="AN271" s="645"/>
      <c r="AO271" s="645"/>
      <c r="AP271" s="645">
        <v>0</v>
      </c>
      <c r="AQ271" s="177" t="s">
        <v>43</v>
      </c>
      <c r="AR271" s="22" t="str">
        <f>IF(AA271=1,"pctile",IF(Y271=1,"ratio",IF(AC271=1,"avg","raw")))</f>
        <v>raw</v>
      </c>
      <c r="AS271" s="177" t="s">
        <v>43</v>
      </c>
      <c r="AT271" s="22" t="b">
        <f>AR271=AS271</f>
        <v>1</v>
      </c>
      <c r="AU271" s="645" t="s">
        <v>286</v>
      </c>
      <c r="AV271" s="645"/>
      <c r="AW271" s="177">
        <v>1</v>
      </c>
      <c r="AX271" s="601" t="s">
        <v>5312</v>
      </c>
      <c r="AY271" s="484" t="b">
        <v>1</v>
      </c>
      <c r="AZ271" s="224" t="s">
        <v>5630</v>
      </c>
      <c r="BA271" s="177">
        <v>2</v>
      </c>
      <c r="BB271" s="177">
        <v>0</v>
      </c>
      <c r="BC271" s="177" t="b">
        <v>0</v>
      </c>
      <c r="BD271" s="177" t="b">
        <v>0</v>
      </c>
      <c r="BE271" s="177" t="b">
        <v>0</v>
      </c>
      <c r="BF271" s="177"/>
      <c r="BG271" s="177" t="s">
        <v>5348</v>
      </c>
      <c r="BH271" s="177" t="s">
        <v>2496</v>
      </c>
      <c r="BI271" s="177" t="s">
        <v>2496</v>
      </c>
      <c r="BJ271" s="719" t="e">
        <v>#N/A</v>
      </c>
      <c r="BK271" s="566" t="s">
        <v>6050</v>
      </c>
      <c r="BL271" s="484" t="s">
        <v>2496</v>
      </c>
      <c r="BM271" s="571" t="s">
        <v>2497</v>
      </c>
      <c r="BN271" s="56"/>
      <c r="BO271" s="211">
        <v>35</v>
      </c>
      <c r="BP271" t="s">
        <v>2494</v>
      </c>
      <c r="BQ271" s="585" t="s">
        <v>86</v>
      </c>
      <c r="BR271" s="585"/>
      <c r="BS271" s="585"/>
      <c r="BT271" s="585"/>
      <c r="BU271" s="585"/>
    </row>
    <row r="272" spans="1:73">
      <c r="A272">
        <v>271</v>
      </c>
      <c r="B272" s="153" t="str">
        <f>IFERROR(TEXT(AL272,"00"),"99")&amp;IFERROR(TEXT(W272,"00"),"99")&amp;IFERROR(TEXT(S272,"00"),"99")&amp;IFERROR(TEXT(BO272,"000"),"999")</f>
        <v>013499036</v>
      </c>
      <c r="C272" s="153" t="str">
        <f>IFERROR(TEXT(AL272,"00"),"99")&amp;IFERROR(TEXT(V272,"00"),"99")&amp;IFERROR(TEXT(R272,"000"),"999")</f>
        <v>0134999</v>
      </c>
      <c r="D272" s="239">
        <v>1</v>
      </c>
      <c r="E272" s="591">
        <f>IF(NOT(ISBLANK(L272)),1,0)</f>
        <v>1</v>
      </c>
      <c r="F272" s="591">
        <f>IF(NOT(ISBLANK(O272)),1,0)</f>
        <v>0</v>
      </c>
      <c r="G272" s="349" t="str">
        <f>IF(ISBLANK(H272), IF(OR(NOT(ISBLANK(L272)),NOT(ISBLANK(I272)), NOT(ISBLANK(O272))),"no oldname but should be",""),IF(H272=I272,"api",IF(H272=O272,"csv","no match or acs")))</f>
        <v>api</v>
      </c>
      <c r="H272" s="190" t="s">
        <v>2498</v>
      </c>
      <c r="I272" s="704" t="s">
        <v>2498</v>
      </c>
      <c r="J272" s="704"/>
      <c r="K272" s="705"/>
      <c r="L272" s="705" t="s">
        <v>7192</v>
      </c>
      <c r="M272" s="571"/>
      <c r="N272" s="571"/>
      <c r="O272" s="177"/>
      <c r="P272" s="571"/>
      <c r="Q272" s="705" t="s">
        <v>6572</v>
      </c>
      <c r="R272" s="142">
        <f>IFERROR(_xlfn.XLOOKUP(T272, sortorder!P:P,sortorder!Q:Q),999)</f>
        <v>999</v>
      </c>
      <c r="S272" s="142">
        <f>IFERROR(_xlfn.XLOOKUP(T272, sortorder!P:P,sortorder!O:O),99)</f>
        <v>99</v>
      </c>
      <c r="T272" s="705" t="s">
        <v>6572</v>
      </c>
      <c r="U272" s="177"/>
      <c r="V272" s="147">
        <f>IFERROR(_xlfn.XLOOKUP(X272, sortorder!E:E,sortorder!D:D),99)</f>
        <v>34</v>
      </c>
      <c r="W272" s="147">
        <f>V272</f>
        <v>34</v>
      </c>
      <c r="X272" s="666" t="s">
        <v>6512</v>
      </c>
      <c r="Y272" s="137">
        <f>IF(ISERROR(SEARCH(Y$1,$Q272)),0,1)</f>
        <v>0</v>
      </c>
      <c r="Z272" s="137">
        <f>IF(ISERROR(SEARCH(Z$1,$Q272)),0,1)</f>
        <v>0</v>
      </c>
      <c r="AA272" s="137">
        <f>IF(ISERROR(SEARCH(AA$1,$Q272)),0,1)</f>
        <v>0</v>
      </c>
      <c r="AB272" s="137">
        <f>IF(ISERROR(SEARCH(AB$1,$Q272)),0,1)</f>
        <v>0</v>
      </c>
      <c r="AC272" s="137">
        <f>IF(ISERROR(SEARCH(AC$1,$Q272)),0,1)</f>
        <v>0</v>
      </c>
      <c r="AD272" s="137">
        <f>IF(ISERROR(SEARCH(AD$1,$Q272)),0,1)</f>
        <v>0</v>
      </c>
      <c r="AE272" s="137">
        <f>IF(ISERROR(SEARCH(AE$1,$Q272)),0,1)</f>
        <v>0</v>
      </c>
      <c r="AF272" s="137">
        <f>IF(ISERROR(SEARCH(AF$1,$Q272)),0,1)</f>
        <v>0</v>
      </c>
      <c r="AG272" s="137">
        <f>IF(ISERROR(SEARCH(AG$1,$Q272)),0,1)</f>
        <v>0</v>
      </c>
      <c r="AH272" s="177" t="s">
        <v>1058</v>
      </c>
      <c r="AI272" s="137" t="str">
        <f>_xlfn.XLOOKUP(I272,'api2.3'!B:B,'api2.3'!D:D,"")</f>
        <v>Languages Spoken at Home</v>
      </c>
      <c r="AJ272" s="177" t="s">
        <v>60</v>
      </c>
      <c r="AK272" s="202" t="s">
        <v>44</v>
      </c>
      <c r="AL272" s="200">
        <f>_xlfn.XLOOKUP(AK272,sortorder!$I$15:$I$20,sortorder!$J$15:$J$20)</f>
        <v>1</v>
      </c>
      <c r="AM272" s="645"/>
      <c r="AN272" s="645"/>
      <c r="AO272" s="645"/>
      <c r="AP272" s="645">
        <v>0</v>
      </c>
      <c r="AQ272" s="177" t="s">
        <v>43</v>
      </c>
      <c r="AR272" s="22" t="str">
        <f>IF(AA272=1,"pctile",IF(Y272=1,"ratio",IF(AC272=1,"avg","raw")))</f>
        <v>raw</v>
      </c>
      <c r="AS272" s="177" t="s">
        <v>43</v>
      </c>
      <c r="AT272" s="22" t="b">
        <f>AR272=AS272</f>
        <v>1</v>
      </c>
      <c r="AU272" s="645" t="s">
        <v>286</v>
      </c>
      <c r="AV272" s="645"/>
      <c r="AW272" s="177">
        <v>1</v>
      </c>
      <c r="AX272" s="601" t="s">
        <v>5312</v>
      </c>
      <c r="AY272" s="484" t="b">
        <v>1</v>
      </c>
      <c r="AZ272" s="224" t="s">
        <v>5630</v>
      </c>
      <c r="BA272" s="177">
        <v>2</v>
      </c>
      <c r="BB272" s="177">
        <v>0</v>
      </c>
      <c r="BC272" s="177" t="b">
        <v>0</v>
      </c>
      <c r="BD272" s="177" t="b">
        <v>0</v>
      </c>
      <c r="BE272" s="177" t="b">
        <v>0</v>
      </c>
      <c r="BF272" s="177"/>
      <c r="BG272" s="177" t="s">
        <v>5349</v>
      </c>
      <c r="BH272" s="177" t="s">
        <v>5304</v>
      </c>
      <c r="BI272" s="177" t="s">
        <v>5304</v>
      </c>
      <c r="BJ272" s="719" t="e">
        <v>#N/A</v>
      </c>
      <c r="BK272" s="566" t="e">
        <v>#N/A</v>
      </c>
      <c r="BL272" s="484" t="s">
        <v>5304</v>
      </c>
      <c r="BM272" s="571" t="s">
        <v>5656</v>
      </c>
      <c r="BN272" s="189"/>
      <c r="BO272" s="248">
        <v>36</v>
      </c>
      <c r="BP272" s="119" t="s">
        <v>5346</v>
      </c>
      <c r="BQ272" s="587" t="s">
        <v>55</v>
      </c>
      <c r="BR272" s="587"/>
      <c r="BS272" s="587"/>
      <c r="BT272" s="587"/>
      <c r="BU272" s="587"/>
    </row>
    <row r="273" spans="1:69">
      <c r="A273">
        <v>272</v>
      </c>
      <c r="B273" s="153" t="str">
        <f>IFERROR(TEXT(AL273,"00"),"99")&amp;IFERROR(TEXT(W273,"00"),"99")&amp;IFERROR(TEXT(S273,"00"),"99")&amp;IFERROR(TEXT(BO273,"000"),"999")</f>
        <v>013499037</v>
      </c>
      <c r="C273" s="153" t="str">
        <f>IFERROR(TEXT(AL273,"00"),"99")&amp;IFERROR(TEXT(V273,"00"),"99")&amp;IFERROR(TEXT(R273,"000"),"999")</f>
        <v>0134999</v>
      </c>
      <c r="D273" s="28">
        <v>1</v>
      </c>
      <c r="E273" s="591">
        <f>IF(NOT(ISBLANK(L273)),1,0)</f>
        <v>1</v>
      </c>
      <c r="F273" s="591">
        <f>IF(NOT(ISBLANK(O273)),1,0)</f>
        <v>0</v>
      </c>
      <c r="G273" s="349" t="str">
        <f>IF(ISBLANK(H273), IF(OR(NOT(ISBLANK(L273)),NOT(ISBLANK(I273)), NOT(ISBLANK(O273))),"no oldname but should be",""),IF(H273=I273,"api",IF(H273=O273,"csv","no match or acs")))</f>
        <v>api</v>
      </c>
      <c r="H273" s="21" t="s">
        <v>2499</v>
      </c>
      <c r="I273" s="54" t="s">
        <v>2499</v>
      </c>
      <c r="J273" s="54"/>
      <c r="K273" s="705"/>
      <c r="L273" s="705" t="s">
        <v>7193</v>
      </c>
      <c r="M273" s="571"/>
      <c r="N273" s="571"/>
      <c r="O273" s="177"/>
      <c r="P273" s="571"/>
      <c r="Q273" s="705" t="s">
        <v>6573</v>
      </c>
      <c r="R273" s="142">
        <f>IFERROR(_xlfn.XLOOKUP(T273, sortorder!P:P,sortorder!Q:Q),999)</f>
        <v>999</v>
      </c>
      <c r="S273" s="142">
        <f>IFERROR(_xlfn.XLOOKUP(T273, sortorder!P:P,sortorder!O:O),99)</f>
        <v>99</v>
      </c>
      <c r="T273" s="705" t="s">
        <v>6573</v>
      </c>
      <c r="U273" s="177"/>
      <c r="V273" s="147">
        <f>IFERROR(_xlfn.XLOOKUP(X273, sortorder!E:E,sortorder!D:D),99)</f>
        <v>34</v>
      </c>
      <c r="W273" s="147">
        <f>V273</f>
        <v>34</v>
      </c>
      <c r="X273" s="666" t="s">
        <v>6512</v>
      </c>
      <c r="Y273" s="137">
        <f>IF(ISERROR(SEARCH(Y$1,$Q273)),0,1)</f>
        <v>0</v>
      </c>
      <c r="Z273" s="137">
        <f>IF(ISERROR(SEARCH(Z$1,$Q273)),0,1)</f>
        <v>0</v>
      </c>
      <c r="AA273" s="137">
        <f>IF(ISERROR(SEARCH(AA$1,$Q273)),0,1)</f>
        <v>0</v>
      </c>
      <c r="AB273" s="137">
        <f>IF(ISERROR(SEARCH(AB$1,$Q273)),0,1)</f>
        <v>0</v>
      </c>
      <c r="AC273" s="137">
        <f>IF(ISERROR(SEARCH(AC$1,$Q273)),0,1)</f>
        <v>0</v>
      </c>
      <c r="AD273" s="137">
        <f>IF(ISERROR(SEARCH(AD$1,$Q273)),0,1)</f>
        <v>0</v>
      </c>
      <c r="AE273" s="137">
        <f>IF(ISERROR(SEARCH(AE$1,$Q273)),0,1)</f>
        <v>0</v>
      </c>
      <c r="AF273" s="137">
        <f>IF(ISERROR(SEARCH(AF$1,$Q273)),0,1)</f>
        <v>0</v>
      </c>
      <c r="AG273" s="137">
        <f>IF(ISERROR(SEARCH(AG$1,$Q273)),0,1)</f>
        <v>0</v>
      </c>
      <c r="AH273" s="177" t="s">
        <v>1058</v>
      </c>
      <c r="AI273" s="137" t="str">
        <f>_xlfn.XLOOKUP(I273,'api2.3'!B:B,'api2.3'!D:D,"")</f>
        <v>Languages Spoken at Home</v>
      </c>
      <c r="AJ273" s="177" t="s">
        <v>60</v>
      </c>
      <c r="AK273" s="202" t="s">
        <v>44</v>
      </c>
      <c r="AL273" s="200">
        <f>_xlfn.XLOOKUP(AK273,sortorder!$I$15:$I$20,sortorder!$J$15:$J$20)</f>
        <v>1</v>
      </c>
      <c r="AM273" s="645"/>
      <c r="AN273" s="645"/>
      <c r="AO273" s="645"/>
      <c r="AP273" s="645">
        <v>0</v>
      </c>
      <c r="AQ273" s="177" t="s">
        <v>43</v>
      </c>
      <c r="AR273" s="22" t="str">
        <f>IF(AA273=1,"pctile",IF(Y273=1,"ratio",IF(AC273=1,"avg","raw")))</f>
        <v>raw</v>
      </c>
      <c r="AS273" s="177" t="s">
        <v>43</v>
      </c>
      <c r="AT273" s="22" t="b">
        <f>AR273=AS273</f>
        <v>1</v>
      </c>
      <c r="AU273" s="645" t="s">
        <v>286</v>
      </c>
      <c r="AV273" s="645"/>
      <c r="AW273" s="177">
        <v>1</v>
      </c>
      <c r="AX273" s="601" t="s">
        <v>5312</v>
      </c>
      <c r="AY273" s="484" t="b">
        <v>1</v>
      </c>
      <c r="AZ273" s="224" t="s">
        <v>5630</v>
      </c>
      <c r="BA273" s="177">
        <v>2</v>
      </c>
      <c r="BB273" s="177">
        <v>0</v>
      </c>
      <c r="BC273" s="177" t="b">
        <v>0</v>
      </c>
      <c r="BD273" s="177" t="b">
        <v>0</v>
      </c>
      <c r="BE273" s="177" t="b">
        <v>0</v>
      </c>
      <c r="BF273" s="177"/>
      <c r="BG273" s="177" t="s">
        <v>5350</v>
      </c>
      <c r="BH273" s="177" t="s">
        <v>2500</v>
      </c>
      <c r="BI273" s="177" t="s">
        <v>2500</v>
      </c>
      <c r="BJ273" s="719">
        <v>0</v>
      </c>
      <c r="BK273" s="566" t="e">
        <v>#N/A</v>
      </c>
      <c r="BL273" s="484" t="s">
        <v>2500</v>
      </c>
      <c r="BM273" s="571" t="s">
        <v>5342</v>
      </c>
      <c r="BO273" s="211">
        <v>37</v>
      </c>
      <c r="BP273" t="s">
        <v>5346</v>
      </c>
      <c r="BQ273" s="585" t="s">
        <v>55</v>
      </c>
    </row>
    <row r="274" spans="1:69">
      <c r="A274">
        <v>273</v>
      </c>
      <c r="B274" s="153" t="str">
        <f>IFERROR(TEXT(AL274,"00"),"99")&amp;IFERROR(TEXT(W274,"00"),"99")&amp;IFERROR(TEXT(S274,"00"),"99")&amp;IFERROR(TEXT(BO274,"000"),"999")</f>
        <v>013499038</v>
      </c>
      <c r="C274" s="153" t="str">
        <f>IFERROR(TEXT(AL274,"00"),"99")&amp;IFERROR(TEXT(V274,"00"),"99")&amp;IFERROR(TEXT(R274,"000"),"999")</f>
        <v>0134999</v>
      </c>
      <c r="D274" s="28">
        <v>1</v>
      </c>
      <c r="E274" s="591">
        <f>IF(NOT(ISBLANK(L274)),1,0)</f>
        <v>0</v>
      </c>
      <c r="F274" s="591">
        <f>IF(NOT(ISBLANK(O274)),1,0)</f>
        <v>0</v>
      </c>
      <c r="G274" s="349" t="str">
        <f>IF(ISBLANK(H274), IF(OR(NOT(ISBLANK(L274)),NOT(ISBLANK(I274)), NOT(ISBLANK(O274))),"no oldname but should be",""),IF(H274=I274,"api",IF(H274=O274,"csv","no match or acs")))</f>
        <v>no match or acs</v>
      </c>
      <c r="H274" s="39" t="s">
        <v>5659</v>
      </c>
      <c r="I274" s="39"/>
      <c r="K274" s="177"/>
      <c r="L274" s="177"/>
      <c r="M274" s="571"/>
      <c r="N274" s="571"/>
      <c r="O274" s="39"/>
      <c r="P274" s="56" t="s">
        <v>5659</v>
      </c>
      <c r="Q274" s="177" t="s">
        <v>5661</v>
      </c>
      <c r="R274" s="142">
        <f>IFERROR(_xlfn.XLOOKUP(T274, sortorder!P:P,sortorder!Q:Q),999)</f>
        <v>999</v>
      </c>
      <c r="S274" s="142">
        <f>IFERROR(_xlfn.XLOOKUP(T274, sortorder!P:P,sortorder!O:O),99)</f>
        <v>99</v>
      </c>
      <c r="T274" s="177" t="s">
        <v>5661</v>
      </c>
      <c r="U274" s="177"/>
      <c r="V274" s="147">
        <f>IFERROR(_xlfn.XLOOKUP(X274, sortorder!E:E,sortorder!D:D),99)</f>
        <v>34</v>
      </c>
      <c r="W274" s="147">
        <f>V274</f>
        <v>34</v>
      </c>
      <c r="X274" s="177" t="s">
        <v>6512</v>
      </c>
      <c r="Y274" s="137">
        <f>IF(ISERROR(SEARCH(Y$1,$Q274)),0,1)</f>
        <v>0</v>
      </c>
      <c r="Z274" s="137">
        <f>IF(ISERROR(SEARCH(Z$1,$Q274)),0,1)</f>
        <v>0</v>
      </c>
      <c r="AA274" s="137">
        <f>IF(ISERROR(SEARCH(AA$1,$Q274)),0,1)</f>
        <v>0</v>
      </c>
      <c r="AB274" s="137">
        <f>IF(ISERROR(SEARCH(AB$1,$Q274)),0,1)</f>
        <v>0</v>
      </c>
      <c r="AC274" s="137">
        <f>IF(ISERROR(SEARCH(AC$1,$Q274)),0,1)</f>
        <v>0</v>
      </c>
      <c r="AD274" s="137">
        <f>IF(ISERROR(SEARCH(AD$1,$Q274)),0,1)</f>
        <v>0</v>
      </c>
      <c r="AE274" s="137">
        <f>IF(ISERROR(SEARCH(AE$1,$Q274)),0,1)</f>
        <v>0</v>
      </c>
      <c r="AF274" s="137">
        <f>IF(ISERROR(SEARCH(AF$1,$Q274)),0,1)</f>
        <v>0</v>
      </c>
      <c r="AG274" s="137">
        <f>IF(ISERROR(SEARCH(AG$1,$Q274)),0,1)</f>
        <v>0</v>
      </c>
      <c r="AH274" s="177" t="s">
        <v>1058</v>
      </c>
      <c r="AI274" s="137">
        <f>_xlfn.XLOOKUP(I274,'api2.3'!B:B,'api2.3'!D:D,"")</f>
        <v>0</v>
      </c>
      <c r="AJ274" s="177" t="s">
        <v>60</v>
      </c>
      <c r="AK274" s="202" t="s">
        <v>44</v>
      </c>
      <c r="AL274" s="200">
        <f>_xlfn.XLOOKUP(AK274,sortorder!$I$15:$I$20,sortorder!$J$15:$J$20)</f>
        <v>1</v>
      </c>
      <c r="AM274" s="645"/>
      <c r="AN274" s="645"/>
      <c r="AO274" s="645"/>
      <c r="AP274" s="645">
        <v>0</v>
      </c>
      <c r="AQ274" s="177" t="s">
        <v>43</v>
      </c>
      <c r="AR274" s="22" t="str">
        <f>IF(AA274=1,"pctile",IF(Y274=1,"ratio",IF(AC274=1,"avg","raw")))</f>
        <v>raw</v>
      </c>
      <c r="AS274" s="177" t="s">
        <v>43</v>
      </c>
      <c r="AT274" s="22" t="b">
        <f>AR274=AS274</f>
        <v>1</v>
      </c>
      <c r="AU274" s="645" t="s">
        <v>286</v>
      </c>
      <c r="AV274" s="645"/>
      <c r="AW274" s="177">
        <v>1</v>
      </c>
      <c r="AX274" s="601" t="s">
        <v>5312</v>
      </c>
      <c r="AY274" s="484" t="b">
        <v>1</v>
      </c>
      <c r="AZ274" s="222" t="s">
        <v>5630</v>
      </c>
      <c r="BA274" s="177">
        <v>2</v>
      </c>
      <c r="BB274" s="177">
        <v>0</v>
      </c>
      <c r="BC274" s="177" t="b">
        <v>0</v>
      </c>
      <c r="BD274" s="177" t="b">
        <v>0</v>
      </c>
      <c r="BE274" s="177" t="b">
        <v>0</v>
      </c>
      <c r="BF274" s="177"/>
      <c r="BG274" s="177" t="s">
        <v>5664</v>
      </c>
      <c r="BH274" s="177" t="s">
        <v>5663</v>
      </c>
      <c r="BI274" s="177" t="s">
        <v>5663</v>
      </c>
      <c r="BJ274" s="719">
        <v>0</v>
      </c>
      <c r="BK274" s="566" t="s">
        <v>2799</v>
      </c>
      <c r="BL274" s="484" t="s">
        <v>2799</v>
      </c>
      <c r="BM274" s="571" t="s">
        <v>5663</v>
      </c>
      <c r="BO274" s="211">
        <v>38</v>
      </c>
      <c r="BP274" t="s">
        <v>5346</v>
      </c>
      <c r="BQ274" s="585">
        <v>0</v>
      </c>
    </row>
    <row r="275" spans="1:69">
      <c r="A275">
        <v>274</v>
      </c>
      <c r="B275" s="153" t="str">
        <f>IFERROR(TEXT(AL275,"00"),"99")&amp;IFERROR(TEXT(W275,"00"),"99")&amp;IFERROR(TEXT(S275,"00"),"99")&amp;IFERROR(TEXT(BO275,"000"),"999")</f>
        <v>013499038</v>
      </c>
      <c r="C275" s="153" t="str">
        <f>IFERROR(TEXT(AL275,"00"),"99")&amp;IFERROR(TEXT(V275,"00"),"99")&amp;IFERROR(TEXT(R275,"000"),"999")</f>
        <v>0134999</v>
      </c>
      <c r="D275" s="28">
        <v>1</v>
      </c>
      <c r="E275" s="591">
        <f>IF(NOT(ISBLANK(L275)),1,0)</f>
        <v>0</v>
      </c>
      <c r="F275" s="591">
        <f>IF(NOT(ISBLANK(O275)),1,0)</f>
        <v>0</v>
      </c>
      <c r="G275" s="349" t="str">
        <f>IF(ISBLANK(H275), IF(OR(NOT(ISBLANK(L275)),NOT(ISBLANK(I275)), NOT(ISBLANK(O275))),"no oldname but should be",""),IF(H275=I275,"api",IF(H275=O275,"csv","no match or acs")))</f>
        <v>no match or acs</v>
      </c>
      <c r="H275" s="39" t="s">
        <v>5658</v>
      </c>
      <c r="I275" s="39"/>
      <c r="K275" s="177"/>
      <c r="L275" s="177"/>
      <c r="M275" s="571"/>
      <c r="N275" s="571"/>
      <c r="O275" s="39"/>
      <c r="P275" s="56" t="s">
        <v>5658</v>
      </c>
      <c r="Q275" s="177" t="s">
        <v>5660</v>
      </c>
      <c r="R275" s="142">
        <f>IFERROR(_xlfn.XLOOKUP(T275, sortorder!P:P,sortorder!Q:Q),999)</f>
        <v>999</v>
      </c>
      <c r="S275" s="142">
        <f>IFERROR(_xlfn.XLOOKUP(T275, sortorder!P:P,sortorder!O:O),99)</f>
        <v>99</v>
      </c>
      <c r="T275" s="177" t="s">
        <v>5660</v>
      </c>
      <c r="U275" s="177"/>
      <c r="V275" s="147">
        <f>IFERROR(_xlfn.XLOOKUP(X275, sortorder!E:E,sortorder!D:D),99)</f>
        <v>34</v>
      </c>
      <c r="W275" s="147">
        <f>V275</f>
        <v>34</v>
      </c>
      <c r="X275" s="177" t="s">
        <v>6512</v>
      </c>
      <c r="Y275" s="137">
        <f>IF(ISERROR(SEARCH(Y$1,$Q275)),0,1)</f>
        <v>0</v>
      </c>
      <c r="Z275" s="137">
        <f>IF(ISERROR(SEARCH(Z$1,$Q275)),0,1)</f>
        <v>0</v>
      </c>
      <c r="AA275" s="137">
        <f>IF(ISERROR(SEARCH(AA$1,$Q275)),0,1)</f>
        <v>0</v>
      </c>
      <c r="AB275" s="137">
        <f>IF(ISERROR(SEARCH(AB$1,$Q275)),0,1)</f>
        <v>0</v>
      </c>
      <c r="AC275" s="137">
        <f>IF(ISERROR(SEARCH(AC$1,$Q275)),0,1)</f>
        <v>0</v>
      </c>
      <c r="AD275" s="137">
        <f>IF(ISERROR(SEARCH(AD$1,$Q275)),0,1)</f>
        <v>0</v>
      </c>
      <c r="AE275" s="137">
        <f>IF(ISERROR(SEARCH(AE$1,$Q275)),0,1)</f>
        <v>0</v>
      </c>
      <c r="AF275" s="137">
        <f>IF(ISERROR(SEARCH(AF$1,$Q275)),0,1)</f>
        <v>0</v>
      </c>
      <c r="AG275" s="137">
        <f>IF(ISERROR(SEARCH(AG$1,$Q275)),0,1)</f>
        <v>0</v>
      </c>
      <c r="AH275" s="177" t="s">
        <v>1058</v>
      </c>
      <c r="AI275" s="137">
        <f>_xlfn.XLOOKUP(I275,'api2.3'!B:B,'api2.3'!D:D,"")</f>
        <v>0</v>
      </c>
      <c r="AJ275" s="177" t="s">
        <v>60</v>
      </c>
      <c r="AK275" s="202" t="s">
        <v>44</v>
      </c>
      <c r="AL275" s="200">
        <f>_xlfn.XLOOKUP(AK275,sortorder!$I$15:$I$20,sortorder!$J$15:$J$20)</f>
        <v>1</v>
      </c>
      <c r="AM275" s="645"/>
      <c r="AN275" s="645"/>
      <c r="AO275" s="645"/>
      <c r="AP275" s="645">
        <v>0</v>
      </c>
      <c r="AQ275" s="177" t="s">
        <v>43</v>
      </c>
      <c r="AR275" s="22" t="str">
        <f>IF(AA275=1,"pctile",IF(Y275=1,"ratio",IF(AC275=1,"avg","raw")))</f>
        <v>raw</v>
      </c>
      <c r="AS275" s="177" t="s">
        <v>43</v>
      </c>
      <c r="AT275" s="22" t="b">
        <f>AR275=AS275</f>
        <v>1</v>
      </c>
      <c r="AU275" s="645" t="s">
        <v>286</v>
      </c>
      <c r="AV275" s="645"/>
      <c r="AW275" s="177">
        <v>1</v>
      </c>
      <c r="AX275" s="601" t="s">
        <v>5312</v>
      </c>
      <c r="AY275" s="484" t="b">
        <v>1</v>
      </c>
      <c r="AZ275" s="222" t="s">
        <v>5630</v>
      </c>
      <c r="BA275" s="177">
        <v>2</v>
      </c>
      <c r="BB275" s="177">
        <v>0</v>
      </c>
      <c r="BC275" s="177" t="b">
        <v>0</v>
      </c>
      <c r="BD275" s="177" t="b">
        <v>0</v>
      </c>
      <c r="BE275" s="177" t="b">
        <v>0</v>
      </c>
      <c r="BF275" s="177"/>
      <c r="BG275" s="177" t="s">
        <v>5662</v>
      </c>
      <c r="BH275" s="177" t="s">
        <v>5662</v>
      </c>
      <c r="BI275" s="177" t="s">
        <v>5662</v>
      </c>
      <c r="BJ275" s="719">
        <v>0</v>
      </c>
      <c r="BK275" s="566" t="s">
        <v>2799</v>
      </c>
      <c r="BL275" s="484" t="s">
        <v>2799</v>
      </c>
      <c r="BM275" s="571" t="s">
        <v>5662</v>
      </c>
      <c r="BO275" s="211">
        <v>38</v>
      </c>
      <c r="BP275" t="s">
        <v>5346</v>
      </c>
      <c r="BQ275" s="585">
        <v>0</v>
      </c>
    </row>
    <row r="276" spans="1:69">
      <c r="A276">
        <v>275</v>
      </c>
      <c r="B276" s="153" t="str">
        <f>IFERROR(TEXT(AL276,"00"),"99")&amp;IFERROR(TEXT(W276,"00"),"99")&amp;IFERROR(TEXT(S276,"00"),"99")&amp;IFERROR(TEXT(BO276,"000"),"999")</f>
        <v>013499038</v>
      </c>
      <c r="C276" s="153" t="str">
        <f>IFERROR(TEXT(AL276,"00"),"99")&amp;IFERROR(TEXT(V276,"00"),"99")&amp;IFERROR(TEXT(R276,"000"),"999")</f>
        <v>0134999</v>
      </c>
      <c r="D276" s="28">
        <v>1</v>
      </c>
      <c r="E276" s="591">
        <f>IF(NOT(ISBLANK(L276)),1,0)</f>
        <v>1</v>
      </c>
      <c r="F276" s="591">
        <f>IF(NOT(ISBLANK(O276)),1,0)</f>
        <v>0</v>
      </c>
      <c r="G276" s="349" t="str">
        <f>IF(ISBLANK(H276), IF(OR(NOT(ISBLANK(L276)),NOT(ISBLANK(I276)), NOT(ISBLANK(O276))),"no oldname but should be",""),IF(H276=I276,"api",IF(H276=O276,"csv","no match or acs")))</f>
        <v>api</v>
      </c>
      <c r="H276" s="21" t="s">
        <v>2501</v>
      </c>
      <c r="I276" s="54" t="s">
        <v>2501</v>
      </c>
      <c r="J276" s="54"/>
      <c r="K276" s="705"/>
      <c r="L276" s="705" t="s">
        <v>7194</v>
      </c>
      <c r="M276" s="571"/>
      <c r="N276" s="571"/>
      <c r="O276" s="177"/>
      <c r="P276" s="571"/>
      <c r="Q276" s="705" t="s">
        <v>6574</v>
      </c>
      <c r="R276" s="142">
        <f>IFERROR(_xlfn.XLOOKUP(T276, sortorder!P:P,sortorder!Q:Q),999)</f>
        <v>999</v>
      </c>
      <c r="S276" s="142">
        <f>IFERROR(_xlfn.XLOOKUP(T276, sortorder!P:P,sortorder!O:O),99)</f>
        <v>99</v>
      </c>
      <c r="T276" s="705" t="s">
        <v>6574</v>
      </c>
      <c r="U276" s="177"/>
      <c r="V276" s="147">
        <f>IFERROR(_xlfn.XLOOKUP(X276, sortorder!E:E,sortorder!D:D),99)</f>
        <v>34</v>
      </c>
      <c r="W276" s="147">
        <f>V276</f>
        <v>34</v>
      </c>
      <c r="X276" s="705" t="s">
        <v>6512</v>
      </c>
      <c r="Y276" s="137">
        <f>IF(ISERROR(SEARCH(Y$1,$Q276)),0,1)</f>
        <v>0</v>
      </c>
      <c r="Z276" s="137">
        <f>IF(ISERROR(SEARCH(Z$1,$Q276)),0,1)</f>
        <v>0</v>
      </c>
      <c r="AA276" s="137">
        <f>IF(ISERROR(SEARCH(AA$1,$Q276)),0,1)</f>
        <v>0</v>
      </c>
      <c r="AB276" s="137">
        <f>IF(ISERROR(SEARCH(AB$1,$Q276)),0,1)</f>
        <v>0</v>
      </c>
      <c r="AC276" s="137">
        <f>IF(ISERROR(SEARCH(AC$1,$Q276)),0,1)</f>
        <v>0</v>
      </c>
      <c r="AD276" s="137">
        <f>IF(ISERROR(SEARCH(AD$1,$Q276)),0,1)</f>
        <v>0</v>
      </c>
      <c r="AE276" s="137">
        <f>IF(ISERROR(SEARCH(AE$1,$Q276)),0,1)</f>
        <v>0</v>
      </c>
      <c r="AF276" s="137">
        <f>IF(ISERROR(SEARCH(AF$1,$Q276)),0,1)</f>
        <v>0</v>
      </c>
      <c r="AG276" s="137">
        <f>IF(ISERROR(SEARCH(AG$1,$Q276)),0,1)</f>
        <v>0</v>
      </c>
      <c r="AH276" s="177" t="s">
        <v>1058</v>
      </c>
      <c r="AI276" s="137" t="str">
        <f>_xlfn.XLOOKUP(I276,'api2.3'!B:B,'api2.3'!D:D,"")</f>
        <v>Languages Spoken at Home</v>
      </c>
      <c r="AJ276" s="177" t="s">
        <v>60</v>
      </c>
      <c r="AK276" s="202" t="s">
        <v>44</v>
      </c>
      <c r="AL276" s="200">
        <f>_xlfn.XLOOKUP(AK276,sortorder!$I$15:$I$20,sortorder!$J$15:$J$20)</f>
        <v>1</v>
      </c>
      <c r="AM276" s="645"/>
      <c r="AN276" s="645"/>
      <c r="AO276" s="645"/>
      <c r="AP276" s="645">
        <v>0</v>
      </c>
      <c r="AQ276" s="177" t="s">
        <v>43</v>
      </c>
      <c r="AR276" s="22" t="str">
        <f>IF(AA276=1,"pctile",IF(Y276=1,"ratio",IF(AC276=1,"avg","raw")))</f>
        <v>raw</v>
      </c>
      <c r="AS276" s="177" t="s">
        <v>43</v>
      </c>
      <c r="AT276" s="22" t="b">
        <f>AR276=AS276</f>
        <v>1</v>
      </c>
      <c r="AU276" s="645" t="s">
        <v>286</v>
      </c>
      <c r="AV276" s="645"/>
      <c r="AW276" s="177">
        <v>1</v>
      </c>
      <c r="AX276" s="601" t="s">
        <v>5312</v>
      </c>
      <c r="AY276" s="484" t="b">
        <v>1</v>
      </c>
      <c r="AZ276" s="224" t="s">
        <v>5630</v>
      </c>
      <c r="BA276" s="177">
        <v>2</v>
      </c>
      <c r="BB276" s="177">
        <v>0</v>
      </c>
      <c r="BC276" s="177" t="b">
        <v>0</v>
      </c>
      <c r="BD276" s="177" t="b">
        <v>0</v>
      </c>
      <c r="BE276" s="177" t="b">
        <v>0</v>
      </c>
      <c r="BF276" s="177"/>
      <c r="BG276" s="177" t="s">
        <v>5351</v>
      </c>
      <c r="BH276" s="177" t="s">
        <v>2502</v>
      </c>
      <c r="BI276" s="177" t="s">
        <v>2502</v>
      </c>
      <c r="BJ276" s="719">
        <v>0</v>
      </c>
      <c r="BK276" s="566" t="e">
        <v>#N/A</v>
      </c>
      <c r="BL276" s="484" t="s">
        <v>2502</v>
      </c>
      <c r="BM276" s="571" t="s">
        <v>5657</v>
      </c>
      <c r="BO276" s="211">
        <v>38</v>
      </c>
      <c r="BP276" t="s">
        <v>2494</v>
      </c>
      <c r="BQ276" s="585" t="s">
        <v>55</v>
      </c>
    </row>
    <row r="277" spans="1:69">
      <c r="A277">
        <v>276</v>
      </c>
      <c r="B277" s="153" t="str">
        <f>IFERROR(TEXT(AL277,"00"),"99")&amp;IFERROR(TEXT(W277,"00"),"99")&amp;IFERROR(TEXT(S277,"00"),"99")&amp;IFERROR(TEXT(BO277,"000"),"999")</f>
        <v>013499039</v>
      </c>
      <c r="C277" s="153" t="str">
        <f>IFERROR(TEXT(AL277,"00"),"99")&amp;IFERROR(TEXT(V277,"00"),"99")&amp;IFERROR(TEXT(R277,"000"),"999")</f>
        <v>0134999</v>
      </c>
      <c r="D277" s="28">
        <v>1</v>
      </c>
      <c r="E277" s="591">
        <f>IF(NOT(ISBLANK(L277)),1,0)</f>
        <v>1</v>
      </c>
      <c r="F277" s="591">
        <f>IF(NOT(ISBLANK(O277)),1,0)</f>
        <v>0</v>
      </c>
      <c r="G277" s="349" t="str">
        <f>IF(ISBLANK(H277), IF(OR(NOT(ISBLANK(L277)),NOT(ISBLANK(I277)), NOT(ISBLANK(O277))),"no oldname but should be",""),IF(H277=I277,"api",IF(H277=O277,"csv","no match or acs")))</f>
        <v>api</v>
      </c>
      <c r="H277" s="190" t="s">
        <v>2503</v>
      </c>
      <c r="I277" s="704" t="s">
        <v>2503</v>
      </c>
      <c r="J277" s="704"/>
      <c r="K277" s="705"/>
      <c r="L277" s="705" t="s">
        <v>7195</v>
      </c>
      <c r="M277" s="571"/>
      <c r="N277" s="571"/>
      <c r="O277" s="177"/>
      <c r="P277" s="571"/>
      <c r="Q277" s="705" t="s">
        <v>6568</v>
      </c>
      <c r="R277" s="142">
        <f>IFERROR(_xlfn.XLOOKUP(T277, sortorder!P:P,sortorder!Q:Q),999)</f>
        <v>999</v>
      </c>
      <c r="S277" s="142">
        <f>IFERROR(_xlfn.XLOOKUP(T277, sortorder!P:P,sortorder!O:O),99)</f>
        <v>99</v>
      </c>
      <c r="T277" s="705" t="s">
        <v>6568</v>
      </c>
      <c r="U277" s="177"/>
      <c r="V277" s="147">
        <f>IFERROR(_xlfn.XLOOKUP(X277, sortorder!E:E,sortorder!D:D),99)</f>
        <v>34</v>
      </c>
      <c r="W277" s="147">
        <f>V277</f>
        <v>34</v>
      </c>
      <c r="X277" s="666" t="s">
        <v>6512</v>
      </c>
      <c r="Y277" s="137">
        <f>IF(ISERROR(SEARCH(Y$1,$Q277)),0,1)</f>
        <v>0</v>
      </c>
      <c r="Z277" s="137">
        <f>IF(ISERROR(SEARCH(Z$1,$Q277)),0,1)</f>
        <v>0</v>
      </c>
      <c r="AA277" s="137">
        <f>IF(ISERROR(SEARCH(AA$1,$Q277)),0,1)</f>
        <v>0</v>
      </c>
      <c r="AB277" s="137">
        <f>IF(ISERROR(SEARCH(AB$1,$Q277)),0,1)</f>
        <v>0</v>
      </c>
      <c r="AC277" s="137">
        <f>IF(ISERROR(SEARCH(AC$1,$Q277)),0,1)</f>
        <v>0</v>
      </c>
      <c r="AD277" s="137">
        <f>IF(ISERROR(SEARCH(AD$1,$Q277)),0,1)</f>
        <v>0</v>
      </c>
      <c r="AE277" s="137">
        <f>IF(ISERROR(SEARCH(AE$1,$Q277)),0,1)</f>
        <v>0</v>
      </c>
      <c r="AF277" s="137">
        <f>IF(ISERROR(SEARCH(AF$1,$Q277)),0,1)</f>
        <v>0</v>
      </c>
      <c r="AG277" s="137">
        <f>IF(ISERROR(SEARCH(AG$1,$Q277)),0,1)</f>
        <v>0</v>
      </c>
      <c r="AH277" s="177" t="s">
        <v>1058</v>
      </c>
      <c r="AI277" s="137" t="str">
        <f>_xlfn.XLOOKUP(I277,'api2.3'!B:B,'api2.3'!D:D,"")</f>
        <v>Languages Spoken at Home</v>
      </c>
      <c r="AJ277" s="177" t="s">
        <v>60</v>
      </c>
      <c r="AK277" s="202" t="s">
        <v>44</v>
      </c>
      <c r="AL277" s="200">
        <f>_xlfn.XLOOKUP(AK277,sortorder!$I$15:$I$20,sortorder!$J$15:$J$20)</f>
        <v>1</v>
      </c>
      <c r="AM277" s="645"/>
      <c r="AN277" s="645"/>
      <c r="AO277" s="645"/>
      <c r="AP277" s="645">
        <v>0</v>
      </c>
      <c r="AQ277" s="177" t="s">
        <v>43</v>
      </c>
      <c r="AR277" s="22" t="str">
        <f>IF(AA277=1,"pctile",IF(Y277=1,"ratio",IF(AC277=1,"avg","raw")))</f>
        <v>raw</v>
      </c>
      <c r="AS277" s="177" t="s">
        <v>43</v>
      </c>
      <c r="AT277" s="22" t="b">
        <f>AR277=AS277</f>
        <v>1</v>
      </c>
      <c r="AU277" s="645" t="s">
        <v>286</v>
      </c>
      <c r="AV277" s="645"/>
      <c r="AW277" s="177">
        <v>1</v>
      </c>
      <c r="AX277" s="601" t="s">
        <v>5312</v>
      </c>
      <c r="AY277" s="484" t="b">
        <v>1</v>
      </c>
      <c r="AZ277" s="222" t="s">
        <v>5630</v>
      </c>
      <c r="BA277" s="177">
        <v>2</v>
      </c>
      <c r="BB277" s="177">
        <v>0</v>
      </c>
      <c r="BC277" s="177" t="b">
        <v>0</v>
      </c>
      <c r="BD277" s="177" t="b">
        <v>0</v>
      </c>
      <c r="BE277" s="177" t="b">
        <v>0</v>
      </c>
      <c r="BF277" s="177"/>
      <c r="BG277" s="177" t="s">
        <v>5352</v>
      </c>
      <c r="BH277" s="177" t="s">
        <v>2504</v>
      </c>
      <c r="BI277" s="177" t="s">
        <v>2504</v>
      </c>
      <c r="BJ277" s="719">
        <v>0</v>
      </c>
      <c r="BK277" s="566" t="e">
        <v>#N/A</v>
      </c>
      <c r="BL277" s="484" t="s">
        <v>2504</v>
      </c>
      <c r="BM277" s="571" t="s">
        <v>2505</v>
      </c>
      <c r="BO277" s="211">
        <v>39</v>
      </c>
      <c r="BP277" t="s">
        <v>2494</v>
      </c>
      <c r="BQ277" s="585" t="s">
        <v>55</v>
      </c>
    </row>
    <row r="278" spans="1:69">
      <c r="A278">
        <v>277</v>
      </c>
      <c r="B278" s="153" t="str">
        <f>IFERROR(TEXT(AL278,"00"),"99")&amp;IFERROR(TEXT(W278,"00"),"99")&amp;IFERROR(TEXT(S278,"00"),"99")&amp;IFERROR(TEXT(BO278,"000"),"999")</f>
        <v>013499040</v>
      </c>
      <c r="C278" s="153" t="str">
        <f>IFERROR(TEXT(AL278,"00"),"99")&amp;IFERROR(TEXT(V278,"00"),"99")&amp;IFERROR(TEXT(R278,"000"),"999")</f>
        <v>0134999</v>
      </c>
      <c r="D278" s="28">
        <v>1</v>
      </c>
      <c r="E278" s="591">
        <f>IF(NOT(ISBLANK(L278)),1,0)</f>
        <v>1</v>
      </c>
      <c r="F278" s="591">
        <f>IF(NOT(ISBLANK(O278)),1,0)</f>
        <v>0</v>
      </c>
      <c r="G278" s="349" t="str">
        <f>IF(ISBLANK(H278), IF(OR(NOT(ISBLANK(L278)),NOT(ISBLANK(I278)), NOT(ISBLANK(O278))),"no oldname but should be",""),IF(H278=I278,"api",IF(H278=O278,"csv","no match or acs")))</f>
        <v>api</v>
      </c>
      <c r="H278" s="21" t="s">
        <v>2506</v>
      </c>
      <c r="I278" s="54" t="s">
        <v>2506</v>
      </c>
      <c r="J278" s="54"/>
      <c r="K278" s="705"/>
      <c r="L278" s="705" t="s">
        <v>7196</v>
      </c>
      <c r="M278" s="571"/>
      <c r="N278" s="571"/>
      <c r="O278" s="177"/>
      <c r="P278" s="571"/>
      <c r="Q278" s="705" t="s">
        <v>6569</v>
      </c>
      <c r="R278" s="142">
        <f>IFERROR(_xlfn.XLOOKUP(T278, sortorder!P:P,sortorder!Q:Q),999)</f>
        <v>999</v>
      </c>
      <c r="S278" s="142">
        <f>IFERROR(_xlfn.XLOOKUP(T278, sortorder!P:P,sortorder!O:O),99)</f>
        <v>99</v>
      </c>
      <c r="T278" s="705" t="s">
        <v>6569</v>
      </c>
      <c r="U278" s="177"/>
      <c r="V278" s="147">
        <f>IFERROR(_xlfn.XLOOKUP(X278, sortorder!E:E,sortorder!D:D),99)</f>
        <v>34</v>
      </c>
      <c r="W278" s="147">
        <f>V278</f>
        <v>34</v>
      </c>
      <c r="X278" s="705" t="s">
        <v>6512</v>
      </c>
      <c r="Y278" s="137">
        <f>IF(ISERROR(SEARCH(Y$1,$Q278)),0,1)</f>
        <v>0</v>
      </c>
      <c r="Z278" s="137">
        <f>IF(ISERROR(SEARCH(Z$1,$Q278)),0,1)</f>
        <v>0</v>
      </c>
      <c r="AA278" s="137">
        <f>IF(ISERROR(SEARCH(AA$1,$Q278)),0,1)</f>
        <v>0</v>
      </c>
      <c r="AB278" s="137">
        <f>IF(ISERROR(SEARCH(AB$1,$Q278)),0,1)</f>
        <v>0</v>
      </c>
      <c r="AC278" s="137">
        <f>IF(ISERROR(SEARCH(AC$1,$Q278)),0,1)</f>
        <v>0</v>
      </c>
      <c r="AD278" s="137">
        <f>IF(ISERROR(SEARCH(AD$1,$Q278)),0,1)</f>
        <v>0</v>
      </c>
      <c r="AE278" s="137">
        <f>IF(ISERROR(SEARCH(AE$1,$Q278)),0,1)</f>
        <v>0</v>
      </c>
      <c r="AF278" s="137">
        <f>IF(ISERROR(SEARCH(AF$1,$Q278)),0,1)</f>
        <v>0</v>
      </c>
      <c r="AG278" s="137">
        <f>IF(ISERROR(SEARCH(AG$1,$Q278)),0,1)</f>
        <v>0</v>
      </c>
      <c r="AH278" s="177" t="s">
        <v>1058</v>
      </c>
      <c r="AI278" s="137" t="str">
        <f>_xlfn.XLOOKUP(I278,'api2.3'!B:B,'api2.3'!D:D,"")</f>
        <v>Languages Spoken at Home</v>
      </c>
      <c r="AJ278" s="177" t="s">
        <v>60</v>
      </c>
      <c r="AK278" s="202" t="s">
        <v>44</v>
      </c>
      <c r="AL278" s="200">
        <f>_xlfn.XLOOKUP(AK278,sortorder!$I$15:$I$20,sortorder!$J$15:$J$20)</f>
        <v>1</v>
      </c>
      <c r="AM278" s="645"/>
      <c r="AN278" s="645"/>
      <c r="AO278" s="645"/>
      <c r="AP278" s="645">
        <v>0</v>
      </c>
      <c r="AQ278" s="177" t="s">
        <v>43</v>
      </c>
      <c r="AR278" s="22" t="str">
        <f>IF(AA278=1,"pctile",IF(Y278=1,"ratio",IF(AC278=1,"avg","raw")))</f>
        <v>raw</v>
      </c>
      <c r="AS278" s="177" t="s">
        <v>43</v>
      </c>
      <c r="AT278" s="22" t="b">
        <f>AR278=AS278</f>
        <v>1</v>
      </c>
      <c r="AU278" s="645" t="s">
        <v>286</v>
      </c>
      <c r="AV278" s="645"/>
      <c r="AW278" s="177">
        <v>1</v>
      </c>
      <c r="AX278" s="601" t="s">
        <v>5312</v>
      </c>
      <c r="AY278" s="484" t="b">
        <v>1</v>
      </c>
      <c r="AZ278" s="222" t="s">
        <v>5630</v>
      </c>
      <c r="BA278" s="177">
        <v>2</v>
      </c>
      <c r="BB278" s="177">
        <v>0</v>
      </c>
      <c r="BC278" s="177" t="b">
        <v>0</v>
      </c>
      <c r="BD278" s="177" t="b">
        <v>0</v>
      </c>
      <c r="BE278" s="177" t="b">
        <v>0</v>
      </c>
      <c r="BF278" s="177"/>
      <c r="BG278" s="177" t="s">
        <v>5353</v>
      </c>
      <c r="BH278" s="177" t="s">
        <v>2507</v>
      </c>
      <c r="BI278" s="177" t="s">
        <v>2507</v>
      </c>
      <c r="BJ278" s="719">
        <v>0</v>
      </c>
      <c r="BK278" s="566" t="e">
        <v>#N/A</v>
      </c>
      <c r="BL278" s="484" t="s">
        <v>2507</v>
      </c>
      <c r="BM278" s="571" t="s">
        <v>5343</v>
      </c>
      <c r="BO278" s="211">
        <v>40</v>
      </c>
      <c r="BP278" t="s">
        <v>2494</v>
      </c>
      <c r="BQ278" s="585" t="s">
        <v>55</v>
      </c>
    </row>
    <row r="279" spans="1:69">
      <c r="A279">
        <v>278</v>
      </c>
      <c r="B279" s="153" t="str">
        <f>IFERROR(TEXT(AL279,"00"),"99")&amp;IFERROR(TEXT(W279,"00"),"99")&amp;IFERROR(TEXT(S279,"00"),"99")&amp;IFERROR(TEXT(BO279,"000"),"999")</f>
        <v>013499041</v>
      </c>
      <c r="C279" s="153" t="str">
        <f>IFERROR(TEXT(AL279,"00"),"99")&amp;IFERROR(TEXT(V279,"00"),"99")&amp;IFERROR(TEXT(R279,"000"),"999")</f>
        <v>0134999</v>
      </c>
      <c r="D279" s="28">
        <v>1</v>
      </c>
      <c r="E279" s="591">
        <f>IF(NOT(ISBLANK(L279)),1,0)</f>
        <v>1</v>
      </c>
      <c r="F279" s="591">
        <f>IF(NOT(ISBLANK(O279)),1,0)</f>
        <v>0</v>
      </c>
      <c r="G279" s="349" t="str">
        <f>IF(ISBLANK(H279), IF(OR(NOT(ISBLANK(L279)),NOT(ISBLANK(I279)), NOT(ISBLANK(O279))),"no oldname but should be",""),IF(H279=I279,"api",IF(H279=O279,"csv","no match or acs")))</f>
        <v>api</v>
      </c>
      <c r="H279" s="190" t="s">
        <v>2508</v>
      </c>
      <c r="I279" s="704" t="s">
        <v>2508</v>
      </c>
      <c r="J279" s="704"/>
      <c r="K279" s="705"/>
      <c r="L279" s="705" t="s">
        <v>7197</v>
      </c>
      <c r="M279" s="571"/>
      <c r="N279" s="571"/>
      <c r="O279" s="177"/>
      <c r="P279" s="571"/>
      <c r="Q279" s="705" t="s">
        <v>6570</v>
      </c>
      <c r="R279" s="142">
        <f>IFERROR(_xlfn.XLOOKUP(T279, sortorder!P:P,sortorder!Q:Q),999)</f>
        <v>999</v>
      </c>
      <c r="S279" s="142">
        <f>IFERROR(_xlfn.XLOOKUP(T279, sortorder!P:P,sortorder!O:O),99)</f>
        <v>99</v>
      </c>
      <c r="T279" s="705" t="s">
        <v>6570</v>
      </c>
      <c r="U279" s="177"/>
      <c r="V279" s="147">
        <f>IFERROR(_xlfn.XLOOKUP(X279, sortorder!E:E,sortorder!D:D),99)</f>
        <v>34</v>
      </c>
      <c r="W279" s="147">
        <f>V279</f>
        <v>34</v>
      </c>
      <c r="X279" s="705" t="s">
        <v>6512</v>
      </c>
      <c r="Y279" s="137">
        <f>IF(ISERROR(SEARCH(Y$1,$Q279)),0,1)</f>
        <v>0</v>
      </c>
      <c r="Z279" s="137">
        <f>IF(ISERROR(SEARCH(Z$1,$Q279)),0,1)</f>
        <v>0</v>
      </c>
      <c r="AA279" s="137">
        <f>IF(ISERROR(SEARCH(AA$1,$Q279)),0,1)</f>
        <v>0</v>
      </c>
      <c r="AB279" s="137">
        <f>IF(ISERROR(SEARCH(AB$1,$Q279)),0,1)</f>
        <v>0</v>
      </c>
      <c r="AC279" s="137">
        <f>IF(ISERROR(SEARCH(AC$1,$Q279)),0,1)</f>
        <v>0</v>
      </c>
      <c r="AD279" s="137">
        <f>IF(ISERROR(SEARCH(AD$1,$Q279)),0,1)</f>
        <v>0</v>
      </c>
      <c r="AE279" s="137">
        <f>IF(ISERROR(SEARCH(AE$1,$Q279)),0,1)</f>
        <v>0</v>
      </c>
      <c r="AF279" s="137">
        <f>IF(ISERROR(SEARCH(AF$1,$Q279)),0,1)</f>
        <v>0</v>
      </c>
      <c r="AG279" s="137">
        <f>IF(ISERROR(SEARCH(AG$1,$Q279)),0,1)</f>
        <v>0</v>
      </c>
      <c r="AH279" s="177" t="s">
        <v>1058</v>
      </c>
      <c r="AI279" s="137" t="str">
        <f>_xlfn.XLOOKUP(I279,'api2.3'!B:B,'api2.3'!D:D,"")</f>
        <v>Languages Spoken at Home</v>
      </c>
      <c r="AJ279" s="177" t="s">
        <v>60</v>
      </c>
      <c r="AK279" s="202" t="s">
        <v>44</v>
      </c>
      <c r="AL279" s="200">
        <f>_xlfn.XLOOKUP(AK279,sortorder!$I$15:$I$20,sortorder!$J$15:$J$20)</f>
        <v>1</v>
      </c>
      <c r="AM279" s="645"/>
      <c r="AN279" s="645"/>
      <c r="AO279" s="645"/>
      <c r="AP279" s="645">
        <v>0</v>
      </c>
      <c r="AQ279" s="177" t="s">
        <v>43</v>
      </c>
      <c r="AR279" s="22" t="str">
        <f>IF(AA279=1,"pctile",IF(Y279=1,"ratio",IF(AC279=1,"avg","raw")))</f>
        <v>raw</v>
      </c>
      <c r="AS279" s="177" t="s">
        <v>43</v>
      </c>
      <c r="AT279" s="22" t="b">
        <f>AR279=AS279</f>
        <v>1</v>
      </c>
      <c r="AU279" s="645" t="s">
        <v>286</v>
      </c>
      <c r="AV279" s="645"/>
      <c r="AW279" s="177">
        <v>1</v>
      </c>
      <c r="AX279" s="601" t="s">
        <v>5312</v>
      </c>
      <c r="AY279" s="484" t="b">
        <v>1</v>
      </c>
      <c r="AZ279" s="222" t="s">
        <v>5630</v>
      </c>
      <c r="BA279" s="177">
        <v>2</v>
      </c>
      <c r="BB279" s="177">
        <v>0</v>
      </c>
      <c r="BC279" s="177" t="b">
        <v>0</v>
      </c>
      <c r="BD279" s="177" t="b">
        <v>0</v>
      </c>
      <c r="BE279" s="177" t="b">
        <v>0</v>
      </c>
      <c r="BF279" s="177"/>
      <c r="BG279" s="177" t="s">
        <v>5354</v>
      </c>
      <c r="BH279" s="177" t="s">
        <v>2509</v>
      </c>
      <c r="BI279" s="177" t="s">
        <v>2509</v>
      </c>
      <c r="BJ279" s="719">
        <v>0</v>
      </c>
      <c r="BK279" s="566" t="e">
        <v>#N/A</v>
      </c>
      <c r="BL279" s="484" t="s">
        <v>2509</v>
      </c>
      <c r="BM279" s="571" t="s">
        <v>5344</v>
      </c>
      <c r="BO279" s="211">
        <v>41</v>
      </c>
      <c r="BP279" t="s">
        <v>5346</v>
      </c>
      <c r="BQ279" s="585" t="s">
        <v>55</v>
      </c>
    </row>
    <row r="280" spans="1:69">
      <c r="A280">
        <v>279</v>
      </c>
      <c r="B280" s="153" t="str">
        <f>IFERROR(TEXT(AL280,"00"),"99")&amp;IFERROR(TEXT(W280,"00"),"99")&amp;IFERROR(TEXT(S280,"00"),"99")&amp;IFERROR(TEXT(BO280,"000"),"999")</f>
        <v>013499043</v>
      </c>
      <c r="C280" s="153" t="str">
        <f>IFERROR(TEXT(AL280,"00"),"99")&amp;IFERROR(TEXT(V280,"00"),"99")&amp;IFERROR(TEXT(R280,"000"),"999")</f>
        <v>0134999</v>
      </c>
      <c r="D280" s="28">
        <v>1</v>
      </c>
      <c r="E280" s="591">
        <f>IF(NOT(ISBLANK(L280)),1,0)</f>
        <v>1</v>
      </c>
      <c r="F280" s="591">
        <f>IF(NOT(ISBLANK(O280)),1,0)</f>
        <v>0</v>
      </c>
      <c r="G280" s="349" t="str">
        <f>IF(ISBLANK(H280), IF(OR(NOT(ISBLANK(L280)),NOT(ISBLANK(I280)), NOT(ISBLANK(O280))),"no oldname but should be",""),IF(H280=I280,"api",IF(H280=O280,"csv","no match or acs")))</f>
        <v>api</v>
      </c>
      <c r="H280" s="21" t="s">
        <v>2512</v>
      </c>
      <c r="I280" s="54" t="s">
        <v>2512</v>
      </c>
      <c r="J280" s="54"/>
      <c r="K280" s="705"/>
      <c r="L280" s="705" t="s">
        <v>7198</v>
      </c>
      <c r="M280" s="571"/>
      <c r="N280" s="571"/>
      <c r="O280" s="177"/>
      <c r="P280" s="571"/>
      <c r="Q280" s="705" t="s">
        <v>6571</v>
      </c>
      <c r="R280" s="142">
        <f>IFERROR(_xlfn.XLOOKUP(T280, sortorder!P:P,sortorder!Q:Q),999)</f>
        <v>999</v>
      </c>
      <c r="S280" s="142">
        <f>IFERROR(_xlfn.XLOOKUP(T280, sortorder!P:P,sortorder!O:O),99)</f>
        <v>99</v>
      </c>
      <c r="T280" s="705" t="s">
        <v>6571</v>
      </c>
      <c r="U280" s="177"/>
      <c r="V280" s="147">
        <f>IFERROR(_xlfn.XLOOKUP(X280, sortorder!E:E,sortorder!D:D),99)</f>
        <v>34</v>
      </c>
      <c r="W280" s="147">
        <f>V280</f>
        <v>34</v>
      </c>
      <c r="X280" s="705" t="s">
        <v>6512</v>
      </c>
      <c r="Y280" s="137">
        <f>IF(ISERROR(SEARCH(Y$1,$Q280)),0,1)</f>
        <v>0</v>
      </c>
      <c r="Z280" s="137">
        <f>IF(ISERROR(SEARCH(Z$1,$Q280)),0,1)</f>
        <v>0</v>
      </c>
      <c r="AA280" s="137">
        <f>IF(ISERROR(SEARCH(AA$1,$Q280)),0,1)</f>
        <v>0</v>
      </c>
      <c r="AB280" s="137">
        <f>IF(ISERROR(SEARCH(AB$1,$Q280)),0,1)</f>
        <v>0</v>
      </c>
      <c r="AC280" s="137">
        <f>IF(ISERROR(SEARCH(AC$1,$Q280)),0,1)</f>
        <v>0</v>
      </c>
      <c r="AD280" s="137">
        <f>IF(ISERROR(SEARCH(AD$1,$Q280)),0,1)</f>
        <v>0</v>
      </c>
      <c r="AE280" s="137">
        <f>IF(ISERROR(SEARCH(AE$1,$Q280)),0,1)</f>
        <v>0</v>
      </c>
      <c r="AF280" s="137">
        <f>IF(ISERROR(SEARCH(AF$1,$Q280)),0,1)</f>
        <v>0</v>
      </c>
      <c r="AG280" s="137">
        <f>IF(ISERROR(SEARCH(AG$1,$Q280)),0,1)</f>
        <v>0</v>
      </c>
      <c r="AH280" s="177" t="s">
        <v>1058</v>
      </c>
      <c r="AI280" s="137" t="str">
        <f>_xlfn.XLOOKUP(I280,'api2.3'!B:B,'api2.3'!D:D,"")</f>
        <v>Languages Spoken at Home</v>
      </c>
      <c r="AJ280" s="177" t="s">
        <v>60</v>
      </c>
      <c r="AK280" s="202" t="s">
        <v>44</v>
      </c>
      <c r="AL280" s="200">
        <f>_xlfn.XLOOKUP(AK280,sortorder!$I$15:$I$20,sortorder!$J$15:$J$20)</f>
        <v>1</v>
      </c>
      <c r="AM280" s="645"/>
      <c r="AN280" s="645"/>
      <c r="AO280" s="645"/>
      <c r="AP280" s="645">
        <v>0</v>
      </c>
      <c r="AQ280" s="177" t="s">
        <v>43</v>
      </c>
      <c r="AR280" s="22" t="str">
        <f>IF(AA280=1,"pctile",IF(Y280=1,"ratio",IF(AC280=1,"avg","raw")))</f>
        <v>raw</v>
      </c>
      <c r="AS280" s="177" t="s">
        <v>43</v>
      </c>
      <c r="AT280" s="22" t="b">
        <f>AR280=AS280</f>
        <v>1</v>
      </c>
      <c r="AU280" s="645" t="s">
        <v>286</v>
      </c>
      <c r="AV280" s="645"/>
      <c r="AW280" s="177">
        <v>1</v>
      </c>
      <c r="AX280" s="601" t="s">
        <v>5312</v>
      </c>
      <c r="AY280" s="484" t="b">
        <v>1</v>
      </c>
      <c r="AZ280" s="222" t="s">
        <v>5630</v>
      </c>
      <c r="BA280" s="177">
        <v>2</v>
      </c>
      <c r="BB280" s="177">
        <v>0</v>
      </c>
      <c r="BC280" s="177" t="b">
        <v>0</v>
      </c>
      <c r="BD280" s="177" t="b">
        <v>0</v>
      </c>
      <c r="BE280" s="177" t="b">
        <v>0</v>
      </c>
      <c r="BF280" s="177"/>
      <c r="BG280" s="177" t="s">
        <v>5356</v>
      </c>
      <c r="BH280" s="177" t="s">
        <v>2513</v>
      </c>
      <c r="BI280" s="177" t="s">
        <v>2513</v>
      </c>
      <c r="BJ280" s="719" t="e">
        <v>#N/A</v>
      </c>
      <c r="BK280" s="566" t="e">
        <v>#N/A</v>
      </c>
      <c r="BL280" s="484" t="s">
        <v>2513</v>
      </c>
      <c r="BM280" s="571" t="s">
        <v>5655</v>
      </c>
      <c r="BO280" s="211">
        <v>43</v>
      </c>
      <c r="BP280" t="s">
        <v>2494</v>
      </c>
      <c r="BQ280" s="585" t="s">
        <v>86</v>
      </c>
    </row>
    <row r="281" spans="1:69">
      <c r="A281">
        <v>280</v>
      </c>
      <c r="B281" s="153" t="str">
        <f>IFERROR(TEXT(AL281,"00"),"99")&amp;IFERROR(TEXT(W281,"00"),"99")&amp;IFERROR(TEXT(S281,"00"),"99")&amp;IFERROR(TEXT(BO281,"000"),"999")</f>
        <v>014172042</v>
      </c>
      <c r="C281" s="153" t="str">
        <f>IFERROR(TEXT(AL281,"00"),"99")&amp;IFERROR(TEXT(V281,"00"),"99")&amp;IFERROR(TEXT(R281,"000"),"999")</f>
        <v>0141042</v>
      </c>
      <c r="D281" s="28">
        <v>1</v>
      </c>
      <c r="E281" s="591">
        <f>IF(NOT(ISBLANK(L281)),1,0)</f>
        <v>1</v>
      </c>
      <c r="F281" s="591">
        <f>IF(NOT(ISBLANK(O281)),1,0)</f>
        <v>0</v>
      </c>
      <c r="G281" s="349" t="str">
        <f>IF(ISBLANK(H281), IF(OR(NOT(ISBLANK(L281)),NOT(ISBLANK(I281)), NOT(ISBLANK(O281))),"no oldname but should be",""),IF(H281=I281,"api",IF(H281=O281,"csv","no match or acs")))</f>
        <v>no match or acs</v>
      </c>
      <c r="H281" s="119" t="s">
        <v>3623</v>
      </c>
      <c r="I281" s="190"/>
      <c r="K281" s="177"/>
      <c r="L281" s="119" t="s">
        <v>3623</v>
      </c>
      <c r="M281" s="571"/>
      <c r="N281" s="571"/>
      <c r="O281" s="177"/>
      <c r="P281" s="571"/>
      <c r="Q281" s="177" t="s">
        <v>6561</v>
      </c>
      <c r="R281" s="142">
        <f>IFERROR(_xlfn.XLOOKUP(T281, sortorder!P:P,sortorder!Q:Q),999)</f>
        <v>42</v>
      </c>
      <c r="S281" s="142">
        <f>IFERROR(_xlfn.XLOOKUP(T281, sortorder!P:P,sortorder!O:O),99)</f>
        <v>72</v>
      </c>
      <c r="T281" s="177" t="s">
        <v>6562</v>
      </c>
      <c r="U281" s="177"/>
      <c r="V281" s="147">
        <f>IFERROR(_xlfn.XLOOKUP(X281, sortorder!E:E,sortorder!D:D),99)</f>
        <v>41</v>
      </c>
      <c r="W281" s="147">
        <f>V281</f>
        <v>41</v>
      </c>
      <c r="X281" s="177" t="s">
        <v>6511</v>
      </c>
      <c r="Y281" s="137">
        <f>IF(ISERROR(SEARCH(Y$1,$Q281)),0,1)</f>
        <v>0</v>
      </c>
      <c r="Z281" s="137">
        <f>IF(ISERROR(SEARCH(Z$1,$Q281)),0,1)</f>
        <v>0</v>
      </c>
      <c r="AA281" s="137">
        <f>IF(ISERROR(SEARCH(AA$1,$Q281)),0,1)</f>
        <v>0</v>
      </c>
      <c r="AB281" s="137">
        <f>IF(ISERROR(SEARCH(AB$1,$Q281)),0,1)</f>
        <v>0</v>
      </c>
      <c r="AC281" s="137">
        <f>IF(ISERROR(SEARCH(AC$1,$Q281)),0,1)</f>
        <v>0</v>
      </c>
      <c r="AD281" s="137">
        <f>IF(ISERROR(SEARCH(AD$1,$Q281)),0,1)</f>
        <v>0</v>
      </c>
      <c r="AE281" s="137">
        <f>IF(ISERROR(SEARCH(AE$1,$Q281)),0,1)</f>
        <v>0</v>
      </c>
      <c r="AF281" s="137">
        <f>IF(ISERROR(SEARCH(AF$1,$Q281)),0,1)</f>
        <v>0</v>
      </c>
      <c r="AG281" s="137">
        <f>IF(ISERROR(SEARCH(AG$1,$Q281)),0,1)</f>
        <v>0</v>
      </c>
      <c r="AH281" s="177"/>
      <c r="AI281" s="137">
        <f>_xlfn.XLOOKUP(I281,'api2.3'!B:B,'api2.3'!D:D,"")</f>
        <v>0</v>
      </c>
      <c r="AJ281" s="22" t="s">
        <v>44</v>
      </c>
      <c r="AK281" s="22" t="s">
        <v>44</v>
      </c>
      <c r="AL281" s="376">
        <f>_xlfn.XLOOKUP(AK281,sortorder!$I$15:$I$20,sortorder!$J$15:$J$20)</f>
        <v>1</v>
      </c>
      <c r="AM281" s="645"/>
      <c r="AN281" s="645"/>
      <c r="AO281" s="645"/>
      <c r="AP281" s="644">
        <v>0</v>
      </c>
      <c r="AQ281" s="119" t="s">
        <v>43</v>
      </c>
      <c r="AR281" s="22" t="str">
        <f>IF(AA281=1,"pctile",IF(Y281=1,"ratio",IF(AC281=1,"avg","raw")))</f>
        <v>raw</v>
      </c>
      <c r="AS281" s="119" t="s">
        <v>43</v>
      </c>
      <c r="AT281" s="22" t="b">
        <f>AR281=AS281</f>
        <v>1</v>
      </c>
      <c r="AU281" s="640" t="s">
        <v>286</v>
      </c>
      <c r="AV281" s="640"/>
      <c r="AW281" s="177">
        <v>1</v>
      </c>
      <c r="AX281" s="607"/>
      <c r="AY281" s="484" t="b">
        <v>0</v>
      </c>
      <c r="AZ281" s="18" t="s">
        <v>45</v>
      </c>
      <c r="BA281" s="177">
        <v>2</v>
      </c>
      <c r="BB281" s="177">
        <v>0</v>
      </c>
      <c r="BC281" s="177" t="b">
        <v>0</v>
      </c>
      <c r="BD281" s="177" t="b">
        <v>0</v>
      </c>
      <c r="BE281" s="177" t="b">
        <v>0</v>
      </c>
      <c r="BF281" s="177"/>
      <c r="BG281" s="177" t="s">
        <v>7207</v>
      </c>
      <c r="BH281" s="177" t="s">
        <v>7209</v>
      </c>
      <c r="BI281" s="177" t="s">
        <v>7209</v>
      </c>
      <c r="BJ281" s="719" t="e">
        <v>#N/A</v>
      </c>
      <c r="BK281" s="566" t="s">
        <v>6035</v>
      </c>
      <c r="BM281" s="571"/>
      <c r="BO281" s="211">
        <v>42</v>
      </c>
    </row>
    <row r="282" spans="1:69">
      <c r="A282">
        <v>281</v>
      </c>
      <c r="B282" s="153" t="str">
        <f>IFERROR(TEXT(AL282,"00"),"99")&amp;IFERROR(TEXT(W282,"00"),"99")&amp;IFERROR(TEXT(S282,"00"),"99")&amp;IFERROR(TEXT(BO282,"000"),"999")</f>
        <v>014173999</v>
      </c>
      <c r="C282" s="153" t="str">
        <f>IFERROR(TEXT(AL282,"00"),"99")&amp;IFERROR(TEXT(V282,"00"),"99")&amp;IFERROR(TEXT(R282,"000"),"999")</f>
        <v>0141042</v>
      </c>
      <c r="D282" s="28">
        <v>0</v>
      </c>
      <c r="E282" s="591">
        <f>IF(NOT(ISBLANK(L282)),1,0)</f>
        <v>1</v>
      </c>
      <c r="F282" s="591">
        <f>IF(NOT(ISBLANK(O282)),1,0)</f>
        <v>0</v>
      </c>
      <c r="G282" s="349" t="str">
        <f>IF(ISBLANK(H282), IF(OR(NOT(ISBLANK(L282)),NOT(ISBLANK(I282)), NOT(ISBLANK(O282))),"no oldname but should be",""),IF(H282=I282,"api",IF(H282=O282,"csv","no match or acs")))</f>
        <v>no match or acs</v>
      </c>
      <c r="H282" s="133" t="s">
        <v>3683</v>
      </c>
      <c r="I282" s="119"/>
      <c r="K282" s="119"/>
      <c r="L282" s="133" t="s">
        <v>3683</v>
      </c>
      <c r="M282" s="578" t="s">
        <v>3683</v>
      </c>
      <c r="N282" s="189"/>
      <c r="O282" s="207"/>
      <c r="P282" s="189"/>
      <c r="Q282" s="694" t="s">
        <v>5315</v>
      </c>
      <c r="R282" s="142">
        <f>IFERROR(_xlfn.XLOOKUP(T282, sortorder!P:P,sortorder!Q:Q),999)</f>
        <v>42</v>
      </c>
      <c r="S282" s="142">
        <f>IFERROR(_xlfn.XLOOKUP(T282, sortorder!P:P,sortorder!O:O),99)</f>
        <v>73</v>
      </c>
      <c r="T282" s="177" t="s">
        <v>6563</v>
      </c>
      <c r="U282" s="189"/>
      <c r="V282" s="147">
        <f>IFERROR(_xlfn.XLOOKUP(X282, sortorder!E:E,sortorder!D:D),99)</f>
        <v>41</v>
      </c>
      <c r="W282" s="147">
        <f>V282</f>
        <v>41</v>
      </c>
      <c r="X282" s="706" t="s">
        <v>6511</v>
      </c>
      <c r="Y282" s="137">
        <f>IF(ISERROR(SEARCH(Y$1,$Q282)),0,1)</f>
        <v>0</v>
      </c>
      <c r="Z282" s="137">
        <f>IF(ISERROR(SEARCH(Z$1,$Q282)),0,1)</f>
        <v>0</v>
      </c>
      <c r="AA282" s="137">
        <f>IF(ISERROR(SEARCH(AA$1,$Q282)),0,1)</f>
        <v>0</v>
      </c>
      <c r="AB282" s="137">
        <f>IF(ISERROR(SEARCH(AB$1,$Q282)),0,1)</f>
        <v>0</v>
      </c>
      <c r="AC282" s="137">
        <f>IF(ISERROR(SEARCH(AC$1,$Q282)),0,1)</f>
        <v>0</v>
      </c>
      <c r="AD282" s="137">
        <f>IF(ISERROR(SEARCH(AD$1,$Q282)),0,1)</f>
        <v>0</v>
      </c>
      <c r="AE282" s="137">
        <f>IF(ISERROR(SEARCH(AE$1,$Q282)),0,1)</f>
        <v>0</v>
      </c>
      <c r="AF282" s="137">
        <f>IF(ISERROR(SEARCH(AF$1,$Q282)),0,1)</f>
        <v>0</v>
      </c>
      <c r="AG282" s="137">
        <f>IF(ISERROR(SEARCH(AG$1,$Q282)),0,1)</f>
        <v>0</v>
      </c>
      <c r="AH282" s="119"/>
      <c r="AI282" s="137" t="str">
        <f>_xlfn.XLOOKUP(I282,'api2.3'!B:B,'api2.3'!D:D,"")</f>
        <v/>
      </c>
      <c r="AJ282" s="119" t="s">
        <v>44</v>
      </c>
      <c r="AK282" s="202" t="s">
        <v>44</v>
      </c>
      <c r="AL282" s="200">
        <f>_xlfn.XLOOKUP(AK282,sortorder!$I$15:$I$20,sortorder!$J$15:$J$20)</f>
        <v>1</v>
      </c>
      <c r="AM282" s="640"/>
      <c r="AN282" s="640"/>
      <c r="AO282" s="640"/>
      <c r="AP282" s="644">
        <v>0</v>
      </c>
      <c r="AQ282" s="119" t="s">
        <v>43</v>
      </c>
      <c r="AR282" s="22" t="str">
        <f>IF(AA282=1,"pctile",IF(Y282=1,"ratio",IF(AC282=1,"avg","raw")))</f>
        <v>raw</v>
      </c>
      <c r="AS282" s="119" t="s">
        <v>43</v>
      </c>
      <c r="AT282" s="22" t="b">
        <f>AR282=AS282</f>
        <v>1</v>
      </c>
      <c r="AU282" s="640" t="s">
        <v>286</v>
      </c>
      <c r="AV282" s="640"/>
      <c r="AW282" s="119"/>
      <c r="AX282" s="601" t="s">
        <v>2799</v>
      </c>
      <c r="AY282" s="484" t="b">
        <v>0</v>
      </c>
      <c r="AZ282" s="119" t="s">
        <v>45</v>
      </c>
      <c r="BA282" s="119"/>
      <c r="BB282" s="119">
        <v>0</v>
      </c>
      <c r="BC282" s="119" t="b">
        <v>0</v>
      </c>
      <c r="BD282" s="119" t="b">
        <v>0</v>
      </c>
      <c r="BE282" s="119" t="b">
        <v>0</v>
      </c>
      <c r="BF282" s="119"/>
      <c r="BG282" s="122" t="s">
        <v>3684</v>
      </c>
      <c r="BH282" s="562" t="s">
        <v>3684</v>
      </c>
      <c r="BI282" s="562" t="s">
        <v>3684</v>
      </c>
      <c r="BJ282" s="719" t="e">
        <v>#N/A</v>
      </c>
      <c r="BK282" s="566" t="s">
        <v>6059</v>
      </c>
      <c r="BL282" s="484" t="s">
        <v>2799</v>
      </c>
      <c r="BM282" s="189"/>
      <c r="BO282" s="214">
        <v>999</v>
      </c>
    </row>
    <row r="283" spans="1:69">
      <c r="A283">
        <v>282</v>
      </c>
      <c r="B283" s="153" t="str">
        <f>IFERROR(TEXT(AL283,"00"),"99")&amp;IFERROR(TEXT(W283,"00"),"99")&amp;IFERROR(TEXT(S283,"00"),"99")&amp;IFERROR(TEXT(BO283,"000"),"999")</f>
        <v>014174999</v>
      </c>
      <c r="C283" s="153" t="str">
        <f>IFERROR(TEXT(AL283,"00"),"99")&amp;IFERROR(TEXT(V283,"00"),"99")&amp;IFERROR(TEXT(R283,"000"),"999")</f>
        <v>0141042</v>
      </c>
      <c r="D283" s="28">
        <v>0</v>
      </c>
      <c r="E283" s="591">
        <f>IF(NOT(ISBLANK(L283)),1,0)</f>
        <v>1</v>
      </c>
      <c r="F283" s="591">
        <f>IF(NOT(ISBLANK(O283)),1,0)</f>
        <v>0</v>
      </c>
      <c r="G283" s="349" t="str">
        <f>IF(ISBLANK(H283), IF(OR(NOT(ISBLANK(L283)),NOT(ISBLANK(I283)), NOT(ISBLANK(O283))),"no oldname but should be",""),IF(H283=I283,"api",IF(H283=O283,"csv","no match or acs")))</f>
        <v>no match or acs</v>
      </c>
      <c r="H283" s="133" t="s">
        <v>3708</v>
      </c>
      <c r="I283" s="119"/>
      <c r="K283" s="119"/>
      <c r="L283" s="133" t="s">
        <v>3708</v>
      </c>
      <c r="M283" s="578" t="s">
        <v>3708</v>
      </c>
      <c r="N283" s="189"/>
      <c r="O283" s="207"/>
      <c r="P283" s="189"/>
      <c r="Q283" s="694" t="s">
        <v>5316</v>
      </c>
      <c r="R283" s="142">
        <f>IFERROR(_xlfn.XLOOKUP(T283, sortorder!P:P,sortorder!Q:Q),999)</f>
        <v>42</v>
      </c>
      <c r="S283" s="142">
        <f>IFERROR(_xlfn.XLOOKUP(T283, sortorder!P:P,sortorder!O:O),99)</f>
        <v>74</v>
      </c>
      <c r="T283" s="177" t="s">
        <v>6564</v>
      </c>
      <c r="U283" s="189"/>
      <c r="V283" s="147">
        <f>IFERROR(_xlfn.XLOOKUP(X283, sortorder!E:E,sortorder!D:D),99)</f>
        <v>41</v>
      </c>
      <c r="W283" s="147">
        <f>V283</f>
        <v>41</v>
      </c>
      <c r="X283" s="706" t="s">
        <v>6511</v>
      </c>
      <c r="Y283" s="137">
        <f>IF(ISERROR(SEARCH(Y$1,$Q283)),0,1)</f>
        <v>0</v>
      </c>
      <c r="Z283" s="137">
        <f>IF(ISERROR(SEARCH(Z$1,$Q283)),0,1)</f>
        <v>0</v>
      </c>
      <c r="AA283" s="137">
        <f>IF(ISERROR(SEARCH(AA$1,$Q283)),0,1)</f>
        <v>0</v>
      </c>
      <c r="AB283" s="137">
        <f>IF(ISERROR(SEARCH(AB$1,$Q283)),0,1)</f>
        <v>0</v>
      </c>
      <c r="AC283" s="137">
        <f>IF(ISERROR(SEARCH(AC$1,$Q283)),0,1)</f>
        <v>0</v>
      </c>
      <c r="AD283" s="137">
        <f>IF(ISERROR(SEARCH(AD$1,$Q283)),0,1)</f>
        <v>0</v>
      </c>
      <c r="AE283" s="137">
        <f>IF(ISERROR(SEARCH(AE$1,$Q283)),0,1)</f>
        <v>0</v>
      </c>
      <c r="AF283" s="137">
        <f>IF(ISERROR(SEARCH(AF$1,$Q283)),0,1)</f>
        <v>0</v>
      </c>
      <c r="AG283" s="137">
        <f>IF(ISERROR(SEARCH(AG$1,$Q283)),0,1)</f>
        <v>0</v>
      </c>
      <c r="AH283" s="119"/>
      <c r="AI283" s="137" t="str">
        <f>_xlfn.XLOOKUP(I283,'api2.3'!B:B,'api2.3'!D:D,"")</f>
        <v/>
      </c>
      <c r="AJ283" s="119" t="s">
        <v>44</v>
      </c>
      <c r="AK283" s="38" t="s">
        <v>44</v>
      </c>
      <c r="AL283" s="200">
        <f>_xlfn.XLOOKUP(AK283,sortorder!$I$15:$I$20,sortorder!$J$15:$J$20)</f>
        <v>1</v>
      </c>
      <c r="AM283" s="640"/>
      <c r="AN283" s="640"/>
      <c r="AO283" s="640"/>
      <c r="AP283" s="644">
        <v>0</v>
      </c>
      <c r="AQ283" s="119" t="s">
        <v>43</v>
      </c>
      <c r="AR283" s="22" t="str">
        <f>IF(AA283=1,"pctile",IF(Y283=1,"ratio",IF(AC283=1,"avg","raw")))</f>
        <v>raw</v>
      </c>
      <c r="AS283" s="119" t="s">
        <v>43</v>
      </c>
      <c r="AT283" s="22" t="b">
        <f>AR283=AS283</f>
        <v>1</v>
      </c>
      <c r="AU283" s="640" t="s">
        <v>286</v>
      </c>
      <c r="AV283" s="640"/>
      <c r="AW283" s="119"/>
      <c r="AX283" s="601" t="s">
        <v>2799</v>
      </c>
      <c r="AY283" s="484" t="b">
        <v>0</v>
      </c>
      <c r="AZ283" s="119" t="s">
        <v>45</v>
      </c>
      <c r="BA283" s="119"/>
      <c r="BB283" s="119">
        <v>0</v>
      </c>
      <c r="BC283" s="119" t="b">
        <v>0</v>
      </c>
      <c r="BD283" s="119" t="b">
        <v>0</v>
      </c>
      <c r="BE283" s="119" t="b">
        <v>0</v>
      </c>
      <c r="BF283" s="119"/>
      <c r="BG283" s="561" t="s">
        <v>3709</v>
      </c>
      <c r="BH283" s="562" t="s">
        <v>3709</v>
      </c>
      <c r="BI283" s="562" t="s">
        <v>3709</v>
      </c>
      <c r="BJ283" s="719" t="e">
        <v>#N/A</v>
      </c>
      <c r="BK283" s="566" t="s">
        <v>6069</v>
      </c>
      <c r="BL283" s="484">
        <v>0</v>
      </c>
      <c r="BM283" s="189"/>
      <c r="BO283" s="214">
        <v>999</v>
      </c>
    </row>
    <row r="284" spans="1:69">
      <c r="A284">
        <v>283</v>
      </c>
      <c r="B284" s="153" t="str">
        <f>IFERROR(TEXT(AL284,"00"),"99")&amp;IFERROR(TEXT(W284,"00"),"99")&amp;IFERROR(TEXT(S284,"00"),"99")&amp;IFERROR(TEXT(BO284,"000"),"999")</f>
        <v>014175042</v>
      </c>
      <c r="C284" s="153" t="str">
        <f>IFERROR(TEXT(AL284,"00"),"99")&amp;IFERROR(TEXT(V284,"00"),"99")&amp;IFERROR(TEXT(R284,"000"),"999")</f>
        <v>0141042</v>
      </c>
      <c r="D284" s="28">
        <v>1</v>
      </c>
      <c r="E284" s="591">
        <f>IF(NOT(ISBLANK(L284)),1,0)</f>
        <v>1</v>
      </c>
      <c r="F284" s="591">
        <f>IF(NOT(ISBLANK(O284)),1,0)</f>
        <v>0</v>
      </c>
      <c r="G284" s="349" t="str">
        <f>IF(ISBLANK(H284), IF(OR(NOT(ISBLANK(L284)),NOT(ISBLANK(I284)), NOT(ISBLANK(O284))),"no oldname but should be",""),IF(H284=I284,"api",IF(H284=O284,"csv","no match or acs")))</f>
        <v>no match or acs</v>
      </c>
      <c r="H284" s="119" t="s">
        <v>3732</v>
      </c>
      <c r="I284" s="190"/>
      <c r="K284" s="177"/>
      <c r="L284" s="119" t="s">
        <v>3732</v>
      </c>
      <c r="M284" s="571"/>
      <c r="N284" s="571"/>
      <c r="O284" s="177"/>
      <c r="P284" s="571"/>
      <c r="Q284" s="460" t="s">
        <v>6474</v>
      </c>
      <c r="R284" s="142">
        <f>IFERROR(_xlfn.XLOOKUP(T284, sortorder!P:P,sortorder!Q:Q),999)</f>
        <v>42</v>
      </c>
      <c r="S284" s="142">
        <f>IFERROR(_xlfn.XLOOKUP(T284, sortorder!P:P,sortorder!O:O),99)</f>
        <v>75</v>
      </c>
      <c r="T284" s="460" t="s">
        <v>6565</v>
      </c>
      <c r="U284" s="177"/>
      <c r="V284" s="147">
        <f>IFERROR(_xlfn.XLOOKUP(X284, sortorder!E:E,sortorder!D:D),99)</f>
        <v>41</v>
      </c>
      <c r="W284" s="147">
        <f>V284</f>
        <v>41</v>
      </c>
      <c r="X284" s="460" t="s">
        <v>6511</v>
      </c>
      <c r="Y284" s="137">
        <f>IF(ISERROR(SEARCH(Y$1,$Q284)),0,1)</f>
        <v>0</v>
      </c>
      <c r="Z284" s="137">
        <f>IF(ISERROR(SEARCH(Z$1,$Q284)),0,1)</f>
        <v>0</v>
      </c>
      <c r="AA284" s="137">
        <f>IF(ISERROR(SEARCH(AA$1,$Q284)),0,1)</f>
        <v>0</v>
      </c>
      <c r="AB284" s="137">
        <f>IF(ISERROR(SEARCH(AB$1,$Q284)),0,1)</f>
        <v>0</v>
      </c>
      <c r="AC284" s="137">
        <f>IF(ISERROR(SEARCH(AC$1,$Q284)),0,1)</f>
        <v>0</v>
      </c>
      <c r="AD284" s="137">
        <f>IF(ISERROR(SEARCH(AD$1,$Q284)),0,1)</f>
        <v>0</v>
      </c>
      <c r="AE284" s="137">
        <f>IF(ISERROR(SEARCH(AE$1,$Q284)),0,1)</f>
        <v>0</v>
      </c>
      <c r="AF284" s="137">
        <f>IF(ISERROR(SEARCH(AF$1,$Q284)),0,1)</f>
        <v>0</v>
      </c>
      <c r="AG284" s="137">
        <f>IF(ISERROR(SEARCH(AG$1,$Q284)),0,1)</f>
        <v>0</v>
      </c>
      <c r="AH284" s="177"/>
      <c r="AI284" s="137">
        <f>_xlfn.XLOOKUP(I284,'api2.3'!B:B,'api2.3'!D:D,"")</f>
        <v>0</v>
      </c>
      <c r="AJ284" s="22" t="s">
        <v>44</v>
      </c>
      <c r="AK284" s="22" t="s">
        <v>44</v>
      </c>
      <c r="AL284" s="376">
        <f>_xlfn.XLOOKUP(AK284,sortorder!$I$15:$I$20,sortorder!$J$15:$J$20)</f>
        <v>1</v>
      </c>
      <c r="AM284" s="645"/>
      <c r="AN284" s="645"/>
      <c r="AO284" s="645"/>
      <c r="AP284" s="644">
        <v>0</v>
      </c>
      <c r="AQ284" s="119" t="s">
        <v>43</v>
      </c>
      <c r="AR284" s="22" t="str">
        <f>IF(AA284=1,"pctile",IF(Y284=1,"ratio",IF(AC284=1,"avg","raw")))</f>
        <v>raw</v>
      </c>
      <c r="AS284" s="119" t="s">
        <v>43</v>
      </c>
      <c r="AT284" s="22" t="b">
        <f>AR284=AS284</f>
        <v>1</v>
      </c>
      <c r="AU284" s="640" t="s">
        <v>286</v>
      </c>
      <c r="AV284" s="640"/>
      <c r="AW284" s="177">
        <v>1</v>
      </c>
      <c r="AX284" s="607"/>
      <c r="AY284" s="484" t="b">
        <v>0</v>
      </c>
      <c r="AZ284" s="18" t="s">
        <v>45</v>
      </c>
      <c r="BA284" s="177">
        <v>2</v>
      </c>
      <c r="BB284" s="177">
        <v>0</v>
      </c>
      <c r="BC284" s="177" t="b">
        <v>0</v>
      </c>
      <c r="BD284" s="177" t="b">
        <v>0</v>
      </c>
      <c r="BE284" s="177" t="b">
        <v>0</v>
      </c>
      <c r="BF284" s="177"/>
      <c r="BG284" s="177" t="s">
        <v>7206</v>
      </c>
      <c r="BH284" s="177" t="s">
        <v>7208</v>
      </c>
      <c r="BI284" s="177" t="s">
        <v>7208</v>
      </c>
      <c r="BJ284" s="719" t="e">
        <v>#N/A</v>
      </c>
      <c r="BK284" s="566" t="s">
        <v>6079</v>
      </c>
      <c r="BM284" s="571"/>
      <c r="BO284" s="211">
        <v>42</v>
      </c>
    </row>
    <row r="285" spans="1:69">
      <c r="A285">
        <v>284</v>
      </c>
      <c r="B285" s="153" t="str">
        <f>IFERROR(TEXT(AL285,"00"),"99")&amp;IFERROR(TEXT(W285,"00"),"99")&amp;IFERROR(TEXT(S285,"00"),"99")&amp;IFERROR(TEXT(BO285,"000"),"999")</f>
        <v>014199999</v>
      </c>
      <c r="C285" s="153" t="str">
        <f>IFERROR(TEXT(AL285,"00"),"99")&amp;IFERROR(TEXT(V285,"00"),"99")&amp;IFERROR(TEXT(R285,"000"),"999")</f>
        <v>0141999</v>
      </c>
      <c r="D285" s="28">
        <v>0</v>
      </c>
      <c r="E285" s="591">
        <f>IF(NOT(ISBLANK(L285)),1,0)</f>
        <v>1</v>
      </c>
      <c r="F285" s="591">
        <f>IF(NOT(ISBLANK(O285)),1,0)</f>
        <v>0</v>
      </c>
      <c r="G285" s="349" t="str">
        <f>IF(ISBLANK(H285), IF(OR(NOT(ISBLANK(L285)),NOT(ISBLANK(I285)), NOT(ISBLANK(O285))),"no oldname but should be",""),IF(H285=I285,"api",IF(H285=O285,"csv","no match or acs")))</f>
        <v>no match or acs</v>
      </c>
      <c r="H285" s="110" t="s">
        <v>3614</v>
      </c>
      <c r="I285" s="119"/>
      <c r="K285" s="119"/>
      <c r="L285" s="110" t="s">
        <v>3614</v>
      </c>
      <c r="M285" s="578" t="s">
        <v>3614</v>
      </c>
      <c r="N285" s="189"/>
      <c r="O285" s="119"/>
      <c r="P285" s="189"/>
      <c r="Q285" s="111" t="s">
        <v>5312</v>
      </c>
      <c r="R285" s="142">
        <f>IFERROR(_xlfn.XLOOKUP(T285, sortorder!P:P,sortorder!Q:Q),999)</f>
        <v>999</v>
      </c>
      <c r="S285" s="142">
        <f>IFERROR(_xlfn.XLOOKUP(T285, sortorder!P:P,sortorder!O:O),99)</f>
        <v>99</v>
      </c>
      <c r="T285" s="111" t="s">
        <v>5312</v>
      </c>
      <c r="U285" s="189"/>
      <c r="V285" s="147">
        <f>IFERROR(_xlfn.XLOOKUP(X285, sortorder!E:E,sortorder!D:D),99)</f>
        <v>41</v>
      </c>
      <c r="W285" s="147">
        <f>V285</f>
        <v>41</v>
      </c>
      <c r="X285" s="707" t="s">
        <v>6511</v>
      </c>
      <c r="Y285" s="137">
        <f>IF(ISERROR(SEARCH(Y$1,$Q285)),0,1)</f>
        <v>0</v>
      </c>
      <c r="Z285" s="137">
        <f>IF(ISERROR(SEARCH(Z$1,$Q285)),0,1)</f>
        <v>0</v>
      </c>
      <c r="AA285" s="137">
        <f>IF(ISERROR(SEARCH(AA$1,$Q285)),0,1)</f>
        <v>0</v>
      </c>
      <c r="AB285" s="137">
        <f>IF(ISERROR(SEARCH(AB$1,$Q285)),0,1)</f>
        <v>0</v>
      </c>
      <c r="AC285" s="137">
        <f>IF(ISERROR(SEARCH(AC$1,$Q285)),0,1)</f>
        <v>0</v>
      </c>
      <c r="AD285" s="137">
        <f>IF(ISERROR(SEARCH(AD$1,$Q285)),0,1)</f>
        <v>0</v>
      </c>
      <c r="AE285" s="137">
        <f>IF(ISERROR(SEARCH(AE$1,$Q285)),0,1)</f>
        <v>0</v>
      </c>
      <c r="AF285" s="137">
        <f>IF(ISERROR(SEARCH(AF$1,$Q285)),0,1)</f>
        <v>0</v>
      </c>
      <c r="AG285" s="137">
        <f>IF(ISERROR(SEARCH(AG$1,$Q285)),0,1)</f>
        <v>0</v>
      </c>
      <c r="AH285" s="119"/>
      <c r="AI285" s="137" t="str">
        <f>_xlfn.XLOOKUP(I285,'api2.3'!B:B,'api2.3'!D:D,"")</f>
        <v/>
      </c>
      <c r="AJ285" s="119" t="s">
        <v>44</v>
      </c>
      <c r="AK285" s="202" t="s">
        <v>44</v>
      </c>
      <c r="AL285" s="200">
        <f>_xlfn.XLOOKUP(AK285,sortorder!$I$15:$I$20,sortorder!$J$15:$J$20)</f>
        <v>1</v>
      </c>
      <c r="AM285" s="640"/>
      <c r="AN285" s="640"/>
      <c r="AO285" s="640"/>
      <c r="AP285" s="644">
        <v>0</v>
      </c>
      <c r="AQ285" s="119" t="s">
        <v>43</v>
      </c>
      <c r="AR285" s="22" t="str">
        <f>IF(AA285=1,"pctile",IF(Y285=1,"ratio",IF(AC285=1,"avg","raw")))</f>
        <v>raw</v>
      </c>
      <c r="AS285" s="119" t="s">
        <v>43</v>
      </c>
      <c r="AT285" s="22" t="b">
        <f>AR285=AS285</f>
        <v>1</v>
      </c>
      <c r="AU285" s="640" t="s">
        <v>286</v>
      </c>
      <c r="AV285" s="640"/>
      <c r="AW285" s="119"/>
      <c r="AX285" s="601" t="s">
        <v>2799</v>
      </c>
      <c r="AY285" s="484" t="b">
        <v>0</v>
      </c>
      <c r="AZ285" s="119" t="s">
        <v>45</v>
      </c>
      <c r="BA285" s="119"/>
      <c r="BB285" s="119">
        <v>0</v>
      </c>
      <c r="BC285" s="119" t="b">
        <v>0</v>
      </c>
      <c r="BD285" s="119" t="b">
        <v>0</v>
      </c>
      <c r="BE285" s="119" t="b">
        <v>0</v>
      </c>
      <c r="BF285" s="119"/>
      <c r="BG285" s="119" t="s">
        <v>5366</v>
      </c>
      <c r="BH285" s="119" t="s">
        <v>3616</v>
      </c>
      <c r="BI285" s="119" t="s">
        <v>3616</v>
      </c>
      <c r="BJ285" s="719" t="e">
        <v>#N/A</v>
      </c>
      <c r="BK285" s="566" t="s">
        <v>6032</v>
      </c>
      <c r="BL285" s="484" t="s">
        <v>2799</v>
      </c>
      <c r="BM285" s="189"/>
      <c r="BO285" s="214">
        <v>999</v>
      </c>
    </row>
    <row r="286" spans="1:69">
      <c r="A286">
        <v>285</v>
      </c>
      <c r="B286" s="153" t="str">
        <f>IFERROR(TEXT(AL286,"00"),"99")&amp;IFERROR(TEXT(W286,"00"),"99")&amp;IFERROR(TEXT(S286,"00"),"99")&amp;IFERROR(TEXT(BO286,"000"),"999")</f>
        <v>014199999</v>
      </c>
      <c r="C286" s="153" t="str">
        <f>IFERROR(TEXT(AL286,"00"),"99")&amp;IFERROR(TEXT(V286,"00"),"99")&amp;IFERROR(TEXT(R286,"000"),"999")</f>
        <v>0141999</v>
      </c>
      <c r="D286" s="28">
        <v>0</v>
      </c>
      <c r="E286" s="591">
        <f>IF(NOT(ISBLANK(L286)),1,0)</f>
        <v>1</v>
      </c>
      <c r="F286" s="591">
        <f>IF(NOT(ISBLANK(O286)),1,0)</f>
        <v>0</v>
      </c>
      <c r="G286" s="349" t="str">
        <f>IF(ISBLANK(H286), IF(OR(NOT(ISBLANK(L286)),NOT(ISBLANK(I286)), NOT(ISBLANK(O286))),"no oldname but should be",""),IF(H286=I286,"api",IF(H286=O286,"csv","no match or acs")))</f>
        <v>no match or acs</v>
      </c>
      <c r="H286" s="133" t="s">
        <v>3643</v>
      </c>
      <c r="I286" s="119"/>
      <c r="K286" s="119"/>
      <c r="L286" s="133" t="s">
        <v>3643</v>
      </c>
      <c r="M286" s="578" t="s">
        <v>3643</v>
      </c>
      <c r="N286" s="189"/>
      <c r="O286" s="207"/>
      <c r="P286" s="189"/>
      <c r="Q286" s="111" t="s">
        <v>5313</v>
      </c>
      <c r="R286" s="142">
        <f>IFERROR(_xlfn.XLOOKUP(T286, sortorder!P:P,sortorder!Q:Q),999)</f>
        <v>999</v>
      </c>
      <c r="S286" s="142">
        <f>IFERROR(_xlfn.XLOOKUP(T286, sortorder!P:P,sortorder!O:O),99)</f>
        <v>99</v>
      </c>
      <c r="T286" s="1" t="s">
        <v>7404</v>
      </c>
      <c r="U286" s="189"/>
      <c r="V286" s="147">
        <f>IFERROR(_xlfn.XLOOKUP(X286, sortorder!E:E,sortorder!D:D),99)</f>
        <v>41</v>
      </c>
      <c r="W286" s="147">
        <f>V286</f>
        <v>41</v>
      </c>
      <c r="X286" s="707" t="s">
        <v>6511</v>
      </c>
      <c r="Y286" s="137">
        <f>IF(ISERROR(SEARCH(Y$1,$Q286)),0,1)</f>
        <v>0</v>
      </c>
      <c r="Z286" s="137">
        <f>IF(ISERROR(SEARCH(Z$1,$Q286)),0,1)</f>
        <v>0</v>
      </c>
      <c r="AA286" s="137">
        <f>IF(ISERROR(SEARCH(AA$1,$Q286)),0,1)</f>
        <v>0</v>
      </c>
      <c r="AB286" s="137">
        <f>IF(ISERROR(SEARCH(AB$1,$Q286)),0,1)</f>
        <v>0</v>
      </c>
      <c r="AC286" s="137">
        <f>IF(ISERROR(SEARCH(AC$1,$Q286)),0,1)</f>
        <v>0</v>
      </c>
      <c r="AD286" s="137">
        <f>IF(ISERROR(SEARCH(AD$1,$Q286)),0,1)</f>
        <v>0</v>
      </c>
      <c r="AE286" s="137">
        <f>IF(ISERROR(SEARCH(AE$1,$Q286)),0,1)</f>
        <v>0</v>
      </c>
      <c r="AF286" s="137">
        <f>IF(ISERROR(SEARCH(AF$1,$Q286)),0,1)</f>
        <v>0</v>
      </c>
      <c r="AG286" s="137">
        <f>IF(ISERROR(SEARCH(AG$1,$Q286)),0,1)</f>
        <v>0</v>
      </c>
      <c r="AH286" s="119"/>
      <c r="AI286" s="137" t="str">
        <f>_xlfn.XLOOKUP(I286,'api2.3'!B:B,'api2.3'!D:D,"")</f>
        <v/>
      </c>
      <c r="AJ286" t="s">
        <v>44</v>
      </c>
      <c r="AK286" s="202" t="s">
        <v>44</v>
      </c>
      <c r="AL286" s="200">
        <f>_xlfn.XLOOKUP(AK286,sortorder!$I$15:$I$20,sortorder!$J$15:$J$20)</f>
        <v>1</v>
      </c>
      <c r="AM286" s="640"/>
      <c r="AN286" s="640"/>
      <c r="AO286" s="640"/>
      <c r="AP286" s="644">
        <v>0</v>
      </c>
      <c r="AQ286" s="119" t="s">
        <v>43</v>
      </c>
      <c r="AR286" s="22" t="str">
        <f>IF(AA286=1,"pctile",IF(Y286=1,"ratio",IF(AC286=1,"avg","raw")))</f>
        <v>raw</v>
      </c>
      <c r="AS286" s="119" t="s">
        <v>43</v>
      </c>
      <c r="AT286" s="22" t="b">
        <f>AR286=AS286</f>
        <v>1</v>
      </c>
      <c r="AU286" s="640" t="s">
        <v>286</v>
      </c>
      <c r="AV286" s="640"/>
      <c r="AW286" s="119"/>
      <c r="AX286" s="601" t="s">
        <v>2799</v>
      </c>
      <c r="AY286" s="484" t="b">
        <v>0</v>
      </c>
      <c r="AZ286" s="119" t="s">
        <v>45</v>
      </c>
      <c r="BA286" s="119"/>
      <c r="BB286" s="119">
        <v>0</v>
      </c>
      <c r="BC286" s="119" t="b">
        <v>0</v>
      </c>
      <c r="BD286" s="119" t="b">
        <v>0</v>
      </c>
      <c r="BE286" s="119" t="b">
        <v>0</v>
      </c>
      <c r="BF286" s="119"/>
      <c r="BG286" s="207" t="s">
        <v>3644</v>
      </c>
      <c r="BH286" s="132" t="s">
        <v>3644</v>
      </c>
      <c r="BI286" s="132" t="s">
        <v>3644</v>
      </c>
      <c r="BJ286" s="719" t="e">
        <v>#N/A</v>
      </c>
      <c r="BK286" s="566" t="s">
        <v>6043</v>
      </c>
      <c r="BL286" s="484" t="s">
        <v>2799</v>
      </c>
      <c r="BM286" s="189"/>
      <c r="BO286" s="214">
        <v>999</v>
      </c>
    </row>
    <row r="287" spans="1:69">
      <c r="A287">
        <v>286</v>
      </c>
      <c r="B287" s="153" t="str">
        <f>IFERROR(TEXT(AL287,"00"),"99")&amp;IFERROR(TEXT(W287,"00"),"99")&amp;IFERROR(TEXT(S287,"00"),"99")&amp;IFERROR(TEXT(BO287,"000"),"999")</f>
        <v>014199999</v>
      </c>
      <c r="C287" s="153" t="str">
        <f>IFERROR(TEXT(AL287,"00"),"99")&amp;IFERROR(TEXT(V287,"00"),"99")&amp;IFERROR(TEXT(R287,"000"),"999")</f>
        <v>0141999</v>
      </c>
      <c r="D287" s="28">
        <v>0</v>
      </c>
      <c r="E287" s="591">
        <f>IF(NOT(ISBLANK(L287)),1,0)</f>
        <v>1</v>
      </c>
      <c r="F287" s="591">
        <f>IF(NOT(ISBLANK(O287)),1,0)</f>
        <v>0</v>
      </c>
      <c r="G287" s="349" t="str">
        <f>IF(ISBLANK(H287), IF(OR(NOT(ISBLANK(L287)),NOT(ISBLANK(I287)), NOT(ISBLANK(O287))),"no oldname but should be",""),IF(H287=I287,"api",IF(H287=O287,"csv","no match or acs")))</f>
        <v>no match or acs</v>
      </c>
      <c r="H287" s="133" t="s">
        <v>3658</v>
      </c>
      <c r="I287" s="119"/>
      <c r="K287" s="119"/>
      <c r="L287" s="133" t="s">
        <v>3658</v>
      </c>
      <c r="M287" s="578" t="s">
        <v>3658</v>
      </c>
      <c r="N287" s="189"/>
      <c r="O287" s="207"/>
      <c r="P287" s="189"/>
      <c r="Q287" s="111" t="s">
        <v>5314</v>
      </c>
      <c r="R287" s="142">
        <f>IFERROR(_xlfn.XLOOKUP(T287, sortorder!P:P,sortorder!Q:Q),999)</f>
        <v>999</v>
      </c>
      <c r="S287" s="142">
        <f>IFERROR(_xlfn.XLOOKUP(T287, sortorder!P:P,sortorder!O:O),99)</f>
        <v>99</v>
      </c>
      <c r="T287" s="460" t="s">
        <v>6495</v>
      </c>
      <c r="U287" s="189"/>
      <c r="V287" s="147">
        <f>IFERROR(_xlfn.XLOOKUP(X287, sortorder!E:E,sortorder!D:D),99)</f>
        <v>41</v>
      </c>
      <c r="W287" s="147">
        <f>V287</f>
        <v>41</v>
      </c>
      <c r="X287" s="707" t="s">
        <v>6511</v>
      </c>
      <c r="Y287" s="137">
        <f>IF(ISERROR(SEARCH(Y$1,$Q287)),0,1)</f>
        <v>0</v>
      </c>
      <c r="Z287" s="137">
        <f>IF(ISERROR(SEARCH(Z$1,$Q287)),0,1)</f>
        <v>0</v>
      </c>
      <c r="AA287" s="137">
        <f>IF(ISERROR(SEARCH(AA$1,$Q287)),0,1)</f>
        <v>0</v>
      </c>
      <c r="AB287" s="137">
        <f>IF(ISERROR(SEARCH(AB$1,$Q287)),0,1)</f>
        <v>0</v>
      </c>
      <c r="AC287" s="137">
        <f>IF(ISERROR(SEARCH(AC$1,$Q287)),0,1)</f>
        <v>0</v>
      </c>
      <c r="AD287" s="137">
        <f>IF(ISERROR(SEARCH(AD$1,$Q287)),0,1)</f>
        <v>0</v>
      </c>
      <c r="AE287" s="137">
        <f>IF(ISERROR(SEARCH(AE$1,$Q287)),0,1)</f>
        <v>0</v>
      </c>
      <c r="AF287" s="137">
        <f>IF(ISERROR(SEARCH(AF$1,$Q287)),0,1)</f>
        <v>0</v>
      </c>
      <c r="AG287" s="137">
        <f>IF(ISERROR(SEARCH(AG$1,$Q287)),0,1)</f>
        <v>0</v>
      </c>
      <c r="AH287" s="119"/>
      <c r="AI287" s="137" t="str">
        <f>_xlfn.XLOOKUP(I287,'api2.3'!B:B,'api2.3'!D:D,"")</f>
        <v/>
      </c>
      <c r="AJ287" s="119" t="s">
        <v>44</v>
      </c>
      <c r="AK287" s="202" t="s">
        <v>44</v>
      </c>
      <c r="AL287" s="200">
        <f>_xlfn.XLOOKUP(AK287,sortorder!$I$15:$I$20,sortorder!$J$15:$J$20)</f>
        <v>1</v>
      </c>
      <c r="AM287" s="640"/>
      <c r="AN287" s="640"/>
      <c r="AO287" s="640"/>
      <c r="AP287" s="644">
        <v>0</v>
      </c>
      <c r="AQ287" s="119" t="s">
        <v>43</v>
      </c>
      <c r="AR287" s="22" t="str">
        <f>IF(AA287=1,"pctile",IF(Y287=1,"ratio",IF(AC287=1,"avg","raw")))</f>
        <v>raw</v>
      </c>
      <c r="AS287" s="119" t="s">
        <v>43</v>
      </c>
      <c r="AT287" s="22" t="b">
        <f>AR287=AS287</f>
        <v>1</v>
      </c>
      <c r="AU287" s="640" t="s">
        <v>286</v>
      </c>
      <c r="AV287" s="640"/>
      <c r="AW287" s="119"/>
      <c r="AX287" s="601" t="s">
        <v>2799</v>
      </c>
      <c r="AY287" s="484" t="b">
        <v>0</v>
      </c>
      <c r="AZ287" s="119" t="s">
        <v>45</v>
      </c>
      <c r="BA287" s="119"/>
      <c r="BB287" s="119">
        <v>0</v>
      </c>
      <c r="BC287" s="119" t="b">
        <v>0</v>
      </c>
      <c r="BD287" s="119" t="b">
        <v>0</v>
      </c>
      <c r="BE287" s="119" t="b">
        <v>0</v>
      </c>
      <c r="BF287" s="119"/>
      <c r="BG287" s="561" t="s">
        <v>3659</v>
      </c>
      <c r="BH287" s="562" t="s">
        <v>3659</v>
      </c>
      <c r="BI287" s="562" t="s">
        <v>3659</v>
      </c>
      <c r="BJ287" s="719" t="e">
        <v>#N/A</v>
      </c>
      <c r="BK287" s="566" t="s">
        <v>6049</v>
      </c>
      <c r="BL287" s="484" t="s">
        <v>2799</v>
      </c>
      <c r="BM287" s="189"/>
      <c r="BO287" s="214">
        <v>999</v>
      </c>
    </row>
    <row r="288" spans="1:69">
      <c r="A288">
        <v>287</v>
      </c>
      <c r="B288" s="153" t="str">
        <f>IFERROR(TEXT(AL288,"00"),"99")&amp;IFERROR(TEXT(W288,"00"),"99")&amp;IFERROR(TEXT(S288,"00"),"99")&amp;IFERROR(TEXT(BO288,"000"),"999")</f>
        <v>014299030</v>
      </c>
      <c r="C288" s="153" t="str">
        <f>IFERROR(TEXT(AL288,"00"),"99")&amp;IFERROR(TEXT(V288,"00"),"99")&amp;IFERROR(TEXT(R288,"000"),"999")</f>
        <v>0142999</v>
      </c>
      <c r="D288" s="28">
        <v>1</v>
      </c>
      <c r="E288" s="591">
        <f>IF(NOT(ISBLANK(L288)),1,0)</f>
        <v>1</v>
      </c>
      <c r="F288" s="591">
        <f>IF(NOT(ISBLANK(O288)),1,0)</f>
        <v>0</v>
      </c>
      <c r="G288" s="349" t="str">
        <f>IF(ISBLANK(H288), IF(OR(NOT(ISBLANK(L288)),NOT(ISBLANK(I288)), NOT(ISBLANK(O288))),"no oldname but should be",""),IF(H288=I288,"api",IF(H288=O288,"csv","no match or acs")))</f>
        <v>api</v>
      </c>
      <c r="H288" s="125" t="s">
        <v>2481</v>
      </c>
      <c r="I288" s="22" t="s">
        <v>2481</v>
      </c>
      <c r="J288" s="189"/>
      <c r="K288" s="134"/>
      <c r="L288" s="701" t="s">
        <v>3775</v>
      </c>
      <c r="M288" s="189" t="s">
        <v>3775</v>
      </c>
      <c r="N288" s="189"/>
      <c r="O288" s="134"/>
      <c r="P288" s="189"/>
      <c r="Q288" s="701" t="s">
        <v>5430</v>
      </c>
      <c r="R288" s="142">
        <f>IFERROR(_xlfn.XLOOKUP(T288, sortorder!P:P,sortorder!Q:Q),999)</f>
        <v>999</v>
      </c>
      <c r="S288" s="142">
        <f>IFERROR(_xlfn.XLOOKUP(T288, sortorder!P:P,sortorder!O:O),99)</f>
        <v>99</v>
      </c>
      <c r="T288" s="701" t="s">
        <v>5430</v>
      </c>
      <c r="V288" s="147">
        <f>IFERROR(_xlfn.XLOOKUP(X288, sortorder!E:E,sortorder!D:D),99)</f>
        <v>42</v>
      </c>
      <c r="W288" s="147">
        <f>V288</f>
        <v>42</v>
      </c>
      <c r="X288" s="702" t="s">
        <v>7355</v>
      </c>
      <c r="Y288" s="137">
        <f>IF(ISERROR(SEARCH(Y$1,$Q288)),0,1)</f>
        <v>0</v>
      </c>
      <c r="Z288" s="137">
        <f>IF(ISERROR(SEARCH(Z$1,$Q288)),0,1)</f>
        <v>0</v>
      </c>
      <c r="AA288" s="137">
        <f>IF(ISERROR(SEARCH(AA$1,$Q288)),0,1)</f>
        <v>0</v>
      </c>
      <c r="AB288" s="137">
        <f>IF(ISERROR(SEARCH(AB$1,$Q288)),0,1)</f>
        <v>0</v>
      </c>
      <c r="AC288" s="137">
        <f>IF(ISERROR(SEARCH(AC$1,$Q288)),0,1)</f>
        <v>0</v>
      </c>
      <c r="AD288" s="137">
        <f>IF(ISERROR(SEARCH(AD$1,$Q288)),0,1)</f>
        <v>0</v>
      </c>
      <c r="AE288" s="137">
        <f>IF(ISERROR(SEARCH(AE$1,$Q288)),0,1)</f>
        <v>0</v>
      </c>
      <c r="AF288" s="137">
        <f>IF(ISERROR(SEARCH(AF$1,$Q288)),0,1)</f>
        <v>0</v>
      </c>
      <c r="AG288" s="137">
        <f>IF(ISERROR(SEARCH(AG$1,$Q288)),0,1)</f>
        <v>0</v>
      </c>
      <c r="AH288" t="s">
        <v>1058</v>
      </c>
      <c r="AI288" s="137" t="str">
        <f>_xlfn.XLOOKUP(I288,'api2.3'!B:B,'api2.3'!D:D,"")</f>
        <v>Breakdown by Limited English Speaking</v>
      </c>
      <c r="AJ288" s="131" t="s">
        <v>44</v>
      </c>
      <c r="AK288" s="201" t="s">
        <v>44</v>
      </c>
      <c r="AL288" s="200">
        <f>_xlfn.XLOOKUP(AK288,sortorder!$I$15:$I$20,sortorder!$J$15:$J$20)</f>
        <v>1</v>
      </c>
      <c r="AP288" s="639">
        <v>0</v>
      </c>
      <c r="AQ288" t="s">
        <v>43</v>
      </c>
      <c r="AR288" s="22" t="str">
        <f>IF(AA288=1,"pctile",IF(Y288=1,"ratio",IF(AC288=1,"avg","raw")))</f>
        <v>raw</v>
      </c>
      <c r="AS288" t="s">
        <v>43</v>
      </c>
      <c r="AT288" s="22" t="b">
        <f>AR288=AS288</f>
        <v>1</v>
      </c>
      <c r="AU288" s="638" t="s">
        <v>286</v>
      </c>
      <c r="AW288">
        <v>1</v>
      </c>
      <c r="AX288" s="601" t="s">
        <v>560</v>
      </c>
      <c r="AY288" s="484" t="b">
        <v>1</v>
      </c>
      <c r="AZ288" s="222" t="s">
        <v>5630</v>
      </c>
      <c r="BB288">
        <v>0</v>
      </c>
      <c r="BC288" t="b">
        <v>0</v>
      </c>
      <c r="BD288" t="b">
        <v>0</v>
      </c>
      <c r="BE288" t="b">
        <v>0</v>
      </c>
      <c r="BG288" s="134" t="s">
        <v>5311</v>
      </c>
      <c r="BH288" s="134" t="s">
        <v>4753</v>
      </c>
      <c r="BI288" s="134" t="s">
        <v>4753</v>
      </c>
      <c r="BJ288" s="719" t="e">
        <v>#N/A</v>
      </c>
      <c r="BK288" s="566" t="s">
        <v>6096</v>
      </c>
      <c r="BL288" s="484" t="s">
        <v>2483</v>
      </c>
      <c r="BM288" s="56" t="s">
        <v>2483</v>
      </c>
      <c r="BO288" s="211">
        <v>30</v>
      </c>
      <c r="BQ288" s="585" t="s">
        <v>1708</v>
      </c>
    </row>
    <row r="289" spans="1:73">
      <c r="A289">
        <v>288</v>
      </c>
      <c r="B289" s="153" t="str">
        <f>IFERROR(TEXT(AL289,"00"),"99")&amp;IFERROR(TEXT(W289,"00"),"99")&amp;IFERROR(TEXT(S289,"00"),"99")&amp;IFERROR(TEXT(BO289,"000"),"999")</f>
        <v>014299031</v>
      </c>
      <c r="C289" s="153" t="str">
        <f>IFERROR(TEXT(AL289,"00"),"99")&amp;IFERROR(TEXT(V289,"00"),"99")&amp;IFERROR(TEXT(R289,"000"),"999")</f>
        <v>0142999</v>
      </c>
      <c r="D289" s="28">
        <v>1</v>
      </c>
      <c r="E289" s="591">
        <f>IF(NOT(ISBLANK(L289)),1,0)</f>
        <v>1</v>
      </c>
      <c r="F289" s="591">
        <f>IF(NOT(ISBLANK(O289)),1,0)</f>
        <v>0</v>
      </c>
      <c r="G289" s="349" t="str">
        <f>IF(ISBLANK(H289), IF(OR(NOT(ISBLANK(L289)),NOT(ISBLANK(I289)), NOT(ISBLANK(O289))),"no oldname but should be",""),IF(H289=I289,"api",IF(H289=O289,"csv","no match or acs")))</f>
        <v>api</v>
      </c>
      <c r="H289" s="125" t="s">
        <v>2484</v>
      </c>
      <c r="I289" s="22" t="s">
        <v>2484</v>
      </c>
      <c r="J289" s="189"/>
      <c r="K289" s="134"/>
      <c r="L289" s="701" t="s">
        <v>3792</v>
      </c>
      <c r="M289" s="189" t="s">
        <v>3792</v>
      </c>
      <c r="N289" s="189"/>
      <c r="O289" s="134"/>
      <c r="P289" s="189"/>
      <c r="Q289" s="701" t="s">
        <v>5431</v>
      </c>
      <c r="R289" s="142">
        <f>IFERROR(_xlfn.XLOOKUP(T289, sortorder!P:P,sortorder!Q:Q),999)</f>
        <v>999</v>
      </c>
      <c r="S289" s="142">
        <f>IFERROR(_xlfn.XLOOKUP(T289, sortorder!P:P,sortorder!O:O),99)</f>
        <v>99</v>
      </c>
      <c r="T289" s="701" t="s">
        <v>5431</v>
      </c>
      <c r="V289" s="147">
        <f>IFERROR(_xlfn.XLOOKUP(X289, sortorder!E:E,sortorder!D:D),99)</f>
        <v>42</v>
      </c>
      <c r="W289" s="147">
        <f>V289</f>
        <v>42</v>
      </c>
      <c r="X289" s="702" t="s">
        <v>7355</v>
      </c>
      <c r="Y289" s="137">
        <f>IF(ISERROR(SEARCH(Y$1,$Q289)),0,1)</f>
        <v>0</v>
      </c>
      <c r="Z289" s="137">
        <f>IF(ISERROR(SEARCH(Z$1,$Q289)),0,1)</f>
        <v>0</v>
      </c>
      <c r="AA289" s="137">
        <f>IF(ISERROR(SEARCH(AA$1,$Q289)),0,1)</f>
        <v>0</v>
      </c>
      <c r="AB289" s="137">
        <f>IF(ISERROR(SEARCH(AB$1,$Q289)),0,1)</f>
        <v>0</v>
      </c>
      <c r="AC289" s="137">
        <f>IF(ISERROR(SEARCH(AC$1,$Q289)),0,1)</f>
        <v>0</v>
      </c>
      <c r="AD289" s="137">
        <f>IF(ISERROR(SEARCH(AD$1,$Q289)),0,1)</f>
        <v>0</v>
      </c>
      <c r="AE289" s="137">
        <f>IF(ISERROR(SEARCH(AE$1,$Q289)),0,1)</f>
        <v>0</v>
      </c>
      <c r="AF289" s="137">
        <f>IF(ISERROR(SEARCH(AF$1,$Q289)),0,1)</f>
        <v>0</v>
      </c>
      <c r="AG289" s="137">
        <f>IF(ISERROR(SEARCH(AG$1,$Q289)),0,1)</f>
        <v>0</v>
      </c>
      <c r="AH289" t="s">
        <v>1058</v>
      </c>
      <c r="AI289" s="137" t="str">
        <f>_xlfn.XLOOKUP(I289,'api2.3'!B:B,'api2.3'!D:D,"")</f>
        <v>Breakdown by Limited English Speaking</v>
      </c>
      <c r="AJ289" s="131" t="s">
        <v>44</v>
      </c>
      <c r="AK289" s="201" t="s">
        <v>44</v>
      </c>
      <c r="AL289" s="200">
        <f>_xlfn.XLOOKUP(AK289,sortorder!$I$15:$I$20,sortorder!$J$15:$J$20)</f>
        <v>1</v>
      </c>
      <c r="AP289" s="639">
        <v>0</v>
      </c>
      <c r="AQ289" t="s">
        <v>43</v>
      </c>
      <c r="AR289" s="22" t="str">
        <f>IF(AA289=1,"pctile",IF(Y289=1,"ratio",IF(AC289=1,"avg","raw")))</f>
        <v>raw</v>
      </c>
      <c r="AS289" t="s">
        <v>43</v>
      </c>
      <c r="AT289" s="22" t="b">
        <f>AR289=AS289</f>
        <v>1</v>
      </c>
      <c r="AU289" s="638" t="s">
        <v>286</v>
      </c>
      <c r="AW289">
        <v>1</v>
      </c>
      <c r="AX289" s="601" t="s">
        <v>560</v>
      </c>
      <c r="AY289" s="484" t="b">
        <v>1</v>
      </c>
      <c r="AZ289" s="222" t="s">
        <v>5630</v>
      </c>
      <c r="BB289">
        <v>0</v>
      </c>
      <c r="BC289" t="b">
        <v>0</v>
      </c>
      <c r="BD289" t="b">
        <v>0</v>
      </c>
      <c r="BE289" t="b">
        <v>0</v>
      </c>
      <c r="BG289" s="134" t="s">
        <v>5083</v>
      </c>
      <c r="BH289" s="134" t="s">
        <v>4754</v>
      </c>
      <c r="BI289" s="134" t="s">
        <v>4754</v>
      </c>
      <c r="BJ289" s="719">
        <v>0</v>
      </c>
      <c r="BK289" s="566" t="s">
        <v>6102</v>
      </c>
      <c r="BL289" s="484" t="s">
        <v>2485</v>
      </c>
      <c r="BM289" s="56" t="s">
        <v>2485</v>
      </c>
      <c r="BO289" s="211">
        <v>31</v>
      </c>
      <c r="BQ289" s="585" t="s">
        <v>55</v>
      </c>
    </row>
    <row r="290" spans="1:73">
      <c r="A290">
        <v>289</v>
      </c>
      <c r="B290" s="153" t="str">
        <f>IFERROR(TEXT(AL290,"00"),"99")&amp;IFERROR(TEXT(W290,"00"),"99")&amp;IFERROR(TEXT(S290,"00"),"99")&amp;IFERROR(TEXT(BO290,"000"),"999")</f>
        <v>014299032</v>
      </c>
      <c r="C290" s="153" t="str">
        <f>IFERROR(TEXT(AL290,"00"),"99")&amp;IFERROR(TEXT(V290,"00"),"99")&amp;IFERROR(TEXT(R290,"000"),"999")</f>
        <v>0142999</v>
      </c>
      <c r="D290" s="28">
        <v>1</v>
      </c>
      <c r="E290" s="591">
        <f>IF(NOT(ISBLANK(L290)),1,0)</f>
        <v>1</v>
      </c>
      <c r="F290" s="591">
        <f>IF(NOT(ISBLANK(O290)),1,0)</f>
        <v>0</v>
      </c>
      <c r="G290" s="349" t="str">
        <f>IF(ISBLANK(H290), IF(OR(NOT(ISBLANK(L290)),NOT(ISBLANK(I290)), NOT(ISBLANK(O290))),"no oldname but should be",""),IF(H290=I290,"api",IF(H290=O290,"csv","no match or acs")))</f>
        <v>api</v>
      </c>
      <c r="H290" s="125" t="s">
        <v>2486</v>
      </c>
      <c r="I290" s="22" t="s">
        <v>2486</v>
      </c>
      <c r="J290" s="189"/>
      <c r="K290" s="134"/>
      <c r="L290" s="701" t="s">
        <v>3809</v>
      </c>
      <c r="M290" s="189" t="s">
        <v>3809</v>
      </c>
      <c r="N290" s="189"/>
      <c r="O290" s="134"/>
      <c r="P290" s="189"/>
      <c r="Q290" s="701" t="s">
        <v>5432</v>
      </c>
      <c r="R290" s="142">
        <f>IFERROR(_xlfn.XLOOKUP(T290, sortorder!P:P,sortorder!Q:Q),999)</f>
        <v>999</v>
      </c>
      <c r="S290" s="142">
        <f>IFERROR(_xlfn.XLOOKUP(T290, sortorder!P:P,sortorder!O:O),99)</f>
        <v>99</v>
      </c>
      <c r="T290" s="701" t="s">
        <v>5432</v>
      </c>
      <c r="U290" s="189"/>
      <c r="V290" s="147">
        <f>IFERROR(_xlfn.XLOOKUP(X290, sortorder!E:E,sortorder!D:D),99)</f>
        <v>42</v>
      </c>
      <c r="W290" s="147">
        <f>V290</f>
        <v>42</v>
      </c>
      <c r="X290" s="702" t="s">
        <v>7355</v>
      </c>
      <c r="Y290" s="137">
        <f>IF(ISERROR(SEARCH(Y$1,$Q290)),0,1)</f>
        <v>0</v>
      </c>
      <c r="Z290" s="137">
        <f>IF(ISERROR(SEARCH(Z$1,$Q290)),0,1)</f>
        <v>0</v>
      </c>
      <c r="AA290" s="137">
        <f>IF(ISERROR(SEARCH(AA$1,$Q290)),0,1)</f>
        <v>0</v>
      </c>
      <c r="AB290" s="137">
        <f>IF(ISERROR(SEARCH(AB$1,$Q290)),0,1)</f>
        <v>0</v>
      </c>
      <c r="AC290" s="137">
        <f>IF(ISERROR(SEARCH(AC$1,$Q290)),0,1)</f>
        <v>0</v>
      </c>
      <c r="AD290" s="137">
        <f>IF(ISERROR(SEARCH(AD$1,$Q290)),0,1)</f>
        <v>0</v>
      </c>
      <c r="AE290" s="137">
        <f>IF(ISERROR(SEARCH(AE$1,$Q290)),0,1)</f>
        <v>0</v>
      </c>
      <c r="AF290" s="137">
        <f>IF(ISERROR(SEARCH(AF$1,$Q290)),0,1)</f>
        <v>0</v>
      </c>
      <c r="AG290" s="137">
        <f>IF(ISERROR(SEARCH(AG$1,$Q290)),0,1)</f>
        <v>0</v>
      </c>
      <c r="AH290" s="119" t="s">
        <v>1058</v>
      </c>
      <c r="AI290" s="137" t="str">
        <f>_xlfn.XLOOKUP(I290,'api2.3'!B:B,'api2.3'!D:D,"")</f>
        <v>Breakdown by Limited English Speaking</v>
      </c>
      <c r="AJ290" s="131" t="s">
        <v>44</v>
      </c>
      <c r="AK290" s="201" t="s">
        <v>44</v>
      </c>
      <c r="AL290" s="200">
        <f>_xlfn.XLOOKUP(AK290,sortorder!$I$15:$I$20,sortorder!$J$15:$J$20)</f>
        <v>1</v>
      </c>
      <c r="AM290" s="640"/>
      <c r="AN290" s="640"/>
      <c r="AO290" s="640"/>
      <c r="AP290" s="641">
        <v>0</v>
      </c>
      <c r="AQ290" s="119" t="s">
        <v>43</v>
      </c>
      <c r="AR290" s="22" t="str">
        <f>IF(AA290=1,"pctile",IF(Y290=1,"ratio",IF(AC290=1,"avg","raw")))</f>
        <v>raw</v>
      </c>
      <c r="AS290" s="119" t="s">
        <v>43</v>
      </c>
      <c r="AT290" s="22" t="b">
        <f>AR290=AS290</f>
        <v>1</v>
      </c>
      <c r="AU290" s="640" t="s">
        <v>286</v>
      </c>
      <c r="AV290" s="640"/>
      <c r="AW290" s="119">
        <v>1</v>
      </c>
      <c r="AX290" s="601" t="s">
        <v>560</v>
      </c>
      <c r="AY290" s="484" t="b">
        <v>1</v>
      </c>
      <c r="AZ290" s="224" t="s">
        <v>5630</v>
      </c>
      <c r="BA290" s="119"/>
      <c r="BB290" s="119">
        <v>0</v>
      </c>
      <c r="BC290" s="119" t="b">
        <v>0</v>
      </c>
      <c r="BD290" s="119" t="b">
        <v>0</v>
      </c>
      <c r="BE290" s="119" t="b">
        <v>0</v>
      </c>
      <c r="BF290" s="119"/>
      <c r="BG290" s="134" t="s">
        <v>5084</v>
      </c>
      <c r="BH290" s="134" t="s">
        <v>4755</v>
      </c>
      <c r="BI290" s="134" t="s">
        <v>4755</v>
      </c>
      <c r="BJ290" s="719">
        <v>0</v>
      </c>
      <c r="BK290" s="566" t="s">
        <v>6108</v>
      </c>
      <c r="BL290" s="484" t="s">
        <v>2487</v>
      </c>
      <c r="BM290" s="189" t="s">
        <v>2487</v>
      </c>
      <c r="BO290" s="211">
        <v>32</v>
      </c>
      <c r="BQ290" s="585" t="s">
        <v>55</v>
      </c>
    </row>
    <row r="291" spans="1:73">
      <c r="A291">
        <v>290</v>
      </c>
      <c r="B291" s="153" t="str">
        <f>IFERROR(TEXT(AL291,"00"),"99")&amp;IFERROR(TEXT(W291,"00"),"99")&amp;IFERROR(TEXT(S291,"00"),"99")&amp;IFERROR(TEXT(BO291,"000"),"999")</f>
        <v>014299033</v>
      </c>
      <c r="C291" s="153" t="str">
        <f>IFERROR(TEXT(AL291,"00"),"99")&amp;IFERROR(TEXT(V291,"00"),"99")&amp;IFERROR(TEXT(R291,"000"),"999")</f>
        <v>0142999</v>
      </c>
      <c r="D291" s="28">
        <v>1</v>
      </c>
      <c r="E291" s="591">
        <f>IF(NOT(ISBLANK(L291)),1,0)</f>
        <v>1</v>
      </c>
      <c r="F291" s="591">
        <f>IF(NOT(ISBLANK(O291)),1,0)</f>
        <v>0</v>
      </c>
      <c r="G291" s="349" t="str">
        <f>IF(ISBLANK(H291), IF(OR(NOT(ISBLANK(L291)),NOT(ISBLANK(I291)), NOT(ISBLANK(O291))),"no oldname but should be",""),IF(H291=I291,"api",IF(H291=O291,"csv","no match or acs")))</f>
        <v>api</v>
      </c>
      <c r="H291" s="125" t="s">
        <v>2488</v>
      </c>
      <c r="I291" s="621" t="s">
        <v>2488</v>
      </c>
      <c r="J291" s="189"/>
      <c r="K291" s="134"/>
      <c r="L291" s="701" t="s">
        <v>3826</v>
      </c>
      <c r="M291" s="189" t="s">
        <v>3826</v>
      </c>
      <c r="N291" s="189"/>
      <c r="O291" s="134"/>
      <c r="P291" s="189"/>
      <c r="Q291" s="701" t="s">
        <v>5433</v>
      </c>
      <c r="R291" s="142">
        <f>IFERROR(_xlfn.XLOOKUP(T291, sortorder!P:P,sortorder!Q:Q),999)</f>
        <v>999</v>
      </c>
      <c r="S291" s="142">
        <f>IFERROR(_xlfn.XLOOKUP(T291, sortorder!P:P,sortorder!O:O),99)</f>
        <v>99</v>
      </c>
      <c r="T291" s="701" t="s">
        <v>5433</v>
      </c>
      <c r="U291" s="189"/>
      <c r="V291" s="147">
        <f>IFERROR(_xlfn.XLOOKUP(X291, sortorder!E:E,sortorder!D:D),99)</f>
        <v>42</v>
      </c>
      <c r="W291" s="147">
        <f>V291</f>
        <v>42</v>
      </c>
      <c r="X291" s="702" t="s">
        <v>7355</v>
      </c>
      <c r="Y291" s="137">
        <f>IF(ISERROR(SEARCH(Y$1,$Q291)),0,1)</f>
        <v>0</v>
      </c>
      <c r="Z291" s="137">
        <f>IF(ISERROR(SEARCH(Z$1,$Q291)),0,1)</f>
        <v>0</v>
      </c>
      <c r="AA291" s="137">
        <f>IF(ISERROR(SEARCH(AA$1,$Q291)),0,1)</f>
        <v>0</v>
      </c>
      <c r="AB291" s="137">
        <f>IF(ISERROR(SEARCH(AB$1,$Q291)),0,1)</f>
        <v>0</v>
      </c>
      <c r="AC291" s="137">
        <f>IF(ISERROR(SEARCH(AC$1,$Q291)),0,1)</f>
        <v>0</v>
      </c>
      <c r="AD291" s="137">
        <f>IF(ISERROR(SEARCH(AD$1,$Q291)),0,1)</f>
        <v>0</v>
      </c>
      <c r="AE291" s="137">
        <f>IF(ISERROR(SEARCH(AE$1,$Q291)),0,1)</f>
        <v>0</v>
      </c>
      <c r="AF291" s="137">
        <f>IF(ISERROR(SEARCH(AF$1,$Q291)),0,1)</f>
        <v>0</v>
      </c>
      <c r="AG291" s="137">
        <f>IF(ISERROR(SEARCH(AG$1,$Q291)),0,1)</f>
        <v>0</v>
      </c>
      <c r="AH291" s="119" t="s">
        <v>1058</v>
      </c>
      <c r="AI291" s="137" t="str">
        <f>_xlfn.XLOOKUP(I291,'api2.3'!B:B,'api2.3'!D:D,"")</f>
        <v>Breakdown by Limited English Speaking</v>
      </c>
      <c r="AJ291" s="131" t="s">
        <v>44</v>
      </c>
      <c r="AK291" s="201" t="s">
        <v>44</v>
      </c>
      <c r="AL291" s="200">
        <f>_xlfn.XLOOKUP(AK291,sortorder!$I$15:$I$20,sortorder!$J$15:$J$20)</f>
        <v>1</v>
      </c>
      <c r="AM291" s="640"/>
      <c r="AN291" s="640"/>
      <c r="AO291" s="640"/>
      <c r="AP291" s="641">
        <v>0</v>
      </c>
      <c r="AQ291" s="119" t="s">
        <v>43</v>
      </c>
      <c r="AR291" s="22" t="str">
        <f>IF(AA291=1,"pctile",IF(Y291=1,"ratio",IF(AC291=1,"avg","raw")))</f>
        <v>raw</v>
      </c>
      <c r="AS291" s="119" t="s">
        <v>43</v>
      </c>
      <c r="AT291" s="22" t="b">
        <f>AR291=AS291</f>
        <v>1</v>
      </c>
      <c r="AU291" s="640" t="s">
        <v>286</v>
      </c>
      <c r="AV291" s="640"/>
      <c r="AW291" s="119">
        <v>1</v>
      </c>
      <c r="AX291" s="601" t="s">
        <v>560</v>
      </c>
      <c r="AY291" s="484" t="b">
        <v>1</v>
      </c>
      <c r="AZ291" s="224" t="s">
        <v>5630</v>
      </c>
      <c r="BA291" s="119"/>
      <c r="BB291" s="119">
        <v>0</v>
      </c>
      <c r="BC291" s="119" t="b">
        <v>0</v>
      </c>
      <c r="BD291" s="119" t="b">
        <v>0</v>
      </c>
      <c r="BE291" s="119" t="b">
        <v>0</v>
      </c>
      <c r="BF291" s="119"/>
      <c r="BG291" s="134" t="s">
        <v>5085</v>
      </c>
      <c r="BH291" s="134" t="s">
        <v>4756</v>
      </c>
      <c r="BI291" s="134" t="s">
        <v>4756</v>
      </c>
      <c r="BJ291" s="719">
        <v>0</v>
      </c>
      <c r="BK291" s="566" t="s">
        <v>6114</v>
      </c>
      <c r="BL291" s="484" t="s">
        <v>2489</v>
      </c>
      <c r="BM291" s="189" t="s">
        <v>2489</v>
      </c>
      <c r="BO291" s="211">
        <v>33</v>
      </c>
      <c r="BQ291" s="585" t="s">
        <v>55</v>
      </c>
    </row>
    <row r="292" spans="1:73" s="22" customFormat="1">
      <c r="A292">
        <v>291</v>
      </c>
      <c r="B292" s="153" t="str">
        <f>IFERROR(TEXT(AL292,"00"),"99")&amp;IFERROR(TEXT(W292,"00"),"99")&amp;IFERROR(TEXT(S292,"00"),"99")&amp;IFERROR(TEXT(BO292,"000"),"999")</f>
        <v>014999999</v>
      </c>
      <c r="C292" s="153" t="str">
        <f>IFERROR(TEXT(AL292,"00"),"99")&amp;IFERROR(TEXT(V292,"00"),"99")&amp;IFERROR(TEXT(R292,"000"),"999")</f>
        <v>0149999</v>
      </c>
      <c r="D292" s="28">
        <v>0</v>
      </c>
      <c r="E292" s="591">
        <f>IF(NOT(ISBLANK(L292)),1,0)</f>
        <v>1</v>
      </c>
      <c r="F292" s="591">
        <f>IF(NOT(ISBLANK(O292)),1,0)</f>
        <v>0</v>
      </c>
      <c r="G292" s="349" t="str">
        <f>IF(ISBLANK(H292), IF(OR(NOT(ISBLANK(L292)),NOT(ISBLANK(I292)), NOT(ISBLANK(O292))),"no oldname but should be",""),IF(H292=I292,"api",IF(H292=O292,"csv","no match or acs")))</f>
        <v>no match or acs</v>
      </c>
      <c r="H292" s="109" t="s">
        <v>3806</v>
      </c>
      <c r="I292" s="119"/>
      <c r="J292" s="56"/>
      <c r="K292"/>
      <c r="L292" s="703" t="s">
        <v>3806</v>
      </c>
      <c r="M292" s="578" t="s">
        <v>3806</v>
      </c>
      <c r="N292" s="578"/>
      <c r="O292" s="109"/>
      <c r="P292" s="578"/>
      <c r="Q292" s="173" t="s">
        <v>5428</v>
      </c>
      <c r="R292" s="142">
        <f>IFERROR(_xlfn.XLOOKUP(T292, sortorder!P:P,sortorder!Q:Q),999)</f>
        <v>999</v>
      </c>
      <c r="S292" s="142">
        <f>IFERROR(_xlfn.XLOOKUP(T292, sortorder!P:P,sortorder!O:O),99)</f>
        <v>99</v>
      </c>
      <c r="T292" s="173" t="s">
        <v>5432</v>
      </c>
      <c r="U292" s="109"/>
      <c r="V292" s="147">
        <f>IFERROR(_xlfn.XLOOKUP(X292, sortorder!E:E,sortorder!D:D),99)</f>
        <v>49</v>
      </c>
      <c r="W292" s="147">
        <f>V292</f>
        <v>49</v>
      </c>
      <c r="X292" s="702" t="s">
        <v>7362</v>
      </c>
      <c r="Y292" s="137">
        <f>IF(ISERROR(SEARCH(Y$1,$Q292)),0,1)</f>
        <v>0</v>
      </c>
      <c r="Z292" s="137">
        <f>IF(ISERROR(SEARCH(Z$1,$Q292)),0,1)</f>
        <v>0</v>
      </c>
      <c r="AA292" s="137">
        <f>IF(ISERROR(SEARCH(AA$1,$Q292)),0,1)</f>
        <v>0</v>
      </c>
      <c r="AB292" s="137">
        <f>IF(ISERROR(SEARCH(AB$1,$Q292)),0,1)</f>
        <v>0</v>
      </c>
      <c r="AC292" s="137">
        <f>IF(ISERROR(SEARCH(AC$1,$Q292)),0,1)</f>
        <v>0</v>
      </c>
      <c r="AD292" s="137">
        <f>IF(ISERROR(SEARCH(AD$1,$Q292)),0,1)</f>
        <v>0</v>
      </c>
      <c r="AE292" s="137">
        <f>IF(ISERROR(SEARCH(AE$1,$Q292)),0,1)</f>
        <v>0</v>
      </c>
      <c r="AF292" s="137">
        <f>IF(ISERROR(SEARCH(AF$1,$Q292)),0,1)</f>
        <v>0</v>
      </c>
      <c r="AG292" s="137">
        <f>IF(ISERROR(SEARCH(AG$1,$Q292)),0,1)</f>
        <v>0</v>
      </c>
      <c r="AH292" s="109"/>
      <c r="AI292" s="137" t="str">
        <f>_xlfn.XLOOKUP(I292,'api2.3'!B:B,'api2.3'!D:D,"")</f>
        <v/>
      </c>
      <c r="AJ292" s="109" t="s">
        <v>44</v>
      </c>
      <c r="AK292" s="201" t="s">
        <v>44</v>
      </c>
      <c r="AL292" s="200">
        <f>_xlfn.XLOOKUP(AK292,sortorder!$I$15:$I$20,sortorder!$J$15:$J$20)</f>
        <v>1</v>
      </c>
      <c r="AM292" s="646"/>
      <c r="AN292" s="646"/>
      <c r="AO292" s="646"/>
      <c r="AP292" s="646">
        <v>0</v>
      </c>
      <c r="AQ292" s="109" t="s">
        <v>43</v>
      </c>
      <c r="AR292" s="22" t="str">
        <f>IF(AA292=1,"pctile",IF(Y292=1,"ratio",IF(AC292=1,"avg","raw")))</f>
        <v>raw</v>
      </c>
      <c r="AS292" s="109" t="s">
        <v>43</v>
      </c>
      <c r="AT292" s="22" t="b">
        <f>AR292=AS292</f>
        <v>1</v>
      </c>
      <c r="AU292" s="646" t="s">
        <v>286</v>
      </c>
      <c r="AV292" s="646"/>
      <c r="AW292" s="109"/>
      <c r="AX292" s="601" t="s">
        <v>2799</v>
      </c>
      <c r="AY292" s="484" t="b">
        <v>0</v>
      </c>
      <c r="AZ292" s="109" t="s">
        <v>45</v>
      </c>
      <c r="BA292" s="109"/>
      <c r="BB292" s="109">
        <v>0</v>
      </c>
      <c r="BC292" s="109" t="b">
        <v>0</v>
      </c>
      <c r="BD292" s="109" t="b">
        <v>0</v>
      </c>
      <c r="BE292" s="109" t="b">
        <v>0</v>
      </c>
      <c r="BF292" s="109"/>
      <c r="BG292" s="109" t="s">
        <v>5376</v>
      </c>
      <c r="BH292" s="109" t="s">
        <v>4751</v>
      </c>
      <c r="BI292" s="109" t="s">
        <v>4751</v>
      </c>
      <c r="BJ292" s="719">
        <v>0</v>
      </c>
      <c r="BK292" s="566" t="s">
        <v>6107</v>
      </c>
      <c r="BL292" s="484" t="s">
        <v>2799</v>
      </c>
      <c r="BM292" s="56"/>
      <c r="BN292" s="56"/>
      <c r="BO292" s="214">
        <v>999</v>
      </c>
      <c r="BP292"/>
      <c r="BQ292" s="585"/>
      <c r="BR292" s="585"/>
      <c r="BS292" s="585"/>
      <c r="BT292" s="585"/>
      <c r="BU292" s="585"/>
    </row>
    <row r="293" spans="1:73">
      <c r="A293">
        <v>292</v>
      </c>
      <c r="B293" s="153" t="str">
        <f>IFERROR(TEXT(AL293,"00"),"99")&amp;IFERROR(TEXT(W293,"00"),"99")&amp;IFERROR(TEXT(S293,"00"),"99")&amp;IFERROR(TEXT(BO293,"000"),"999")</f>
        <v>014999999</v>
      </c>
      <c r="C293" s="153" t="str">
        <f>IFERROR(TEXT(AL293,"00"),"99")&amp;IFERROR(TEXT(V293,"00"),"99")&amp;IFERROR(TEXT(R293,"000"),"999")</f>
        <v>0149999</v>
      </c>
      <c r="D293" s="28">
        <v>0</v>
      </c>
      <c r="E293" s="591">
        <f>IF(NOT(ISBLANK(L293)),1,0)</f>
        <v>1</v>
      </c>
      <c r="F293" s="591">
        <f>IF(NOT(ISBLANK(O293)),1,0)</f>
        <v>0</v>
      </c>
      <c r="G293" s="349" t="str">
        <f>IF(ISBLANK(H293), IF(OR(NOT(ISBLANK(L293)),NOT(ISBLANK(I293)), NOT(ISBLANK(O293))),"no oldname but should be",""),IF(H293=I293,"api",IF(H293=O293,"csv","no match or acs")))</f>
        <v>no match or acs</v>
      </c>
      <c r="H293" s="109" t="s">
        <v>3789</v>
      </c>
      <c r="K293" s="119"/>
      <c r="L293" s="703" t="s">
        <v>3789</v>
      </c>
      <c r="M293" s="578" t="s">
        <v>3789</v>
      </c>
      <c r="N293" s="578"/>
      <c r="O293" s="109"/>
      <c r="P293" s="578"/>
      <c r="Q293" s="173" t="s">
        <v>5427</v>
      </c>
      <c r="R293" s="142">
        <f>IFERROR(_xlfn.XLOOKUP(T293, sortorder!P:P,sortorder!Q:Q),999)</f>
        <v>999</v>
      </c>
      <c r="S293" s="142">
        <f>IFERROR(_xlfn.XLOOKUP(T293, sortorder!P:P,sortorder!O:O),99)</f>
        <v>99</v>
      </c>
      <c r="T293" s="173" t="s">
        <v>5431</v>
      </c>
      <c r="U293" s="109"/>
      <c r="V293" s="147">
        <f>IFERROR(_xlfn.XLOOKUP(X293, sortorder!E:E,sortorder!D:D),99)</f>
        <v>49</v>
      </c>
      <c r="W293" s="147">
        <f>V293</f>
        <v>49</v>
      </c>
      <c r="X293" s="702" t="s">
        <v>7362</v>
      </c>
      <c r="Y293" s="137">
        <f>IF(ISERROR(SEARCH(Y$1,$Q293)),0,1)</f>
        <v>0</v>
      </c>
      <c r="Z293" s="137">
        <f>IF(ISERROR(SEARCH(Z$1,$Q293)),0,1)</f>
        <v>0</v>
      </c>
      <c r="AA293" s="137">
        <f>IF(ISERROR(SEARCH(AA$1,$Q293)),0,1)</f>
        <v>0</v>
      </c>
      <c r="AB293" s="137">
        <f>IF(ISERROR(SEARCH(AB$1,$Q293)),0,1)</f>
        <v>0</v>
      </c>
      <c r="AC293" s="137">
        <f>IF(ISERROR(SEARCH(AC$1,$Q293)),0,1)</f>
        <v>0</v>
      </c>
      <c r="AD293" s="137">
        <f>IF(ISERROR(SEARCH(AD$1,$Q293)),0,1)</f>
        <v>0</v>
      </c>
      <c r="AE293" s="137">
        <f>IF(ISERROR(SEARCH(AE$1,$Q293)),0,1)</f>
        <v>0</v>
      </c>
      <c r="AF293" s="137">
        <f>IF(ISERROR(SEARCH(AF$1,$Q293)),0,1)</f>
        <v>0</v>
      </c>
      <c r="AG293" s="137">
        <f>IF(ISERROR(SEARCH(AG$1,$Q293)),0,1)</f>
        <v>0</v>
      </c>
      <c r="AH293" s="109"/>
      <c r="AI293" s="137" t="str">
        <f>_xlfn.XLOOKUP(I293,'api2.3'!B:B,'api2.3'!D:D,"")</f>
        <v/>
      </c>
      <c r="AJ293" s="109" t="s">
        <v>44</v>
      </c>
      <c r="AK293" s="201" t="s">
        <v>44</v>
      </c>
      <c r="AL293" s="200">
        <f>_xlfn.XLOOKUP(AK293,sortorder!$I$15:$I$20,sortorder!$J$15:$J$20)</f>
        <v>1</v>
      </c>
      <c r="AM293" s="646"/>
      <c r="AN293" s="646"/>
      <c r="AO293" s="646"/>
      <c r="AP293" s="646">
        <v>0</v>
      </c>
      <c r="AQ293" s="109" t="s">
        <v>43</v>
      </c>
      <c r="AR293" s="22" t="str">
        <f>IF(AA293=1,"pctile",IF(Y293=1,"ratio",IF(AC293=1,"avg","raw")))</f>
        <v>raw</v>
      </c>
      <c r="AS293" s="109" t="s">
        <v>43</v>
      </c>
      <c r="AT293" s="22" t="b">
        <f>AR293=AS293</f>
        <v>1</v>
      </c>
      <c r="AU293" s="646" t="s">
        <v>286</v>
      </c>
      <c r="AV293" s="646"/>
      <c r="AW293" s="109"/>
      <c r="AX293" s="601" t="s">
        <v>2799</v>
      </c>
      <c r="AY293" s="484" t="b">
        <v>0</v>
      </c>
      <c r="AZ293" s="109" t="s">
        <v>45</v>
      </c>
      <c r="BA293" s="109"/>
      <c r="BB293" s="109">
        <v>0</v>
      </c>
      <c r="BC293" s="109" t="b">
        <v>0</v>
      </c>
      <c r="BD293" s="109" t="b">
        <v>0</v>
      </c>
      <c r="BE293" s="109" t="b">
        <v>0</v>
      </c>
      <c r="BF293" s="109"/>
      <c r="BG293" s="109" t="s">
        <v>5375</v>
      </c>
      <c r="BH293" s="109" t="s">
        <v>4750</v>
      </c>
      <c r="BI293" s="109" t="s">
        <v>4750</v>
      </c>
      <c r="BJ293" s="719">
        <v>0</v>
      </c>
      <c r="BK293" s="566" t="s">
        <v>6101</v>
      </c>
      <c r="BL293" s="484" t="s">
        <v>2799</v>
      </c>
      <c r="BM293" s="189"/>
      <c r="BO293" s="214">
        <v>999</v>
      </c>
    </row>
    <row r="294" spans="1:73">
      <c r="A294">
        <v>293</v>
      </c>
      <c r="B294" s="153" t="str">
        <f>IFERROR(TEXT(AL294,"00"),"99")&amp;IFERROR(TEXT(W294,"00"),"99")&amp;IFERROR(TEXT(S294,"00"),"99")&amp;IFERROR(TEXT(BO294,"000"),"999")</f>
        <v>014999999</v>
      </c>
      <c r="C294" s="153" t="str">
        <f>IFERROR(TEXT(AL294,"00"),"99")&amp;IFERROR(TEXT(V294,"00"),"99")&amp;IFERROR(TEXT(R294,"000"),"999")</f>
        <v>0149999</v>
      </c>
      <c r="D294" s="28">
        <v>0</v>
      </c>
      <c r="E294" s="591">
        <f>IF(NOT(ISBLANK(L294)),1,0)</f>
        <v>1</v>
      </c>
      <c r="F294" s="591">
        <f>IF(NOT(ISBLANK(O294)),1,0)</f>
        <v>0</v>
      </c>
      <c r="G294" s="349" t="str">
        <f>IF(ISBLANK(H294), IF(OR(NOT(ISBLANK(L294)),NOT(ISBLANK(I294)), NOT(ISBLANK(O294))),"no oldname but should be",""),IF(H294=I294,"api",IF(H294=O294,"csv","no match or acs")))</f>
        <v>no match or acs</v>
      </c>
      <c r="H294" s="109" t="s">
        <v>3823</v>
      </c>
      <c r="L294" s="703" t="s">
        <v>3823</v>
      </c>
      <c r="M294" s="578" t="s">
        <v>3823</v>
      </c>
      <c r="N294" s="578"/>
      <c r="O294" s="109"/>
      <c r="P294" s="578"/>
      <c r="Q294" s="173" t="s">
        <v>5429</v>
      </c>
      <c r="R294" s="142">
        <f>IFERROR(_xlfn.XLOOKUP(T294, sortorder!P:P,sortorder!Q:Q),999)</f>
        <v>999</v>
      </c>
      <c r="S294" s="142">
        <f>IFERROR(_xlfn.XLOOKUP(T294, sortorder!P:P,sortorder!O:O),99)</f>
        <v>99</v>
      </c>
      <c r="T294" s="173" t="s">
        <v>5433</v>
      </c>
      <c r="U294" s="109"/>
      <c r="V294" s="147">
        <f>IFERROR(_xlfn.XLOOKUP(X294, sortorder!E:E,sortorder!D:D),99)</f>
        <v>49</v>
      </c>
      <c r="W294" s="147">
        <f>V294</f>
        <v>49</v>
      </c>
      <c r="X294" s="702" t="s">
        <v>7362</v>
      </c>
      <c r="Y294" s="137">
        <f>IF(ISERROR(SEARCH(Y$1,$Q294)),0,1)</f>
        <v>0</v>
      </c>
      <c r="Z294" s="137">
        <f>IF(ISERROR(SEARCH(Z$1,$Q294)),0,1)</f>
        <v>0</v>
      </c>
      <c r="AA294" s="137">
        <f>IF(ISERROR(SEARCH(AA$1,$Q294)),0,1)</f>
        <v>0</v>
      </c>
      <c r="AB294" s="137">
        <f>IF(ISERROR(SEARCH(AB$1,$Q294)),0,1)</f>
        <v>0</v>
      </c>
      <c r="AC294" s="137">
        <f>IF(ISERROR(SEARCH(AC$1,$Q294)),0,1)</f>
        <v>0</v>
      </c>
      <c r="AD294" s="137">
        <f>IF(ISERROR(SEARCH(AD$1,$Q294)),0,1)</f>
        <v>0</v>
      </c>
      <c r="AE294" s="137">
        <f>IF(ISERROR(SEARCH(AE$1,$Q294)),0,1)</f>
        <v>0</v>
      </c>
      <c r="AF294" s="137">
        <f>IF(ISERROR(SEARCH(AF$1,$Q294)),0,1)</f>
        <v>0</v>
      </c>
      <c r="AG294" s="137">
        <f>IF(ISERROR(SEARCH(AG$1,$Q294)),0,1)</f>
        <v>0</v>
      </c>
      <c r="AH294" s="109"/>
      <c r="AI294" s="137">
        <f>_xlfn.XLOOKUP(I294,'api2.3'!B:B,'api2.3'!D:D,"")</f>
        <v>0</v>
      </c>
      <c r="AJ294" s="109" t="s">
        <v>44</v>
      </c>
      <c r="AK294" s="201" t="s">
        <v>44</v>
      </c>
      <c r="AL294" s="200">
        <f>_xlfn.XLOOKUP(AK294,sortorder!$I$15:$I$20,sortorder!$J$15:$J$20)</f>
        <v>1</v>
      </c>
      <c r="AM294" s="646"/>
      <c r="AN294" s="646"/>
      <c r="AO294" s="646"/>
      <c r="AP294" s="646">
        <v>0</v>
      </c>
      <c r="AQ294" s="109" t="s">
        <v>43</v>
      </c>
      <c r="AR294" s="22" t="str">
        <f>IF(AA294=1,"pctile",IF(Y294=1,"ratio",IF(AC294=1,"avg","raw")))</f>
        <v>raw</v>
      </c>
      <c r="AS294" s="109" t="s">
        <v>43</v>
      </c>
      <c r="AT294" s="22" t="b">
        <f>AR294=AS294</f>
        <v>1</v>
      </c>
      <c r="AU294" s="646" t="s">
        <v>286</v>
      </c>
      <c r="AV294" s="646"/>
      <c r="AW294" s="109"/>
      <c r="AX294" s="601" t="s">
        <v>2799</v>
      </c>
      <c r="AY294" s="484" t="b">
        <v>0</v>
      </c>
      <c r="AZ294" s="109" t="s">
        <v>45</v>
      </c>
      <c r="BA294" s="109"/>
      <c r="BB294" s="109">
        <v>0</v>
      </c>
      <c r="BC294" s="109" t="b">
        <v>0</v>
      </c>
      <c r="BD294" s="109" t="b">
        <v>0</v>
      </c>
      <c r="BE294" s="109" t="b">
        <v>0</v>
      </c>
      <c r="BF294" s="109"/>
      <c r="BG294" s="109" t="s">
        <v>5377</v>
      </c>
      <c r="BH294" s="109" t="s">
        <v>4752</v>
      </c>
      <c r="BI294" s="109" t="s">
        <v>4752</v>
      </c>
      <c r="BJ294" s="719">
        <v>0</v>
      </c>
      <c r="BK294" s="566" t="s">
        <v>6113</v>
      </c>
      <c r="BL294" s="484" t="s">
        <v>2799</v>
      </c>
      <c r="BO294" s="214">
        <v>999</v>
      </c>
    </row>
    <row r="295" spans="1:73">
      <c r="A295">
        <v>294</v>
      </c>
      <c r="B295" s="153" t="str">
        <f>IFERROR(TEXT(AL295,"00"),"99")&amp;IFERROR(TEXT(W295,"00"),"99")&amp;IFERROR(TEXT(S295,"00"),"99")&amp;IFERROR(TEXT(BO295,"000"),"999")</f>
        <v>014999999</v>
      </c>
      <c r="C295" s="153" t="str">
        <f>IFERROR(TEXT(AL295,"00"),"99")&amp;IFERROR(TEXT(V295,"00"),"99")&amp;IFERROR(TEXT(R295,"000"),"999")</f>
        <v>0149999</v>
      </c>
      <c r="D295" s="28">
        <v>0</v>
      </c>
      <c r="E295" s="591">
        <f>IF(NOT(ISBLANK(L295)),1,0)</f>
        <v>1</v>
      </c>
      <c r="F295" s="591">
        <f>IF(NOT(ISBLANK(O295)),1,0)</f>
        <v>0</v>
      </c>
      <c r="G295" s="349" t="str">
        <f>IF(ISBLANK(H295), IF(OR(NOT(ISBLANK(L295)),NOT(ISBLANK(I295)), NOT(ISBLANK(O295))),"no oldname but should be",""),IF(H295=I295,"api",IF(H295=O295,"csv","no match or acs")))</f>
        <v>no match or acs</v>
      </c>
      <c r="H295" s="109" t="s">
        <v>3772</v>
      </c>
      <c r="K295" s="119"/>
      <c r="L295" s="703" t="s">
        <v>3772</v>
      </c>
      <c r="M295" s="578" t="s">
        <v>3772</v>
      </c>
      <c r="N295" s="578"/>
      <c r="O295" s="109"/>
      <c r="P295" s="578"/>
      <c r="Q295" s="173" t="s">
        <v>5426</v>
      </c>
      <c r="R295" s="142">
        <f>IFERROR(_xlfn.XLOOKUP(T295, sortorder!P:P,sortorder!Q:Q),999)</f>
        <v>999</v>
      </c>
      <c r="S295" s="142">
        <f>IFERROR(_xlfn.XLOOKUP(T295, sortorder!P:P,sortorder!O:O),99)</f>
        <v>99</v>
      </c>
      <c r="T295" s="173" t="s">
        <v>5430</v>
      </c>
      <c r="U295" s="109"/>
      <c r="V295" s="147">
        <f>IFERROR(_xlfn.XLOOKUP(X295, sortorder!E:E,sortorder!D:D),99)</f>
        <v>49</v>
      </c>
      <c r="W295" s="147">
        <f>V295</f>
        <v>49</v>
      </c>
      <c r="X295" s="702" t="s">
        <v>7362</v>
      </c>
      <c r="Y295" s="137">
        <f>IF(ISERROR(SEARCH(Y$1,$Q295)),0,1)</f>
        <v>0</v>
      </c>
      <c r="Z295" s="137">
        <f>IF(ISERROR(SEARCH(Z$1,$Q295)),0,1)</f>
        <v>0</v>
      </c>
      <c r="AA295" s="137">
        <f>IF(ISERROR(SEARCH(AA$1,$Q295)),0,1)</f>
        <v>0</v>
      </c>
      <c r="AB295" s="137">
        <f>IF(ISERROR(SEARCH(AB$1,$Q295)),0,1)</f>
        <v>0</v>
      </c>
      <c r="AC295" s="137">
        <f>IF(ISERROR(SEARCH(AC$1,$Q295)),0,1)</f>
        <v>0</v>
      </c>
      <c r="AD295" s="137">
        <f>IF(ISERROR(SEARCH(AD$1,$Q295)),0,1)</f>
        <v>0</v>
      </c>
      <c r="AE295" s="137">
        <f>IF(ISERROR(SEARCH(AE$1,$Q295)),0,1)</f>
        <v>0</v>
      </c>
      <c r="AF295" s="137">
        <f>IF(ISERROR(SEARCH(AF$1,$Q295)),0,1)</f>
        <v>0</v>
      </c>
      <c r="AG295" s="137">
        <f>IF(ISERROR(SEARCH(AG$1,$Q295)),0,1)</f>
        <v>0</v>
      </c>
      <c r="AH295" s="109"/>
      <c r="AI295" s="137" t="str">
        <f>_xlfn.XLOOKUP(I295,'api2.3'!B:B,'api2.3'!D:D,"")</f>
        <v/>
      </c>
      <c r="AJ295" s="109" t="s">
        <v>44</v>
      </c>
      <c r="AK295" s="201" t="s">
        <v>44</v>
      </c>
      <c r="AL295" s="200">
        <f>_xlfn.XLOOKUP(AK295,sortorder!$I$15:$I$20,sortorder!$J$15:$J$20)</f>
        <v>1</v>
      </c>
      <c r="AM295" s="646"/>
      <c r="AN295" s="646"/>
      <c r="AO295" s="646"/>
      <c r="AP295" s="646">
        <v>0</v>
      </c>
      <c r="AQ295" s="109" t="s">
        <v>43</v>
      </c>
      <c r="AR295" s="22" t="str">
        <f>IF(AA295=1,"pctile",IF(Y295=1,"ratio",IF(AC295=1,"avg","raw")))</f>
        <v>raw</v>
      </c>
      <c r="AS295" s="109" t="s">
        <v>43</v>
      </c>
      <c r="AT295" s="22" t="b">
        <f>AR295=AS295</f>
        <v>1</v>
      </c>
      <c r="AU295" s="646" t="s">
        <v>286</v>
      </c>
      <c r="AV295" s="646"/>
      <c r="AW295" s="109"/>
      <c r="AX295" s="601" t="s">
        <v>2799</v>
      </c>
      <c r="AY295" s="484" t="b">
        <v>0</v>
      </c>
      <c r="AZ295" s="109" t="s">
        <v>45</v>
      </c>
      <c r="BA295" s="109"/>
      <c r="BB295" s="109">
        <v>0</v>
      </c>
      <c r="BC295" s="109" t="b">
        <v>0</v>
      </c>
      <c r="BD295" s="109" t="b">
        <v>0</v>
      </c>
      <c r="BE295" s="109" t="b">
        <v>0</v>
      </c>
      <c r="BF295" s="109"/>
      <c r="BG295" s="109" t="s">
        <v>5378</v>
      </c>
      <c r="BH295" s="109" t="s">
        <v>4749</v>
      </c>
      <c r="BI295" s="109" t="s">
        <v>4749</v>
      </c>
      <c r="BJ295" s="719">
        <v>0</v>
      </c>
      <c r="BK295" s="566" t="s">
        <v>6095</v>
      </c>
      <c r="BL295" s="484">
        <v>0</v>
      </c>
      <c r="BM295" s="189"/>
      <c r="BO295" s="214">
        <v>999</v>
      </c>
    </row>
    <row r="296" spans="1:73">
      <c r="A296">
        <v>295</v>
      </c>
      <c r="B296" s="153" t="str">
        <f>IFERROR(TEXT(AL296,"00"),"99")&amp;IFERROR(TEXT(W296,"00"),"99")&amp;IFERROR(TEXT(S296,"00"),"99")&amp;IFERROR(TEXT(BO296,"000"),"999")</f>
        <v>015230002</v>
      </c>
      <c r="C296" s="153" t="str">
        <f>IFERROR(TEXT(AL296,"00"),"99")&amp;IFERROR(TEXT(V296,"00"),"99")&amp;IFERROR(TEXT(R296,"000"),"999")</f>
        <v>0152002</v>
      </c>
      <c r="D296" s="28">
        <v>1</v>
      </c>
      <c r="E296" s="591">
        <f>IF(NOT(ISBLANK(L296)),1,0)</f>
        <v>0</v>
      </c>
      <c r="F296" s="591">
        <f>IF(NOT(ISBLANK(O296)),1,0)</f>
        <v>1</v>
      </c>
      <c r="G296" s="349" t="str">
        <f>IF(ISBLANK(H296), IF(OR(NOT(ISBLANK(L296)),NOT(ISBLANK(I296)), NOT(ISBLANK(O296))),"no oldname but should be",""),IF(H296=I296,"api",IF(H296=O296,"csv","no match or acs")))</f>
        <v>api</v>
      </c>
      <c r="H296" t="s">
        <v>2144</v>
      </c>
      <c r="I296" s="119" t="s">
        <v>2144</v>
      </c>
      <c r="K296" s="39" t="s">
        <v>3046</v>
      </c>
      <c r="L296" s="119"/>
      <c r="M296" s="189"/>
      <c r="N296" s="56" t="s">
        <v>2145</v>
      </c>
      <c r="O296" t="s">
        <v>2145</v>
      </c>
      <c r="P296" s="56" t="s">
        <v>2145</v>
      </c>
      <c r="Q296" s="120" t="s">
        <v>2143</v>
      </c>
      <c r="R296" s="142">
        <f>IFERROR(_xlfn.XLOOKUP(T296, sortorder!P:P,sortorder!Q:Q),999)</f>
        <v>2</v>
      </c>
      <c r="S296" s="142">
        <f>IFERROR(_xlfn.XLOOKUP(T296, sortorder!P:P,sortorder!O:O),99)</f>
        <v>30</v>
      </c>
      <c r="T296" s="124" t="s">
        <v>2968</v>
      </c>
      <c r="U296" s="56" t="s">
        <v>2143</v>
      </c>
      <c r="V296" s="147">
        <f>IFERROR(_xlfn.XLOOKUP(X296, sortorder!E:E,sortorder!D:D),99)</f>
        <v>52</v>
      </c>
      <c r="W296" s="147">
        <f>V296</f>
        <v>52</v>
      </c>
      <c r="X296" s="1" t="s">
        <v>2734</v>
      </c>
      <c r="Y296" s="137">
        <f>IF(ISERROR(SEARCH(Y$1,$Q296)),0,1)</f>
        <v>0</v>
      </c>
      <c r="Z296" s="137">
        <f>IF(ISERROR(SEARCH(Z$1,$Q296)),0,1)</f>
        <v>0</v>
      </c>
      <c r="AA296" s="137">
        <f>IF(ISERROR(SEARCH(AA$1,$Q296)),0,1)</f>
        <v>0</v>
      </c>
      <c r="AB296" s="137">
        <f>IF(ISERROR(SEARCH(AB$1,$Q296)),0,1)</f>
        <v>0</v>
      </c>
      <c r="AC296" s="137">
        <f>IF(ISERROR(SEARCH(AC$1,$Q296)),0,1)</f>
        <v>0</v>
      </c>
      <c r="AD296" s="137">
        <f>IF(ISERROR(SEARCH(AD$1,$Q296)),0,1)</f>
        <v>0</v>
      </c>
      <c r="AE296" s="137">
        <f>IF(ISERROR(SEARCH(AE$1,$Q296)),0,1)</f>
        <v>0</v>
      </c>
      <c r="AF296" s="137">
        <f>IF(ISERROR(SEARCH(AF$1,$Q296)),0,1)</f>
        <v>0</v>
      </c>
      <c r="AG296" s="137">
        <f>IF(ISERROR(SEARCH(AG$1,$Q296)),0,1)</f>
        <v>0</v>
      </c>
      <c r="AH296" t="s">
        <v>1051</v>
      </c>
      <c r="AI296" s="137" t="str">
        <f>_xlfn.XLOOKUP(I296,'api2.3'!B:B,'api2.3'!D:D,"")</f>
        <v>General information</v>
      </c>
      <c r="AJ296" t="s">
        <v>44</v>
      </c>
      <c r="AK296" s="38" t="s">
        <v>44</v>
      </c>
      <c r="AL296" s="200">
        <f>_xlfn.XLOOKUP(AK296,sortorder!$I$15:$I$20,sortorder!$J$15:$J$20)</f>
        <v>1</v>
      </c>
      <c r="AP296" s="639">
        <v>0</v>
      </c>
      <c r="AQ296" t="s">
        <v>43</v>
      </c>
      <c r="AR296" s="22" t="str">
        <f>IF(AA296=1,"pctile",IF(Y296=1,"ratio",IF(AC296=1,"avg","raw")))</f>
        <v>raw</v>
      </c>
      <c r="AS296" t="s">
        <v>43</v>
      </c>
      <c r="AT296" s="22" t="b">
        <f>AR296=AS296</f>
        <v>1</v>
      </c>
      <c r="AU296" s="638" t="s">
        <v>52</v>
      </c>
      <c r="AV296" s="638" t="s">
        <v>43</v>
      </c>
      <c r="AX296" s="601" t="s">
        <v>2799</v>
      </c>
      <c r="AY296" s="484" t="b">
        <v>0</v>
      </c>
      <c r="AZ296" t="s">
        <v>45</v>
      </c>
      <c r="BB296">
        <v>0</v>
      </c>
      <c r="BC296" t="b">
        <v>0</v>
      </c>
      <c r="BD296" t="b">
        <v>0</v>
      </c>
      <c r="BE296" t="b">
        <v>0</v>
      </c>
      <c r="BG296" t="s">
        <v>2146</v>
      </c>
      <c r="BH296" t="s">
        <v>2147</v>
      </c>
      <c r="BI296" t="s">
        <v>2147</v>
      </c>
      <c r="BJ296" s="719" t="s">
        <v>2148</v>
      </c>
      <c r="BK296" s="566" t="s">
        <v>2799</v>
      </c>
      <c r="BL296" s="484" t="s">
        <v>2147</v>
      </c>
      <c r="BM296" s="56" t="s">
        <v>2146</v>
      </c>
      <c r="BO296" s="211">
        <v>2</v>
      </c>
      <c r="BQ296" s="585" t="s">
        <v>109</v>
      </c>
      <c r="BR296" s="585" t="s">
        <v>601</v>
      </c>
      <c r="BS296" s="585" t="s">
        <v>2145</v>
      </c>
      <c r="BT296" s="585" t="s">
        <v>56</v>
      </c>
      <c r="BU296" s="585" t="s">
        <v>2145</v>
      </c>
    </row>
    <row r="297" spans="1:73">
      <c r="A297">
        <v>296</v>
      </c>
      <c r="B297" s="153" t="str">
        <f>IFERROR(TEXT(AL297,"00"),"99")&amp;IFERROR(TEXT(W297,"00"),"99")&amp;IFERROR(TEXT(S297,"00"),"99")&amp;IFERROR(TEXT(BO297,"000"),"999")</f>
        <v>015231999</v>
      </c>
      <c r="C297" s="153" t="str">
        <f>IFERROR(TEXT(AL297,"00"),"99")&amp;IFERROR(TEXT(V297,"00"),"99")&amp;IFERROR(TEXT(R297,"000"),"999")</f>
        <v>0152999</v>
      </c>
      <c r="D297" s="28">
        <v>0</v>
      </c>
      <c r="E297" s="591">
        <f>IF(NOT(ISBLANK(L297)),1,0)</f>
        <v>0</v>
      </c>
      <c r="F297" s="591">
        <f>IF(NOT(ISBLANK(O297)),1,0)</f>
        <v>0</v>
      </c>
      <c r="G297" s="349" t="str">
        <f>IF(ISBLANK(H297), IF(OR(NOT(ISBLANK(L297)),NOT(ISBLANK(I297)), NOT(ISBLANK(O297))),"no oldname but should be",""),IF(H297=I297,"api",IF(H297=O297,"csv","no match or acs")))</f>
        <v/>
      </c>
      <c r="I297" s="119"/>
      <c r="L297" s="119"/>
      <c r="M297" s="189"/>
      <c r="Q297" s="120" t="s">
        <v>2230</v>
      </c>
      <c r="R297" s="142">
        <f>IFERROR(_xlfn.XLOOKUP(T297, sortorder!P:P,sortorder!Q:Q),999)</f>
        <v>999</v>
      </c>
      <c r="S297" s="142">
        <f>IFERROR(_xlfn.XLOOKUP(T297, sortorder!P:P,sortorder!O:O),99)</f>
        <v>31</v>
      </c>
      <c r="T297" s="124" t="s">
        <v>2969</v>
      </c>
      <c r="U297" s="56" t="s">
        <v>2230</v>
      </c>
      <c r="V297" s="147">
        <f>IFERROR(_xlfn.XLOOKUP(X297, sortorder!E:E,sortorder!D:D),99)</f>
        <v>52</v>
      </c>
      <c r="W297" s="147">
        <f>V297</f>
        <v>52</v>
      </c>
      <c r="X297" s="1" t="s">
        <v>2734</v>
      </c>
      <c r="Y297" s="137">
        <f>IF(ISERROR(SEARCH(Y$1,$Q297)),0,1)</f>
        <v>0</v>
      </c>
      <c r="Z297" s="137">
        <f>IF(ISERROR(SEARCH(Z$1,$Q297)),0,1)</f>
        <v>0</v>
      </c>
      <c r="AA297" s="137">
        <f>IF(ISERROR(SEARCH(AA$1,$Q297)),0,1)</f>
        <v>0</v>
      </c>
      <c r="AB297" s="137">
        <f>IF(ISERROR(SEARCH(AB$1,$Q297)),0,1)</f>
        <v>0</v>
      </c>
      <c r="AC297" s="137">
        <f>IF(ISERROR(SEARCH(AC$1,$Q297)),0,1)</f>
        <v>0</v>
      </c>
      <c r="AD297" s="137">
        <f>IF(ISERROR(SEARCH(AD$1,$Q297)),0,1)</f>
        <v>0</v>
      </c>
      <c r="AE297" s="137">
        <f>IF(ISERROR(SEARCH(AE$1,$Q297)),0,1)</f>
        <v>0</v>
      </c>
      <c r="AF297" s="137">
        <f>IF(ISERROR(SEARCH(AF$1,$Q297)),0,1)</f>
        <v>0</v>
      </c>
      <c r="AG297" s="137">
        <f>IF(ISERROR(SEARCH(AG$1,$Q297)),0,1)</f>
        <v>0</v>
      </c>
      <c r="AI297" s="137" t="str">
        <f>_xlfn.XLOOKUP(I297,'api2.3'!B:B,'api2.3'!D:D,"")</f>
        <v/>
      </c>
      <c r="AJ297" t="s">
        <v>44</v>
      </c>
      <c r="AK297" s="38" t="s">
        <v>44</v>
      </c>
      <c r="AL297" s="200">
        <f>_xlfn.XLOOKUP(AK297,sortorder!$I$15:$I$20,sortorder!$J$15:$J$20)</f>
        <v>1</v>
      </c>
      <c r="AP297" s="639">
        <v>0</v>
      </c>
      <c r="AQ297" t="s">
        <v>43</v>
      </c>
      <c r="AR297" s="22" t="str">
        <f>IF(AA297=1,"pctile",IF(Y297=1,"ratio",IF(AC297=1,"avg","raw")))</f>
        <v>raw</v>
      </c>
      <c r="AS297" t="s">
        <v>43</v>
      </c>
      <c r="AT297" s="22" t="b">
        <f>AR297=AS297</f>
        <v>1</v>
      </c>
      <c r="AU297" s="638" t="s">
        <v>52</v>
      </c>
      <c r="AV297" s="638" t="s">
        <v>43</v>
      </c>
      <c r="AX297" s="601" t="s">
        <v>2799</v>
      </c>
      <c r="AY297" s="484" t="b">
        <v>0</v>
      </c>
      <c r="AZ297" t="s">
        <v>45</v>
      </c>
      <c r="BB297">
        <v>0</v>
      </c>
      <c r="BC297" t="b">
        <v>0</v>
      </c>
      <c r="BD297" t="b">
        <v>0</v>
      </c>
      <c r="BE297" t="b">
        <v>0</v>
      </c>
      <c r="BG297" t="s">
        <v>2231</v>
      </c>
      <c r="BH297" t="s">
        <v>2232</v>
      </c>
      <c r="BI297" t="s">
        <v>2232</v>
      </c>
      <c r="BJ297" s="719" t="e">
        <v>#N/A</v>
      </c>
      <c r="BK297" s="566" t="s">
        <v>2799</v>
      </c>
      <c r="BL297" s="484" t="s">
        <v>2799</v>
      </c>
      <c r="BO297" s="214">
        <v>999</v>
      </c>
      <c r="BT297" s="585" t="s">
        <v>404</v>
      </c>
      <c r="BU297" s="585" t="s">
        <v>55</v>
      </c>
    </row>
    <row r="298" spans="1:73">
      <c r="A298">
        <v>297</v>
      </c>
      <c r="B298" s="153" t="str">
        <f>IFERROR(TEXT(AL298,"00"),"99")&amp;IFERROR(TEXT(W298,"00"),"99")&amp;IFERROR(TEXT(S298,"00"),"99")&amp;IFERROR(TEXT(BO298,"000"),"999")</f>
        <v>015233999</v>
      </c>
      <c r="C298" s="153" t="str">
        <f>IFERROR(TEXT(AL298,"00"),"99")&amp;IFERROR(TEXT(V298,"00"),"99")&amp;IFERROR(TEXT(R298,"000"),"999")</f>
        <v>0152999</v>
      </c>
      <c r="D298" s="28">
        <v>0</v>
      </c>
      <c r="E298" s="591">
        <f>IF(NOT(ISBLANK(L298)),1,0)</f>
        <v>0</v>
      </c>
      <c r="F298" s="591">
        <f>IF(NOT(ISBLANK(O298)),1,0)</f>
        <v>1</v>
      </c>
      <c r="G298" s="349" t="str">
        <f>IF(ISBLANK(H298), IF(OR(NOT(ISBLANK(L298)),NOT(ISBLANK(I298)), NOT(ISBLANK(O298))),"no oldname but should be",""),IF(H298=I298,"api",IF(H298=O298,"csv","no match or acs")))</f>
        <v>csv</v>
      </c>
      <c r="H298" s="119" t="s">
        <v>42</v>
      </c>
      <c r="I298" s="119"/>
      <c r="J298" s="189"/>
      <c r="L298" s="119"/>
      <c r="M298" s="189"/>
      <c r="N298" s="56" t="s">
        <v>42</v>
      </c>
      <c r="O298" s="121" t="s">
        <v>42</v>
      </c>
      <c r="P298" s="56" t="s">
        <v>42</v>
      </c>
      <c r="Q298" s="120" t="s">
        <v>41</v>
      </c>
      <c r="R298" s="142">
        <f>IFERROR(_xlfn.XLOOKUP(T298, sortorder!P:P,sortorder!Q:Q),999)</f>
        <v>999</v>
      </c>
      <c r="S298" s="142">
        <f>IFERROR(_xlfn.XLOOKUP(T298, sortorder!P:P,sortorder!O:O),99)</f>
        <v>33</v>
      </c>
      <c r="T298" s="124" t="s">
        <v>2971</v>
      </c>
      <c r="U298" s="56" t="s">
        <v>41</v>
      </c>
      <c r="V298" s="147">
        <f>IFERROR(_xlfn.XLOOKUP(X298, sortorder!E:E,sortorder!D:D),99)</f>
        <v>52</v>
      </c>
      <c r="W298" s="147">
        <f>V298</f>
        <v>52</v>
      </c>
      <c r="X298" s="1" t="s">
        <v>2734</v>
      </c>
      <c r="Y298" s="137">
        <f>IF(ISERROR(SEARCH(Y$1,$Q298)),0,1)</f>
        <v>0</v>
      </c>
      <c r="Z298" s="137">
        <f>IF(ISERROR(SEARCH(Z$1,$Q298)),0,1)</f>
        <v>0</v>
      </c>
      <c r="AA298" s="137">
        <f>IF(ISERROR(SEARCH(AA$1,$Q298)),0,1)</f>
        <v>0</v>
      </c>
      <c r="AB298" s="137">
        <f>IF(ISERROR(SEARCH(AB$1,$Q298)),0,1)</f>
        <v>0</v>
      </c>
      <c r="AC298" s="137">
        <f>IF(ISERROR(SEARCH(AC$1,$Q298)),0,1)</f>
        <v>0</v>
      </c>
      <c r="AD298" s="137">
        <f>IF(ISERROR(SEARCH(AD$1,$Q298)),0,1)</f>
        <v>0</v>
      </c>
      <c r="AE298" s="137">
        <f>IF(ISERROR(SEARCH(AE$1,$Q298)),0,1)</f>
        <v>0</v>
      </c>
      <c r="AF298" s="137">
        <f>IF(ISERROR(SEARCH(AF$1,$Q298)),0,1)</f>
        <v>0</v>
      </c>
      <c r="AG298" s="137">
        <f>IF(ISERROR(SEARCH(AG$1,$Q298)),0,1)</f>
        <v>0</v>
      </c>
      <c r="AI298" s="137" t="str">
        <f>_xlfn.XLOOKUP(I298,'api2.3'!B:B,'api2.3'!D:D,"")</f>
        <v/>
      </c>
      <c r="AJ298" t="s">
        <v>44</v>
      </c>
      <c r="AK298" s="38" t="s">
        <v>44</v>
      </c>
      <c r="AL298" s="200">
        <f>_xlfn.XLOOKUP(AK298,sortorder!$I$15:$I$20,sortorder!$J$15:$J$20)</f>
        <v>1</v>
      </c>
      <c r="AP298" s="639">
        <v>0</v>
      </c>
      <c r="AQ298" t="s">
        <v>43</v>
      </c>
      <c r="AR298" s="22" t="str">
        <f>IF(AA298=1,"pctile",IF(Y298=1,"ratio",IF(AC298=1,"avg","raw")))</f>
        <v>raw</v>
      </c>
      <c r="AS298" t="s">
        <v>43</v>
      </c>
      <c r="AT298" s="22" t="b">
        <f>AR298=AS298</f>
        <v>1</v>
      </c>
      <c r="AU298" s="638" t="s">
        <v>52</v>
      </c>
      <c r="AV298" s="651" t="s">
        <v>43</v>
      </c>
      <c r="AX298" s="601" t="s">
        <v>2799</v>
      </c>
      <c r="AY298" s="484" t="b">
        <v>0</v>
      </c>
      <c r="AZ298" t="s">
        <v>45</v>
      </c>
      <c r="BB298">
        <v>0</v>
      </c>
      <c r="BC298" t="b">
        <v>0</v>
      </c>
      <c r="BD298" t="b">
        <v>0</v>
      </c>
      <c r="BE298" t="b">
        <v>0</v>
      </c>
      <c r="BG298" t="s">
        <v>5080</v>
      </c>
      <c r="BH298" t="s">
        <v>46</v>
      </c>
      <c r="BI298" t="s">
        <v>46</v>
      </c>
      <c r="BJ298" s="719" t="s">
        <v>47</v>
      </c>
      <c r="BK298" s="566" t="s">
        <v>2799</v>
      </c>
      <c r="BL298" s="484" t="s">
        <v>2799</v>
      </c>
      <c r="BO298" s="214">
        <v>999</v>
      </c>
      <c r="BR298" s="585" t="s">
        <v>48</v>
      </c>
      <c r="BS298" s="585" t="s">
        <v>42</v>
      </c>
      <c r="BT298" s="585" t="s">
        <v>56</v>
      </c>
      <c r="BU298" s="585" t="s">
        <v>42</v>
      </c>
    </row>
    <row r="299" spans="1:73">
      <c r="A299">
        <v>298</v>
      </c>
      <c r="B299" s="153" t="str">
        <f>IFERROR(TEXT(AL299,"00"),"99")&amp;IFERROR(TEXT(W299,"00"),"99")&amp;IFERROR(TEXT(S299,"00"),"99")&amp;IFERROR(TEXT(BO299,"000"),"999")</f>
        <v>015234016</v>
      </c>
      <c r="C299" s="153" t="str">
        <f>IFERROR(TEXT(AL299,"00"),"99")&amp;IFERROR(TEXT(V299,"00"),"99")&amp;IFERROR(TEXT(R299,"000"),"999")</f>
        <v>0152016</v>
      </c>
      <c r="D299" s="28">
        <v>1</v>
      </c>
      <c r="E299" s="591">
        <f>IF(NOT(ISBLANK(L299)),1,0)</f>
        <v>0</v>
      </c>
      <c r="F299" s="591">
        <f>IF(NOT(ISBLANK(O299)),1,0)</f>
        <v>1</v>
      </c>
      <c r="G299" s="349" t="str">
        <f>IF(ISBLANK(H299), IF(OR(NOT(ISBLANK(L299)),NOT(ISBLANK(I299)), NOT(ISBLANK(O299))),"no oldname but should be",""),IF(H299=I299,"api",IF(H299=O299,"csv","no match or acs")))</f>
        <v>api</v>
      </c>
      <c r="H299" t="s">
        <v>1056</v>
      </c>
      <c r="I299" s="119" t="s">
        <v>1056</v>
      </c>
      <c r="L299" s="119"/>
      <c r="M299" s="189"/>
      <c r="N299" s="56" t="s">
        <v>1057</v>
      </c>
      <c r="O299" s="121" t="s">
        <v>1057</v>
      </c>
      <c r="P299" s="56" t="s">
        <v>1057</v>
      </c>
      <c r="Q299" s="120" t="s">
        <v>1055</v>
      </c>
      <c r="R299" s="142">
        <f>IFERROR(_xlfn.XLOOKUP(T299, sortorder!P:P,sortorder!Q:Q),999)</f>
        <v>16</v>
      </c>
      <c r="S299" s="142">
        <f>IFERROR(_xlfn.XLOOKUP(T299, sortorder!P:P,sortorder!O:O),99)</f>
        <v>34</v>
      </c>
      <c r="T299" s="124" t="s">
        <v>2972</v>
      </c>
      <c r="U299" s="56" t="s">
        <v>1055</v>
      </c>
      <c r="V299" s="147">
        <f>IFERROR(_xlfn.XLOOKUP(X299, sortorder!E:E,sortorder!D:D),99)</f>
        <v>52</v>
      </c>
      <c r="W299" s="147">
        <f>V299</f>
        <v>52</v>
      </c>
      <c r="X299" s="1" t="s">
        <v>2734</v>
      </c>
      <c r="Y299" s="137">
        <f>IF(ISERROR(SEARCH(Y$1,$Q299)),0,1)</f>
        <v>0</v>
      </c>
      <c r="Z299" s="137">
        <f>IF(ISERROR(SEARCH(Z$1,$Q299)),0,1)</f>
        <v>0</v>
      </c>
      <c r="AA299" s="137">
        <f>IF(ISERROR(SEARCH(AA$1,$Q299)),0,1)</f>
        <v>0</v>
      </c>
      <c r="AB299" s="137">
        <f>IF(ISERROR(SEARCH(AB$1,$Q299)),0,1)</f>
        <v>0</v>
      </c>
      <c r="AC299" s="137">
        <f>IF(ISERROR(SEARCH(AC$1,$Q299)),0,1)</f>
        <v>0</v>
      </c>
      <c r="AD299" s="137">
        <f>IF(ISERROR(SEARCH(AD$1,$Q299)),0,1)</f>
        <v>0</v>
      </c>
      <c r="AE299" s="137">
        <f>IF(ISERROR(SEARCH(AE$1,$Q299)),0,1)</f>
        <v>0</v>
      </c>
      <c r="AF299" s="137">
        <f>IF(ISERROR(SEARCH(AF$1,$Q299)),0,1)</f>
        <v>0</v>
      </c>
      <c r="AG299" s="137">
        <f>IF(ISERROR(SEARCH(AG$1,$Q299)),0,1)</f>
        <v>0</v>
      </c>
      <c r="AH299" t="s">
        <v>1058</v>
      </c>
      <c r="AI299" s="137" t="str">
        <f>_xlfn.XLOOKUP(I299,'api2.3'!B:B,'api2.3'!D:D,"")</f>
        <v>Community</v>
      </c>
      <c r="AJ299" t="s">
        <v>44</v>
      </c>
      <c r="AK299" s="38" t="s">
        <v>44</v>
      </c>
      <c r="AL299" s="200">
        <f>_xlfn.XLOOKUP(AK299,sortorder!$I$15:$I$20,sortorder!$J$15:$J$20)</f>
        <v>1</v>
      </c>
      <c r="AP299" s="639">
        <v>0</v>
      </c>
      <c r="AQ299" t="s">
        <v>43</v>
      </c>
      <c r="AR299" s="22" t="str">
        <f>IF(AA299=1,"pctile",IF(Y299=1,"ratio",IF(AC299=1,"avg","raw")))</f>
        <v>raw</v>
      </c>
      <c r="AS299" t="s">
        <v>43</v>
      </c>
      <c r="AT299" s="22" t="b">
        <f>AR299=AS299</f>
        <v>1</v>
      </c>
      <c r="AU299" s="638" t="s">
        <v>52</v>
      </c>
      <c r="AV299" s="638" t="s">
        <v>43</v>
      </c>
      <c r="AX299" s="601" t="s">
        <v>2799</v>
      </c>
      <c r="AY299" s="484" t="b">
        <v>0</v>
      </c>
      <c r="AZ299" t="s">
        <v>45</v>
      </c>
      <c r="BB299">
        <v>0</v>
      </c>
      <c r="BC299" t="b">
        <v>0</v>
      </c>
      <c r="BD299" t="b">
        <v>0</v>
      </c>
      <c r="BE299" t="b">
        <v>0</v>
      </c>
      <c r="BG299" t="s">
        <v>5132</v>
      </c>
      <c r="BH299" t="s">
        <v>1060</v>
      </c>
      <c r="BI299" t="s">
        <v>1060</v>
      </c>
      <c r="BJ299" s="719" t="s">
        <v>1061</v>
      </c>
      <c r="BK299" s="566" t="s">
        <v>2799</v>
      </c>
      <c r="BL299" s="484" t="s">
        <v>1062</v>
      </c>
      <c r="BM299" s="56" t="s">
        <v>1064</v>
      </c>
      <c r="BO299" s="211">
        <v>16</v>
      </c>
      <c r="BQ299" s="585" t="s">
        <v>145</v>
      </c>
      <c r="BR299" s="585" t="s">
        <v>1065</v>
      </c>
      <c r="BS299" s="585" t="s">
        <v>1057</v>
      </c>
      <c r="BT299" s="585" t="s">
        <v>56</v>
      </c>
      <c r="BU299" s="585" t="s">
        <v>1057</v>
      </c>
    </row>
    <row r="300" spans="1:73">
      <c r="A300">
        <v>299</v>
      </c>
      <c r="B300" s="153" t="str">
        <f>IFERROR(TEXT(AL300,"00"),"99")&amp;IFERROR(TEXT(W300,"00"),"99")&amp;IFERROR(TEXT(S300,"00"),"99")&amp;IFERROR(TEXT(BO300,"000"),"999")</f>
        <v>015235999</v>
      </c>
      <c r="C300" s="153" t="str">
        <f>IFERROR(TEXT(AL300,"00"),"99")&amp;IFERROR(TEXT(V300,"00"),"99")&amp;IFERROR(TEXT(R300,"000"),"999")</f>
        <v>0152999</v>
      </c>
      <c r="D300" s="28">
        <v>0</v>
      </c>
      <c r="E300" s="591">
        <f>IF(NOT(ISBLANK(L300)),1,0)</f>
        <v>0</v>
      </c>
      <c r="F300" s="591">
        <f>IF(NOT(ISBLANK(O300)),1,0)</f>
        <v>1</v>
      </c>
      <c r="G300" s="349" t="str">
        <f>IF(ISBLANK(H300), IF(OR(NOT(ISBLANK(L300)),NOT(ISBLANK(I300)), NOT(ISBLANK(O300))),"no oldname but should be",""),IF(H300=I300,"api",IF(H300=O300,"csv","no match or acs")))</f>
        <v>csv</v>
      </c>
      <c r="H300" t="s">
        <v>984</v>
      </c>
      <c r="I300" s="119"/>
      <c r="L300" s="119"/>
      <c r="M300" s="189"/>
      <c r="N300" s="56" t="s">
        <v>984</v>
      </c>
      <c r="O300" s="121" t="s">
        <v>984</v>
      </c>
      <c r="P300" s="56" t="s">
        <v>984</v>
      </c>
      <c r="Q300" s="120" t="s">
        <v>983</v>
      </c>
      <c r="R300" s="142">
        <f>IFERROR(_xlfn.XLOOKUP(T300, sortorder!P:P,sortorder!Q:Q),999)</f>
        <v>999</v>
      </c>
      <c r="S300" s="142">
        <f>IFERROR(_xlfn.XLOOKUP(T300, sortorder!P:P,sortorder!O:O),99)</f>
        <v>35</v>
      </c>
      <c r="T300" s="124" t="s">
        <v>2973</v>
      </c>
      <c r="U300" s="56" t="s">
        <v>983</v>
      </c>
      <c r="V300" s="147">
        <f>IFERROR(_xlfn.XLOOKUP(X300, sortorder!E:E,sortorder!D:D),99)</f>
        <v>52</v>
      </c>
      <c r="W300" s="147">
        <f>V300</f>
        <v>52</v>
      </c>
      <c r="X300" s="1" t="s">
        <v>2734</v>
      </c>
      <c r="Y300" s="137">
        <f>IF(ISERROR(SEARCH(Y$1,$Q300)),0,1)</f>
        <v>0</v>
      </c>
      <c r="Z300" s="137">
        <f>IF(ISERROR(SEARCH(Z$1,$Q300)),0,1)</f>
        <v>0</v>
      </c>
      <c r="AA300" s="137">
        <f>IF(ISERROR(SEARCH(AA$1,$Q300)),0,1)</f>
        <v>0</v>
      </c>
      <c r="AB300" s="137">
        <f>IF(ISERROR(SEARCH(AB$1,$Q300)),0,1)</f>
        <v>0</v>
      </c>
      <c r="AC300" s="137">
        <f>IF(ISERROR(SEARCH(AC$1,$Q300)),0,1)</f>
        <v>0</v>
      </c>
      <c r="AD300" s="137">
        <f>IF(ISERROR(SEARCH(AD$1,$Q300)),0,1)</f>
        <v>0</v>
      </c>
      <c r="AE300" s="137">
        <f>IF(ISERROR(SEARCH(AE$1,$Q300)),0,1)</f>
        <v>0</v>
      </c>
      <c r="AF300" s="137">
        <f>IF(ISERROR(SEARCH(AF$1,$Q300)),0,1)</f>
        <v>0</v>
      </c>
      <c r="AG300" s="137">
        <f>IF(ISERROR(SEARCH(AG$1,$Q300)),0,1)</f>
        <v>0</v>
      </c>
      <c r="AI300" s="137" t="str">
        <f>_xlfn.XLOOKUP(I300,'api2.3'!B:B,'api2.3'!D:D,"")</f>
        <v/>
      </c>
      <c r="AJ300" t="s">
        <v>44</v>
      </c>
      <c r="AK300" s="38" t="s">
        <v>44</v>
      </c>
      <c r="AL300" s="200">
        <f>_xlfn.XLOOKUP(AK300,sortorder!$I$15:$I$20,sortorder!$J$15:$J$20)</f>
        <v>1</v>
      </c>
      <c r="AP300" s="639">
        <v>0</v>
      </c>
      <c r="AQ300" t="s">
        <v>43</v>
      </c>
      <c r="AR300" s="22" t="str">
        <f>IF(AA300=1,"pctile",IF(Y300=1,"ratio",IF(AC300=1,"avg","raw")))</f>
        <v>raw</v>
      </c>
      <c r="AS300" t="s">
        <v>43</v>
      </c>
      <c r="AT300" s="22" t="b">
        <f>AR300=AS300</f>
        <v>1</v>
      </c>
      <c r="AU300" s="638" t="s">
        <v>52</v>
      </c>
      <c r="AV300" s="638" t="s">
        <v>43</v>
      </c>
      <c r="AX300" s="601" t="s">
        <v>2799</v>
      </c>
      <c r="AY300" s="484" t="b">
        <v>0</v>
      </c>
      <c r="AZ300" t="s">
        <v>45</v>
      </c>
      <c r="BB300">
        <v>0</v>
      </c>
      <c r="BC300" t="b">
        <v>0</v>
      </c>
      <c r="BD300" t="b">
        <v>0</v>
      </c>
      <c r="BE300" t="b">
        <v>0</v>
      </c>
      <c r="BG300" t="s">
        <v>985</v>
      </c>
      <c r="BH300" t="s">
        <v>986</v>
      </c>
      <c r="BI300" t="s">
        <v>986</v>
      </c>
      <c r="BJ300" s="719" t="s">
        <v>987</v>
      </c>
      <c r="BK300" s="566" t="s">
        <v>2799</v>
      </c>
      <c r="BL300" s="484" t="s">
        <v>2799</v>
      </c>
      <c r="BO300" s="214">
        <v>999</v>
      </c>
      <c r="BR300" s="585" t="s">
        <v>214</v>
      </c>
      <c r="BS300" s="585" t="s">
        <v>984</v>
      </c>
      <c r="BT300" s="585" t="s">
        <v>404</v>
      </c>
    </row>
    <row r="301" spans="1:73">
      <c r="A301">
        <v>300</v>
      </c>
      <c r="B301" s="153" t="str">
        <f>IFERROR(TEXT(AL301,"00"),"99")&amp;IFERROR(TEXT(W301,"00"),"99")&amp;IFERROR(TEXT(S301,"00"),"99")&amp;IFERROR(TEXT(BO301,"000"),"999")</f>
        <v>015236999</v>
      </c>
      <c r="C301" s="153" t="str">
        <f>IFERROR(TEXT(AL301,"00"),"99")&amp;IFERROR(TEXT(V301,"00"),"99")&amp;IFERROR(TEXT(R301,"000"),"999")</f>
        <v>0152999</v>
      </c>
      <c r="D301" s="28">
        <v>0</v>
      </c>
      <c r="E301" s="591">
        <f>IF(NOT(ISBLANK(L301)),1,0)</f>
        <v>0</v>
      </c>
      <c r="F301" s="591">
        <f>IF(NOT(ISBLANK(O301)),1,0)</f>
        <v>1</v>
      </c>
      <c r="G301" s="349" t="str">
        <f>IF(ISBLANK(H301), IF(OR(NOT(ISBLANK(L301)),NOT(ISBLANK(I301)), NOT(ISBLANK(O301))),"no oldname but should be",""),IF(H301=I301,"api",IF(H301=O301,"csv","no match or acs")))</f>
        <v>csv</v>
      </c>
      <c r="H301" t="s">
        <v>76</v>
      </c>
      <c r="I301" s="119"/>
      <c r="L301" s="119"/>
      <c r="M301" s="189"/>
      <c r="N301" s="56" t="s">
        <v>76</v>
      </c>
      <c r="O301" t="s">
        <v>76</v>
      </c>
      <c r="P301" s="56" t="s">
        <v>76</v>
      </c>
      <c r="Q301" s="120" t="s">
        <v>75</v>
      </c>
      <c r="R301" s="142">
        <f>IFERROR(_xlfn.XLOOKUP(T301, sortorder!P:P,sortorder!Q:Q),999)</f>
        <v>999</v>
      </c>
      <c r="S301" s="142">
        <f>IFERROR(_xlfn.XLOOKUP(T301, sortorder!P:P,sortorder!O:O),99)</f>
        <v>36</v>
      </c>
      <c r="T301" s="124" t="s">
        <v>2974</v>
      </c>
      <c r="U301" s="56" t="s">
        <v>75</v>
      </c>
      <c r="V301" s="147">
        <f>IFERROR(_xlfn.XLOOKUP(X301, sortorder!E:E,sortorder!D:D),99)</f>
        <v>52</v>
      </c>
      <c r="W301" s="147">
        <f>V301</f>
        <v>52</v>
      </c>
      <c r="X301" s="1" t="s">
        <v>2734</v>
      </c>
      <c r="Y301" s="137">
        <f>IF(ISERROR(SEARCH(Y$1,$Q301)),0,1)</f>
        <v>0</v>
      </c>
      <c r="Z301" s="137">
        <f>IF(ISERROR(SEARCH(Z$1,$Q301)),0,1)</f>
        <v>0</v>
      </c>
      <c r="AA301" s="137">
        <f>IF(ISERROR(SEARCH(AA$1,$Q301)),0,1)</f>
        <v>0</v>
      </c>
      <c r="AB301" s="137">
        <f>IF(ISERROR(SEARCH(AB$1,$Q301)),0,1)</f>
        <v>0</v>
      </c>
      <c r="AC301" s="137">
        <f>IF(ISERROR(SEARCH(AC$1,$Q301)),0,1)</f>
        <v>0</v>
      </c>
      <c r="AD301" s="137">
        <f>IF(ISERROR(SEARCH(AD$1,$Q301)),0,1)</f>
        <v>0</v>
      </c>
      <c r="AE301" s="137">
        <f>IF(ISERROR(SEARCH(AE$1,$Q301)),0,1)</f>
        <v>0</v>
      </c>
      <c r="AF301" s="137">
        <f>IF(ISERROR(SEARCH(AF$1,$Q301)),0,1)</f>
        <v>0</v>
      </c>
      <c r="AG301" s="137">
        <f>IF(ISERROR(SEARCH(AG$1,$Q301)),0,1)</f>
        <v>0</v>
      </c>
      <c r="AI301" s="137">
        <f>_xlfn.XLOOKUP(I301,'api2.3'!B:B,'api2.3'!D:D,"")</f>
        <v>0</v>
      </c>
      <c r="AJ301" t="s">
        <v>44</v>
      </c>
      <c r="AK301" s="38" t="s">
        <v>44</v>
      </c>
      <c r="AL301" s="200">
        <f>_xlfn.XLOOKUP(AK301,sortorder!$I$15:$I$20,sortorder!$J$15:$J$20)</f>
        <v>1</v>
      </c>
      <c r="AP301" s="639">
        <v>0</v>
      </c>
      <c r="AQ301" t="s">
        <v>43</v>
      </c>
      <c r="AR301" s="22" t="str">
        <f>IF(AA301=1,"pctile",IF(Y301=1,"ratio",IF(AC301=1,"avg","raw")))</f>
        <v>raw</v>
      </c>
      <c r="AS301" t="s">
        <v>43</v>
      </c>
      <c r="AT301" s="22" t="b">
        <f>AR301=AS301</f>
        <v>1</v>
      </c>
      <c r="AU301" s="638" t="s">
        <v>52</v>
      </c>
      <c r="AV301" s="638" t="s">
        <v>43</v>
      </c>
      <c r="AX301" s="601" t="s">
        <v>2799</v>
      </c>
      <c r="AY301" s="484" t="b">
        <v>0</v>
      </c>
      <c r="AZ301" t="s">
        <v>45</v>
      </c>
      <c r="BB301">
        <v>0</v>
      </c>
      <c r="BC301" t="b">
        <v>0</v>
      </c>
      <c r="BD301" t="b">
        <v>0</v>
      </c>
      <c r="BE301" t="b">
        <v>0</v>
      </c>
      <c r="BG301" t="s">
        <v>77</v>
      </c>
      <c r="BH301" t="s">
        <v>77</v>
      </c>
      <c r="BI301" t="s">
        <v>77</v>
      </c>
      <c r="BJ301" s="719" t="s">
        <v>78</v>
      </c>
      <c r="BK301" s="566" t="s">
        <v>2799</v>
      </c>
      <c r="BL301" s="484" t="s">
        <v>2799</v>
      </c>
      <c r="BO301" s="214">
        <v>999</v>
      </c>
      <c r="BR301" s="585" t="s">
        <v>79</v>
      </c>
      <c r="BS301" s="585" t="s">
        <v>76</v>
      </c>
      <c r="BT301" s="585" t="s">
        <v>56</v>
      </c>
      <c r="BU301" s="585" t="s">
        <v>76</v>
      </c>
    </row>
    <row r="302" spans="1:73">
      <c r="A302">
        <v>301</v>
      </c>
      <c r="B302" s="153" t="str">
        <f>IFERROR(TEXT(AL302,"00"),"99")&amp;IFERROR(TEXT(W302,"00"),"99")&amp;IFERROR(TEXT(S302,"00"),"99")&amp;IFERROR(TEXT(BO302,"000"),"999")</f>
        <v>015237999</v>
      </c>
      <c r="C302" s="153" t="str">
        <f>IFERROR(TEXT(AL302,"00"),"99")&amp;IFERROR(TEXT(V302,"00"),"99")&amp;IFERROR(TEXT(R302,"000"),"999")</f>
        <v>0152999</v>
      </c>
      <c r="D302" s="28">
        <v>0</v>
      </c>
      <c r="E302" s="591">
        <f>IF(NOT(ISBLANK(L302)),1,0)</f>
        <v>0</v>
      </c>
      <c r="F302" s="591">
        <f>IF(NOT(ISBLANK(O302)),1,0)</f>
        <v>1</v>
      </c>
      <c r="G302" s="349" t="str">
        <f>IF(ISBLANK(H302), IF(OR(NOT(ISBLANK(L302)),NOT(ISBLANK(I302)), NOT(ISBLANK(O302))),"no oldname but should be",""),IF(H302=I302,"api",IF(H302=O302,"csv","no match or acs")))</f>
        <v>csv</v>
      </c>
      <c r="H302" t="s">
        <v>399</v>
      </c>
      <c r="L302" s="119"/>
      <c r="M302" s="189"/>
      <c r="N302" s="56" t="s">
        <v>399</v>
      </c>
      <c r="O302" s="121" t="s">
        <v>399</v>
      </c>
      <c r="P302" s="56" t="s">
        <v>399</v>
      </c>
      <c r="Q302" s="120" t="s">
        <v>398</v>
      </c>
      <c r="R302" s="142">
        <f>IFERROR(_xlfn.XLOOKUP(T302, sortorder!P:P,sortorder!Q:Q),999)</f>
        <v>999</v>
      </c>
      <c r="S302" s="142">
        <f>IFERROR(_xlfn.XLOOKUP(T302, sortorder!P:P,sortorder!O:O),99)</f>
        <v>37</v>
      </c>
      <c r="T302" s="124" t="s">
        <v>2975</v>
      </c>
      <c r="U302" s="56" t="s">
        <v>2975</v>
      </c>
      <c r="V302" s="147">
        <f>IFERROR(_xlfn.XLOOKUP(X302, sortorder!E:E,sortorder!D:D),99)</f>
        <v>52</v>
      </c>
      <c r="W302" s="147">
        <f>V302</f>
        <v>52</v>
      </c>
      <c r="X302" s="1" t="s">
        <v>2734</v>
      </c>
      <c r="Y302" s="137">
        <f>IF(ISERROR(SEARCH(Y$1,$Q302)),0,1)</f>
        <v>0</v>
      </c>
      <c r="Z302" s="137">
        <f>IF(ISERROR(SEARCH(Z$1,$Q302)),0,1)</f>
        <v>0</v>
      </c>
      <c r="AA302" s="137">
        <f>IF(ISERROR(SEARCH(AA$1,$Q302)),0,1)</f>
        <v>0</v>
      </c>
      <c r="AB302" s="137">
        <f>IF(ISERROR(SEARCH(AB$1,$Q302)),0,1)</f>
        <v>0</v>
      </c>
      <c r="AC302" s="137">
        <f>IF(ISERROR(SEARCH(AC$1,$Q302)),0,1)</f>
        <v>0</v>
      </c>
      <c r="AD302" s="137">
        <f>IF(ISERROR(SEARCH(AD$1,$Q302)),0,1)</f>
        <v>0</v>
      </c>
      <c r="AE302" s="137">
        <f>IF(ISERROR(SEARCH(AE$1,$Q302)),0,1)</f>
        <v>0</v>
      </c>
      <c r="AF302" s="137">
        <f>IF(ISERROR(SEARCH(AF$1,$Q302)),0,1)</f>
        <v>0</v>
      </c>
      <c r="AG302" s="137">
        <f>IF(ISERROR(SEARCH(AG$1,$Q302)),0,1)</f>
        <v>0</v>
      </c>
      <c r="AI302" s="137">
        <f>_xlfn.XLOOKUP(I302,'api2.3'!B:B,'api2.3'!D:D,"")</f>
        <v>0</v>
      </c>
      <c r="AJ302" t="s">
        <v>44</v>
      </c>
      <c r="AK302" s="38" t="s">
        <v>44</v>
      </c>
      <c r="AL302" s="200">
        <f>_xlfn.XLOOKUP(AK302,sortorder!$I$15:$I$20,sortorder!$J$15:$J$20)</f>
        <v>1</v>
      </c>
      <c r="AP302" s="639">
        <v>0</v>
      </c>
      <c r="AQ302" t="s">
        <v>43</v>
      </c>
      <c r="AR302" s="22" t="str">
        <f>IF(AA302=1,"pctile",IF(Y302=1,"ratio",IF(AC302=1,"avg","raw")))</f>
        <v>raw</v>
      </c>
      <c r="AS302" t="s">
        <v>43</v>
      </c>
      <c r="AT302" s="22" t="b">
        <f>AR302=AS302</f>
        <v>1</v>
      </c>
      <c r="AU302" s="638" t="s">
        <v>52</v>
      </c>
      <c r="AV302" s="638" t="s">
        <v>43</v>
      </c>
      <c r="AX302" s="601" t="s">
        <v>2799</v>
      </c>
      <c r="AY302" s="484" t="b">
        <v>0</v>
      </c>
      <c r="AZ302" t="s">
        <v>45</v>
      </c>
      <c r="BB302">
        <v>0</v>
      </c>
      <c r="BC302" t="b">
        <v>0</v>
      </c>
      <c r="BD302" t="b">
        <v>0</v>
      </c>
      <c r="BE302" t="b">
        <v>0</v>
      </c>
      <c r="BG302" t="s">
        <v>400</v>
      </c>
      <c r="BH302" t="s">
        <v>401</v>
      </c>
      <c r="BI302" t="s">
        <v>401</v>
      </c>
      <c r="BJ302" s="719" t="s">
        <v>402</v>
      </c>
      <c r="BK302" s="566" t="s">
        <v>2799</v>
      </c>
      <c r="BL302" s="484" t="s">
        <v>2799</v>
      </c>
      <c r="BO302" s="214">
        <v>999</v>
      </c>
      <c r="BR302" s="585" t="s">
        <v>403</v>
      </c>
      <c r="BS302" s="585" t="s">
        <v>399</v>
      </c>
      <c r="BT302" s="585" t="s">
        <v>404</v>
      </c>
    </row>
    <row r="303" spans="1:73">
      <c r="A303">
        <v>302</v>
      </c>
      <c r="B303" s="153" t="str">
        <f>IFERROR(TEXT(AL303,"00"),"99")&amp;IFERROR(TEXT(W303,"00"),"99")&amp;IFERROR(TEXT(S303,"00"),"99")&amp;IFERROR(TEXT(BO303,"000"),"999")</f>
        <v>015299999</v>
      </c>
      <c r="C303" s="153" t="str">
        <f>IFERROR(TEXT(AL303,"00"),"99")&amp;IFERROR(TEXT(V303,"00"),"99")&amp;IFERROR(TEXT(R303,"000"),"999")</f>
        <v>0152999</v>
      </c>
      <c r="D303" s="28">
        <v>0</v>
      </c>
      <c r="E303" s="591">
        <f>IF(NOT(ISBLANK(L303)),1,0)</f>
        <v>0</v>
      </c>
      <c r="F303" s="591">
        <f>IF(NOT(ISBLANK(O303)),1,0)</f>
        <v>1</v>
      </c>
      <c r="G303" s="349" t="str">
        <f>IF(ISBLANK(H303), IF(OR(NOT(ISBLANK(L303)),NOT(ISBLANK(I303)), NOT(ISBLANK(O303))),"no oldname but should be",""),IF(H303=I303,"api",IF(H303=O303,"csv","no match or acs")))</f>
        <v>csv</v>
      </c>
      <c r="H303" t="s">
        <v>598</v>
      </c>
      <c r="I303" s="119"/>
      <c r="L303" s="119"/>
      <c r="M303" s="189"/>
      <c r="N303" s="56" t="s">
        <v>598</v>
      </c>
      <c r="O303" s="121" t="s">
        <v>598</v>
      </c>
      <c r="P303" s="56" t="s">
        <v>598</v>
      </c>
      <c r="Q303" s="120" t="s">
        <v>597</v>
      </c>
      <c r="R303" s="142">
        <f>IFERROR(_xlfn.XLOOKUP(T303, sortorder!P:P,sortorder!Q:Q),999)</f>
        <v>999</v>
      </c>
      <c r="S303" s="142">
        <f>IFERROR(_xlfn.XLOOKUP(T303, sortorder!P:P,sortorder!O:O),99)</f>
        <v>99</v>
      </c>
      <c r="T303" s="124" t="s">
        <v>4732</v>
      </c>
      <c r="U303" s="56" t="s">
        <v>597</v>
      </c>
      <c r="V303" s="147">
        <f>IFERROR(_xlfn.XLOOKUP(X303, sortorder!E:E,sortorder!D:D),99)</f>
        <v>52</v>
      </c>
      <c r="W303" s="147">
        <f>V303</f>
        <v>52</v>
      </c>
      <c r="X303" s="1" t="s">
        <v>2734</v>
      </c>
      <c r="Y303" s="137">
        <f>IF(ISERROR(SEARCH(Y$1,$Q303)),0,1)</f>
        <v>0</v>
      </c>
      <c r="Z303" s="137">
        <f>IF(ISERROR(SEARCH(Z$1,$Q303)),0,1)</f>
        <v>0</v>
      </c>
      <c r="AA303" s="137">
        <f>IF(ISERROR(SEARCH(AA$1,$Q303)),0,1)</f>
        <v>0</v>
      </c>
      <c r="AB303" s="137">
        <f>IF(ISERROR(SEARCH(AB$1,$Q303)),0,1)</f>
        <v>0</v>
      </c>
      <c r="AC303" s="137">
        <f>IF(ISERROR(SEARCH(AC$1,$Q303)),0,1)</f>
        <v>0</v>
      </c>
      <c r="AD303" s="137">
        <f>IF(ISERROR(SEARCH(AD$1,$Q303)),0,1)</f>
        <v>0</v>
      </c>
      <c r="AE303" s="137">
        <f>IF(ISERROR(SEARCH(AE$1,$Q303)),0,1)</f>
        <v>0</v>
      </c>
      <c r="AF303" s="137">
        <f>IF(ISERROR(SEARCH(AF$1,$Q303)),0,1)</f>
        <v>0</v>
      </c>
      <c r="AG303" s="137">
        <f>IF(ISERROR(SEARCH(AG$1,$Q303)),0,1)</f>
        <v>0</v>
      </c>
      <c r="AI303" s="137" t="str">
        <f>_xlfn.XLOOKUP(I303,'api2.3'!B:B,'api2.3'!D:D,"")</f>
        <v/>
      </c>
      <c r="AJ303" t="s">
        <v>44</v>
      </c>
      <c r="AK303" s="38" t="s">
        <v>44</v>
      </c>
      <c r="AL303" s="200">
        <f>_xlfn.XLOOKUP(AK303,sortorder!$I$15:$I$20,sortorder!$J$15:$J$20)</f>
        <v>1</v>
      </c>
      <c r="AP303" s="639">
        <v>0</v>
      </c>
      <c r="AQ303" t="s">
        <v>43</v>
      </c>
      <c r="AR303" s="22" t="str">
        <f>IF(AA303=1,"pctile",IF(Y303=1,"ratio",IF(AC303=1,"avg","raw")))</f>
        <v>raw</v>
      </c>
      <c r="AS303" t="s">
        <v>43</v>
      </c>
      <c r="AT303" s="22" t="b">
        <f>AR303=AS303</f>
        <v>1</v>
      </c>
      <c r="AU303" s="638" t="s">
        <v>52</v>
      </c>
      <c r="AV303" s="638" t="s">
        <v>43</v>
      </c>
      <c r="AX303" s="601" t="s">
        <v>2799</v>
      </c>
      <c r="AY303" s="484" t="b">
        <v>0</v>
      </c>
      <c r="AZ303" t="s">
        <v>45</v>
      </c>
      <c r="BB303">
        <v>0</v>
      </c>
      <c r="BC303" t="b">
        <v>0</v>
      </c>
      <c r="BD303" t="b">
        <v>0</v>
      </c>
      <c r="BE303" t="b">
        <v>0</v>
      </c>
      <c r="BG303" t="s">
        <v>5079</v>
      </c>
      <c r="BH303" t="s">
        <v>599</v>
      </c>
      <c r="BI303" t="s">
        <v>599</v>
      </c>
      <c r="BJ303" s="719" t="s">
        <v>600</v>
      </c>
      <c r="BK303" s="566" t="s">
        <v>2799</v>
      </c>
      <c r="BL303" s="484" t="s">
        <v>2799</v>
      </c>
      <c r="BO303" s="214">
        <v>999</v>
      </c>
      <c r="BR303" s="585" t="s">
        <v>601</v>
      </c>
      <c r="BS303" s="585" t="s">
        <v>598</v>
      </c>
      <c r="BT303" s="585" t="s">
        <v>56</v>
      </c>
      <c r="BU303" s="585" t="s">
        <v>598</v>
      </c>
    </row>
    <row r="304" spans="1:73">
      <c r="A304">
        <v>303</v>
      </c>
      <c r="B304" s="153" t="str">
        <f>IFERROR(TEXT(AL304,"00"),"99")&amp;IFERROR(TEXT(W304,"00"),"99")&amp;IFERROR(TEXT(S304,"00"),"99")&amp;IFERROR(TEXT(BO304,"000"),"999")</f>
        <v>017623236</v>
      </c>
      <c r="C304" s="153" t="str">
        <f>IFERROR(TEXT(AL304,"00"),"99")&amp;IFERROR(TEXT(V304,"00"),"99")&amp;IFERROR(TEXT(R304,"000"),"999")</f>
        <v>0176165</v>
      </c>
      <c r="D304" s="591">
        <f>IF(NOT(ISBLANK(I304)),1,0)</f>
        <v>1</v>
      </c>
      <c r="E304" s="591">
        <f>IF(NOT(ISBLANK(L304)),1,0)</f>
        <v>1</v>
      </c>
      <c r="F304" s="591">
        <f>IF(NOT(ISBLANK(O304)),1,0)</f>
        <v>1</v>
      </c>
      <c r="G304" s="349" t="str">
        <f>IF(ISBLANK(H304), IF(OR(NOT(ISBLANK(L304)),NOT(ISBLANK(I304)), NOT(ISBLANK(O304))),"no oldname but should be",""),IF(H304=I304,"api",IF(H304=O304,"csv","no match or acs")))</f>
        <v>no oldname but should be</v>
      </c>
      <c r="H304" s="18"/>
      <c r="I304" s="21" t="s">
        <v>2574</v>
      </c>
      <c r="J304" s="189"/>
      <c r="K304" s="193"/>
      <c r="L304" s="697" t="s">
        <v>4696</v>
      </c>
      <c r="M304" s="578" t="s">
        <v>4696</v>
      </c>
      <c r="N304" s="189"/>
      <c r="O304" s="696" t="s">
        <v>5439</v>
      </c>
      <c r="P304" s="189"/>
      <c r="Q304" s="696" t="s">
        <v>4764</v>
      </c>
      <c r="R304" s="142">
        <f>IFERROR(_xlfn.XLOOKUP(T304, sortorder!P:P,sortorder!Q:Q),999)</f>
        <v>165</v>
      </c>
      <c r="S304" s="142">
        <f>IFERROR(_xlfn.XLOOKUP(T304, sortorder!P:P,sortorder!O:O),99)</f>
        <v>23</v>
      </c>
      <c r="T304" s="174" t="s">
        <v>4764</v>
      </c>
      <c r="V304" s="147">
        <f>IFERROR(_xlfn.XLOOKUP(X304, sortorder!E:E,sortorder!D:D),99)</f>
        <v>76</v>
      </c>
      <c r="W304" s="147">
        <f>V304</f>
        <v>76</v>
      </c>
      <c r="X304" s="696" t="s">
        <v>7332</v>
      </c>
      <c r="Y304" s="137">
        <f>IF(ISERROR(SEARCH(Y$1,$Q304)),0,1)</f>
        <v>0</v>
      </c>
      <c r="Z304" s="137">
        <f>IF(ISERROR(SEARCH(Z$1,$Q304)),0,1)</f>
        <v>0</v>
      </c>
      <c r="AA304" s="137">
        <f>IF(ISERROR(SEARCH(AA$1,$Q304)),0,1)</f>
        <v>0</v>
      </c>
      <c r="AB304" s="137">
        <f>IF(ISERROR(SEARCH(AB$1,$Q304)),0,1)</f>
        <v>0</v>
      </c>
      <c r="AC304" s="137">
        <f>IF(ISERROR(SEARCH(AC$1,$Q304)),0,1)</f>
        <v>0</v>
      </c>
      <c r="AD304" s="137">
        <f>IF(ISERROR(SEARCH(AD$1,$Q304)),0,1)</f>
        <v>0</v>
      </c>
      <c r="AE304" s="137">
        <f>IF(ISERROR(SEARCH(AE$1,$Q304)),0,1)</f>
        <v>0</v>
      </c>
      <c r="AF304" s="137">
        <f>IF(ISERROR(SEARCH(AF$1,$Q304)),0,1)</f>
        <v>0</v>
      </c>
      <c r="AG304" s="137">
        <f>IF(ISERROR(SEARCH(AG$1,$Q304)),0,1)</f>
        <v>0</v>
      </c>
      <c r="AH304" t="s">
        <v>1058</v>
      </c>
      <c r="AI304" s="137" t="str">
        <f>_xlfn.XLOOKUP(I304,'api2.3'!B:B,'api2.3'!D:D,"")</f>
        <v>Health Indicators</v>
      </c>
      <c r="AJ304" t="s">
        <v>44</v>
      </c>
      <c r="AK304" s="38" t="s">
        <v>44</v>
      </c>
      <c r="AL304" s="200">
        <f>_xlfn.XLOOKUP(AK304,sortorder!$I$15:$I$20,sortorder!$J$15:$J$20)</f>
        <v>1</v>
      </c>
      <c r="AP304" s="639">
        <v>0</v>
      </c>
      <c r="AQ304" s="41" t="s">
        <v>43</v>
      </c>
      <c r="AR304" s="22" t="str">
        <f>IF(AA304=1,"pctile",IF(Y304=1,"ratio",IF(AC304=1,"avg","raw")))</f>
        <v>raw</v>
      </c>
      <c r="AS304" s="41" t="s">
        <v>43</v>
      </c>
      <c r="AT304" s="22" t="b">
        <f>AR304=AS304</f>
        <v>1</v>
      </c>
      <c r="AU304" s="638" t="s">
        <v>286</v>
      </c>
      <c r="AV304" s="638" t="s">
        <v>43</v>
      </c>
      <c r="AW304" s="39">
        <v>1</v>
      </c>
      <c r="AX304" s="601" t="s">
        <v>5410</v>
      </c>
      <c r="AY304" s="484" t="b">
        <v>1</v>
      </c>
      <c r="AZ304" s="22" t="s">
        <v>5630</v>
      </c>
      <c r="BA304" s="41">
        <v>2</v>
      </c>
      <c r="BB304" s="41">
        <v>0</v>
      </c>
      <c r="BC304" t="b">
        <v>0</v>
      </c>
      <c r="BD304" t="b">
        <v>1</v>
      </c>
      <c r="BE304" t="b">
        <v>0</v>
      </c>
      <c r="BG304" s="192" t="s">
        <v>5390</v>
      </c>
      <c r="BH304" s="192" t="s">
        <v>5390</v>
      </c>
      <c r="BI304" s="192" t="s">
        <v>5399</v>
      </c>
      <c r="BJ304" s="719" t="s">
        <v>7439</v>
      </c>
      <c r="BK304" s="566" t="s">
        <v>6451</v>
      </c>
      <c r="BL304" s="484" t="s">
        <v>2456</v>
      </c>
      <c r="BM304" s="56" t="s">
        <v>2457</v>
      </c>
      <c r="BO304" s="212">
        <v>236</v>
      </c>
      <c r="BP304" t="s">
        <v>5396</v>
      </c>
      <c r="BQ304" s="586" t="s">
        <v>1106</v>
      </c>
    </row>
    <row r="305" spans="1:73">
      <c r="A305">
        <v>304</v>
      </c>
      <c r="B305" s="153" t="str">
        <f>IFERROR(TEXT(AL305,"00"),"99")&amp;IFERROR(TEXT(W305,"00"),"99")&amp;IFERROR(TEXT(S305,"00"),"99")&amp;IFERROR(TEXT(BO305,"000"),"999")</f>
        <v>017699217</v>
      </c>
      <c r="C305" s="153" t="str">
        <f>IFERROR(TEXT(AL305,"00"),"99")&amp;IFERROR(TEXT(V305,"00"),"99")&amp;IFERROR(TEXT(R305,"000"),"999")</f>
        <v>0176999</v>
      </c>
      <c r="D305" s="28">
        <v>1</v>
      </c>
      <c r="E305" s="591">
        <f>IF(NOT(ISBLANK(L305)),1,0)</f>
        <v>1</v>
      </c>
      <c r="F305" s="591">
        <f>IF(NOT(ISBLANK(O305)),1,0)</f>
        <v>1</v>
      </c>
      <c r="G305" s="349" t="str">
        <f>IF(ISBLANK(H305), IF(OR(NOT(ISBLANK(L305)),NOT(ISBLANK(I305)), NOT(ISBLANK(O305))),"no oldname but should be",""),IF(H305=I305,"api",IF(H305=O305,"csv","no match or acs")))</f>
        <v>api</v>
      </c>
      <c r="H305" t="s">
        <v>1617</v>
      </c>
      <c r="I305" s="713" t="s">
        <v>1617</v>
      </c>
      <c r="K305" s="229" t="s">
        <v>1618</v>
      </c>
      <c r="L305" s="713" t="s">
        <v>1619</v>
      </c>
      <c r="M305" s="56" t="s">
        <v>1619</v>
      </c>
      <c r="N305" s="56" t="s">
        <v>1619</v>
      </c>
      <c r="O305" s="563" t="s">
        <v>1619</v>
      </c>
      <c r="P305" s="56" t="s">
        <v>1619</v>
      </c>
      <c r="Q305" s="713" t="s">
        <v>1144</v>
      </c>
      <c r="R305" s="142">
        <f>IFERROR(_xlfn.XLOOKUP(T305, sortorder!P:P,sortorder!Q:Q),999)</f>
        <v>999</v>
      </c>
      <c r="S305" s="142">
        <f>IFERROR(_xlfn.XLOOKUP(T305, sortorder!P:P,sortorder!O:O),99)</f>
        <v>99</v>
      </c>
      <c r="T305" s="124" t="s">
        <v>7292</v>
      </c>
      <c r="U305" s="56" t="s">
        <v>1144</v>
      </c>
      <c r="V305" s="147">
        <f>IFERROR(_xlfn.XLOOKUP(X305, sortorder!E:E,sortorder!D:D),99)</f>
        <v>76</v>
      </c>
      <c r="W305" s="147">
        <f>V305</f>
        <v>76</v>
      </c>
      <c r="X305" s="713" t="s">
        <v>7332</v>
      </c>
      <c r="Y305" s="137">
        <f>IF(ISERROR(SEARCH(Y$1,$Q305)),0,1)</f>
        <v>0</v>
      </c>
      <c r="Z305" s="137">
        <f>IF(ISERROR(SEARCH(Z$1,$Q305)),0,1)</f>
        <v>0</v>
      </c>
      <c r="AA305" s="137">
        <f>IF(ISERROR(SEARCH(AA$1,$Q305)),0,1)</f>
        <v>0</v>
      </c>
      <c r="AB305" s="137">
        <f>IF(ISERROR(SEARCH(AB$1,$Q305)),0,1)</f>
        <v>0</v>
      </c>
      <c r="AC305" s="137">
        <f>IF(ISERROR(SEARCH(AC$1,$Q305)),0,1)</f>
        <v>0</v>
      </c>
      <c r="AD305" s="137">
        <f>IF(ISERROR(SEARCH(AD$1,$Q305)),0,1)</f>
        <v>0</v>
      </c>
      <c r="AE305" s="137">
        <f>IF(ISERROR(SEARCH(AE$1,$Q305)),0,1)</f>
        <v>0</v>
      </c>
      <c r="AF305" s="137">
        <f>IF(ISERROR(SEARCH(AF$1,$Q305)),0,1)</f>
        <v>0</v>
      </c>
      <c r="AG305" s="137">
        <f>IF(ISERROR(SEARCH(AG$1,$Q305)),0,1)</f>
        <v>0</v>
      </c>
      <c r="AH305" t="s">
        <v>1051</v>
      </c>
      <c r="AI305" s="137" t="str">
        <f>_xlfn.XLOOKUP(I305,'api2.3'!B:B,'api2.3'!D:D,"")</f>
        <v>Socioeconomic Indicators</v>
      </c>
      <c r="AJ305" t="s">
        <v>44</v>
      </c>
      <c r="AK305" s="38" t="s">
        <v>44</v>
      </c>
      <c r="AL305" s="200">
        <f>_xlfn.XLOOKUP(AK305,sortorder!$I$15:$I$20,sortorder!$J$15:$J$20)</f>
        <v>1</v>
      </c>
      <c r="AP305" s="639">
        <v>0</v>
      </c>
      <c r="AQ305" t="s">
        <v>43</v>
      </c>
      <c r="AR305" s="22" t="str">
        <f>IF(AA305=1,"pctile",IF(Y305=1,"ratio",IF(AC305=1,"avg","raw")))</f>
        <v>raw</v>
      </c>
      <c r="AS305" t="s">
        <v>43</v>
      </c>
      <c r="AT305" s="22" t="b">
        <f>AR305=AS305</f>
        <v>1</v>
      </c>
      <c r="AU305" s="638" t="s">
        <v>286</v>
      </c>
      <c r="AV305" s="638" t="s">
        <v>43</v>
      </c>
      <c r="AW305">
        <v>1</v>
      </c>
      <c r="AX305" s="601" t="s">
        <v>2143</v>
      </c>
      <c r="AY305" s="484" t="b">
        <v>1</v>
      </c>
      <c r="AZ305" s="22" t="s">
        <v>5630</v>
      </c>
      <c r="BA305">
        <v>2</v>
      </c>
      <c r="BB305">
        <v>0</v>
      </c>
      <c r="BC305" t="b">
        <v>0</v>
      </c>
      <c r="BD305" t="b">
        <v>1</v>
      </c>
      <c r="BE305" t="b">
        <v>1</v>
      </c>
      <c r="BG305" s="713" t="s">
        <v>4880</v>
      </c>
      <c r="BH305" s="712" t="s">
        <v>1620</v>
      </c>
      <c r="BI305" s="712" t="s">
        <v>1620</v>
      </c>
      <c r="BJ305" s="719" t="s">
        <v>1621</v>
      </c>
      <c r="BK305" s="716" t="s">
        <v>6447</v>
      </c>
      <c r="BL305" s="712" t="s">
        <v>1622</v>
      </c>
      <c r="BM305" s="56" t="s">
        <v>1140</v>
      </c>
      <c r="BO305" s="357">
        <v>217</v>
      </c>
      <c r="BQ305" s="585" t="s">
        <v>1623</v>
      </c>
      <c r="BR305" s="715" t="s">
        <v>1624</v>
      </c>
      <c r="BS305" s="585" t="s">
        <v>1619</v>
      </c>
    </row>
    <row r="306" spans="1:73" ht="14.5" customHeight="1">
      <c r="A306">
        <v>305</v>
      </c>
      <c r="B306" s="153" t="str">
        <f>IFERROR(TEXT(AL306,"00"),"99")&amp;IFERROR(TEXT(W306,"00"),"99")&amp;IFERROR(TEXT(S306,"00"),"99")&amp;IFERROR(TEXT(BO306,"000"),"999")</f>
        <v>017699218</v>
      </c>
      <c r="C306" s="153" t="str">
        <f>IFERROR(TEXT(AL306,"00"),"99")&amp;IFERROR(TEXT(V306,"00"),"99")&amp;IFERROR(TEXT(R306,"000"),"999")</f>
        <v>0176999</v>
      </c>
      <c r="D306" s="28">
        <v>1</v>
      </c>
      <c r="E306" s="591">
        <f>IF(NOT(ISBLANK(L306)),1,0)</f>
        <v>0</v>
      </c>
      <c r="F306" s="591">
        <f>IF(NOT(ISBLANK(O306)),1,0)</f>
        <v>0</v>
      </c>
      <c r="G306" s="349" t="str">
        <f>IF(ISBLANK(H306), IF(OR(NOT(ISBLANK(L306)),NOT(ISBLANK(I306)), NOT(ISBLANK(O306))),"no oldname but should be",""),IF(H306=I306,"api",IF(H306=O306,"csv","no match or acs")))</f>
        <v>api</v>
      </c>
      <c r="H306" t="s">
        <v>2560</v>
      </c>
      <c r="I306" t="s">
        <v>2560</v>
      </c>
      <c r="K306" s="119"/>
      <c r="L306" s="119"/>
      <c r="M306" s="189"/>
      <c r="N306" s="189"/>
      <c r="O306" s="119"/>
      <c r="P306" s="189"/>
      <c r="Q306" s="119" t="s">
        <v>7294</v>
      </c>
      <c r="R306" s="142">
        <f>IFERROR(_xlfn.XLOOKUP(T306, sortorder!P:P,sortorder!Q:Q),999)</f>
        <v>999</v>
      </c>
      <c r="S306" s="142">
        <f>IFERROR(_xlfn.XLOOKUP(T306, sortorder!P:P,sortorder!O:O),99)</f>
        <v>99</v>
      </c>
      <c r="T306" s="188" t="s">
        <v>7294</v>
      </c>
      <c r="U306" s="189"/>
      <c r="V306" s="147">
        <f>IFERROR(_xlfn.XLOOKUP(X306, sortorder!E:E,sortorder!D:D),99)</f>
        <v>76</v>
      </c>
      <c r="W306" s="147">
        <f>V306</f>
        <v>76</v>
      </c>
      <c r="X306" s="122" t="s">
        <v>7332</v>
      </c>
      <c r="Y306" s="363">
        <f>IF(ISERROR(SEARCH(Y$1,$Q306)),0,1)</f>
        <v>0</v>
      </c>
      <c r="Z306" s="363">
        <f>IF(ISERROR(SEARCH(Z$1,$Q306)),0,1)</f>
        <v>0</v>
      </c>
      <c r="AA306" s="363">
        <f>IF(ISERROR(SEARCH(AA$1,$Q306)),0,1)</f>
        <v>0</v>
      </c>
      <c r="AB306" s="363">
        <f>IF(ISERROR(SEARCH(AB$1,$Q306)),0,1)</f>
        <v>0</v>
      </c>
      <c r="AC306" s="363">
        <f>IF(ISERROR(SEARCH(AC$1,$Q306)),0,1)</f>
        <v>0</v>
      </c>
      <c r="AD306" s="363">
        <f>IF(ISERROR(SEARCH(AD$1,$Q306)),0,1)</f>
        <v>0</v>
      </c>
      <c r="AE306" s="363">
        <f>IF(ISERROR(SEARCH(AE$1,$Q306)),0,1)</f>
        <v>0</v>
      </c>
      <c r="AF306" s="363">
        <f>IF(ISERROR(SEARCH(AF$1,$Q306)),0,1)</f>
        <v>0</v>
      </c>
      <c r="AG306" s="363">
        <f>IF(ISERROR(SEARCH(AG$1,$Q306)),0,1)</f>
        <v>0</v>
      </c>
      <c r="AH306" s="362" t="s">
        <v>2181</v>
      </c>
      <c r="AI306" s="137" t="str">
        <f>_xlfn.XLOOKUP(I306,'api2.3'!B:B,'api2.3'!D:D,"")</f>
        <v>Health Indicators</v>
      </c>
      <c r="AJ306" s="362" t="s">
        <v>60</v>
      </c>
      <c r="AK306" s="202" t="s">
        <v>44</v>
      </c>
      <c r="AL306" s="364">
        <f>_xlfn.XLOOKUP(AK306,sortorder!$I$15:$I$20,sortorder!$J$15:$J$20)</f>
        <v>1</v>
      </c>
      <c r="AM306" s="640"/>
      <c r="AN306" s="640"/>
      <c r="AO306" s="640"/>
      <c r="AP306" s="641">
        <v>0</v>
      </c>
      <c r="AQ306" s="362" t="s">
        <v>43</v>
      </c>
      <c r="AR306" s="22" t="str">
        <f>IF(AA306=1,"pctile",IF(Y306=1,"ratio",IF(AC306=1,"avg","raw")))</f>
        <v>raw</v>
      </c>
      <c r="AS306" s="362" t="s">
        <v>43</v>
      </c>
      <c r="AT306" s="22" t="b">
        <f>AR306=AS306</f>
        <v>1</v>
      </c>
      <c r="AU306" s="640" t="s">
        <v>286</v>
      </c>
      <c r="AV306" s="640" t="s">
        <v>43</v>
      </c>
      <c r="AW306" s="362">
        <v>1</v>
      </c>
      <c r="AX306" s="601" t="s">
        <v>2143</v>
      </c>
      <c r="AY306" s="484" t="b">
        <v>1</v>
      </c>
      <c r="AZ306" s="22" t="s">
        <v>5630</v>
      </c>
      <c r="BA306" s="362"/>
      <c r="BB306" s="362">
        <v>0</v>
      </c>
      <c r="BC306" s="362" t="b">
        <v>0</v>
      </c>
      <c r="BD306" s="362" t="b">
        <v>0</v>
      </c>
      <c r="BE306" s="362" t="b">
        <v>0</v>
      </c>
      <c r="BF306" s="362"/>
      <c r="BG306" s="362" t="s">
        <v>5164</v>
      </c>
      <c r="BH306" s="119" t="s">
        <v>2561</v>
      </c>
      <c r="BI306" s="119" t="s">
        <v>2561</v>
      </c>
      <c r="BJ306" s="719" t="e">
        <v>#N/A</v>
      </c>
      <c r="BK306" s="566" t="s">
        <v>2799</v>
      </c>
      <c r="BL306" s="484" t="s">
        <v>2561</v>
      </c>
      <c r="BM306" s="189" t="s">
        <v>2554</v>
      </c>
      <c r="BO306" s="211">
        <v>218</v>
      </c>
      <c r="BQ306" s="585" t="s">
        <v>103</v>
      </c>
    </row>
    <row r="307" spans="1:73">
      <c r="A307">
        <v>306</v>
      </c>
      <c r="B307" s="153" t="str">
        <f>IFERROR(TEXT(AL307,"00"),"99")&amp;IFERROR(TEXT(W307,"00"),"99")&amp;IFERROR(TEXT(S307,"00"),"99")&amp;IFERROR(TEXT(BO307,"000"),"999")</f>
        <v>017699219</v>
      </c>
      <c r="C307" s="153" t="str">
        <f>IFERROR(TEXT(AL307,"00"),"99")&amp;IFERROR(TEXT(V307,"00"),"99")&amp;IFERROR(TEXT(R307,"000"),"999")</f>
        <v>0176999</v>
      </c>
      <c r="D307" s="28">
        <v>1</v>
      </c>
      <c r="E307" s="591">
        <f>IF(NOT(ISBLANK(L307)),1,0)</f>
        <v>0</v>
      </c>
      <c r="F307" s="591">
        <f>IF(NOT(ISBLANK(O307)),1,0)</f>
        <v>0</v>
      </c>
      <c r="G307" s="349" t="str">
        <f>IF(ISBLANK(H307), IF(OR(NOT(ISBLANK(L307)),NOT(ISBLANK(I307)), NOT(ISBLANK(O307))),"no oldname but should be",""),IF(H307=I307,"api",IF(H307=O307,"csv","no match or acs")))</f>
        <v>api</v>
      </c>
      <c r="H307" t="s">
        <v>2566</v>
      </c>
      <c r="I307" t="s">
        <v>2566</v>
      </c>
      <c r="K307" s="119"/>
      <c r="L307" s="119"/>
      <c r="M307" s="189"/>
      <c r="N307" s="189"/>
      <c r="O307" s="119"/>
      <c r="P307" s="189"/>
      <c r="Q307" s="119" t="s">
        <v>7293</v>
      </c>
      <c r="R307" s="142">
        <f>IFERROR(_xlfn.XLOOKUP(T307, sortorder!P:P,sortorder!Q:Q),999)</f>
        <v>999</v>
      </c>
      <c r="S307" s="142">
        <f>IFERROR(_xlfn.XLOOKUP(T307, sortorder!P:P,sortorder!O:O),99)</f>
        <v>99</v>
      </c>
      <c r="T307" s="188" t="s">
        <v>7293</v>
      </c>
      <c r="U307" s="189"/>
      <c r="V307" s="147">
        <f>IFERROR(_xlfn.XLOOKUP(X307, sortorder!E:E,sortorder!D:D),99)</f>
        <v>76</v>
      </c>
      <c r="W307" s="147">
        <f>V307</f>
        <v>76</v>
      </c>
      <c r="X307" s="122" t="s">
        <v>7332</v>
      </c>
      <c r="Y307" s="363">
        <f>IF(ISERROR(SEARCH(Y$1,$Q307)),0,1)</f>
        <v>0</v>
      </c>
      <c r="Z307" s="363">
        <f>IF(ISERROR(SEARCH(Z$1,$Q307)),0,1)</f>
        <v>0</v>
      </c>
      <c r="AA307" s="363">
        <f>IF(ISERROR(SEARCH(AA$1,$Q307)),0,1)</f>
        <v>0</v>
      </c>
      <c r="AB307" s="363">
        <f>IF(ISERROR(SEARCH(AB$1,$Q307)),0,1)</f>
        <v>0</v>
      </c>
      <c r="AC307" s="363">
        <f>IF(ISERROR(SEARCH(AC$1,$Q307)),0,1)</f>
        <v>0</v>
      </c>
      <c r="AD307" s="363">
        <f>IF(ISERROR(SEARCH(AD$1,$Q307)),0,1)</f>
        <v>0</v>
      </c>
      <c r="AE307" s="363">
        <f>IF(ISERROR(SEARCH(AE$1,$Q307)),0,1)</f>
        <v>0</v>
      </c>
      <c r="AF307" s="363">
        <f>IF(ISERROR(SEARCH(AF$1,$Q307)),0,1)</f>
        <v>0</v>
      </c>
      <c r="AG307" s="363">
        <f>IF(ISERROR(SEARCH(AG$1,$Q307)),0,1)</f>
        <v>0</v>
      </c>
      <c r="AH307" s="362" t="s">
        <v>2181</v>
      </c>
      <c r="AI307" s="137" t="str">
        <f>_xlfn.XLOOKUP(I307,'api2.3'!B:B,'api2.3'!D:D,"")</f>
        <v>Health Indicators</v>
      </c>
      <c r="AJ307" s="362" t="s">
        <v>60</v>
      </c>
      <c r="AK307" s="202" t="s">
        <v>44</v>
      </c>
      <c r="AL307" s="364">
        <f>_xlfn.XLOOKUP(AK307,sortorder!$I$15:$I$20,sortorder!$J$15:$J$20)</f>
        <v>1</v>
      </c>
      <c r="AM307" s="640"/>
      <c r="AN307" s="640"/>
      <c r="AO307" s="640"/>
      <c r="AP307" s="641">
        <v>0</v>
      </c>
      <c r="AQ307" s="362" t="s">
        <v>43</v>
      </c>
      <c r="AR307" s="22" t="str">
        <f>IF(AA307=1,"pctile",IF(Y307=1,"ratio",IF(AC307=1,"avg","raw")))</f>
        <v>raw</v>
      </c>
      <c r="AS307" s="362" t="s">
        <v>43</v>
      </c>
      <c r="AT307" s="22" t="b">
        <f>AR307=AS307</f>
        <v>1</v>
      </c>
      <c r="AU307" s="640" t="s">
        <v>286</v>
      </c>
      <c r="AV307" s="640" t="s">
        <v>43</v>
      </c>
      <c r="AW307" s="362"/>
      <c r="AX307" s="601" t="s">
        <v>2143</v>
      </c>
      <c r="AY307" s="484" t="b">
        <v>1</v>
      </c>
      <c r="AZ307" s="22" t="s">
        <v>5630</v>
      </c>
      <c r="BA307" s="362">
        <v>2</v>
      </c>
      <c r="BB307" s="362">
        <v>2</v>
      </c>
      <c r="BC307" s="362" t="b">
        <v>0</v>
      </c>
      <c r="BD307" s="362" t="b">
        <v>0</v>
      </c>
      <c r="BE307" s="362" t="b">
        <v>0</v>
      </c>
      <c r="BF307" s="362"/>
      <c r="BG307" s="362" t="s">
        <v>3012</v>
      </c>
      <c r="BH307" s="119" t="s">
        <v>3012</v>
      </c>
      <c r="BI307" s="119" t="s">
        <v>3012</v>
      </c>
      <c r="BJ307" s="719" t="e">
        <v>#N/A</v>
      </c>
      <c r="BK307" s="566" t="s">
        <v>2799</v>
      </c>
      <c r="BL307" s="484" t="s">
        <v>2558</v>
      </c>
      <c r="BM307" s="189" t="s">
        <v>2558</v>
      </c>
      <c r="BO307" s="211">
        <v>219</v>
      </c>
      <c r="BQ307" s="585" t="s">
        <v>2567</v>
      </c>
    </row>
    <row r="308" spans="1:73">
      <c r="A308">
        <v>307</v>
      </c>
      <c r="B308" s="153" t="str">
        <f>IFERROR(TEXT(AL308,"00"),"99")&amp;IFERROR(TEXT(W308,"00"),"99")&amp;IFERROR(TEXT(S308,"00"),"99")&amp;IFERROR(TEXT(BO308,"000"),"999")</f>
        <v>017699220</v>
      </c>
      <c r="C308" s="153" t="str">
        <f>IFERROR(TEXT(AL308,"00"),"99")&amp;IFERROR(TEXT(V308,"00"),"99")&amp;IFERROR(TEXT(R308,"000"),"999")</f>
        <v>0176999</v>
      </c>
      <c r="D308" s="28">
        <v>1</v>
      </c>
      <c r="E308" s="591">
        <f>IF(NOT(ISBLANK(L308)),1,0)</f>
        <v>0</v>
      </c>
      <c r="F308" s="591">
        <f>IF(NOT(ISBLANK(O308)),1,0)</f>
        <v>0</v>
      </c>
      <c r="G308" s="349" t="str">
        <f>IF(ISBLANK(H308), IF(OR(NOT(ISBLANK(L308)),NOT(ISBLANK(I308)), NOT(ISBLANK(O308))),"no oldname but should be",""),IF(H308=I308,"api",IF(H308=O308,"csv","no match or acs")))</f>
        <v>api</v>
      </c>
      <c r="H308" t="s">
        <v>2572</v>
      </c>
      <c r="I308" t="s">
        <v>2572</v>
      </c>
      <c r="K308" s="119"/>
      <c r="L308" s="119"/>
      <c r="M308" s="189"/>
      <c r="N308" s="189"/>
      <c r="O308" s="119"/>
      <c r="P308" s="189"/>
      <c r="Q308" s="119" t="s">
        <v>7295</v>
      </c>
      <c r="R308" s="142">
        <f>IFERROR(_xlfn.XLOOKUP(T308, sortorder!P:P,sortorder!Q:Q),999)</f>
        <v>999</v>
      </c>
      <c r="S308" s="142">
        <f>IFERROR(_xlfn.XLOOKUP(T308, sortorder!P:P,sortorder!O:O),99)</f>
        <v>99</v>
      </c>
      <c r="T308" s="119" t="s">
        <v>7295</v>
      </c>
      <c r="U308" s="189"/>
      <c r="V308" s="147">
        <f>IFERROR(_xlfn.XLOOKUP(X308, sortorder!E:E,sortorder!D:D),99)</f>
        <v>76</v>
      </c>
      <c r="W308" s="147">
        <f>V308</f>
        <v>76</v>
      </c>
      <c r="X308" s="122" t="s">
        <v>7332</v>
      </c>
      <c r="Y308" s="363">
        <f>IF(ISERROR(SEARCH(Y$1,$Q308)),0,1)</f>
        <v>0</v>
      </c>
      <c r="Z308" s="363">
        <f>IF(ISERROR(SEARCH(Z$1,$Q308)),0,1)</f>
        <v>0</v>
      </c>
      <c r="AA308" s="363">
        <f>IF(ISERROR(SEARCH(AA$1,$Q308)),0,1)</f>
        <v>0</v>
      </c>
      <c r="AB308" s="363">
        <f>IF(ISERROR(SEARCH(AB$1,$Q308)),0,1)</f>
        <v>0</v>
      </c>
      <c r="AC308" s="363">
        <f>IF(ISERROR(SEARCH(AC$1,$Q308)),0,1)</f>
        <v>0</v>
      </c>
      <c r="AD308" s="363">
        <f>IF(ISERROR(SEARCH(AD$1,$Q308)),0,1)</f>
        <v>0</v>
      </c>
      <c r="AE308" s="363">
        <f>IF(ISERROR(SEARCH(AE$1,$Q308)),0,1)</f>
        <v>0</v>
      </c>
      <c r="AF308" s="363">
        <f>IF(ISERROR(SEARCH(AF$1,$Q308)),0,1)</f>
        <v>0</v>
      </c>
      <c r="AG308" s="363">
        <f>IF(ISERROR(SEARCH(AG$1,$Q308)),0,1)</f>
        <v>0</v>
      </c>
      <c r="AH308" s="362" t="s">
        <v>2181</v>
      </c>
      <c r="AI308" s="137" t="str">
        <f>_xlfn.XLOOKUP(I308,'api2.3'!B:B,'api2.3'!D:D,"")</f>
        <v>Health Indicators</v>
      </c>
      <c r="AJ308" s="362" t="s">
        <v>60</v>
      </c>
      <c r="AK308" s="202" t="s">
        <v>44</v>
      </c>
      <c r="AL308" s="364">
        <f>_xlfn.XLOOKUP(AK308,sortorder!$I$15:$I$20,sortorder!$J$15:$J$20)</f>
        <v>1</v>
      </c>
      <c r="AM308" s="640"/>
      <c r="AN308" s="640"/>
      <c r="AO308" s="640"/>
      <c r="AP308" s="641">
        <v>0</v>
      </c>
      <c r="AQ308" s="362" t="s">
        <v>43</v>
      </c>
      <c r="AR308" s="22" t="str">
        <f>IF(AA308=1,"pctile",IF(Y308=1,"ratio",IF(AC308=1,"avg","raw")))</f>
        <v>raw</v>
      </c>
      <c r="AS308" s="362" t="s">
        <v>43</v>
      </c>
      <c r="AT308" s="22" t="b">
        <f>AR308=AS308</f>
        <v>1</v>
      </c>
      <c r="AU308" s="640"/>
      <c r="AV308" s="640"/>
      <c r="AW308" s="362"/>
      <c r="AX308" s="601" t="s">
        <v>2143</v>
      </c>
      <c r="AY308" s="484" t="b">
        <v>1</v>
      </c>
      <c r="AZ308" s="22" t="s">
        <v>5630</v>
      </c>
      <c r="BA308" s="362"/>
      <c r="BB308" s="362">
        <v>2</v>
      </c>
      <c r="BC308" s="362" t="b">
        <v>0</v>
      </c>
      <c r="BD308" s="362" t="b">
        <v>0</v>
      </c>
      <c r="BE308" s="362" t="b">
        <v>0</v>
      </c>
      <c r="BF308" s="362"/>
      <c r="BG308" s="362" t="s">
        <v>5165</v>
      </c>
      <c r="BH308" s="119" t="s">
        <v>3013</v>
      </c>
      <c r="BI308" s="119" t="s">
        <v>3013</v>
      </c>
      <c r="BJ308" s="719" t="e">
        <v>#N/A</v>
      </c>
      <c r="BK308" s="566" t="s">
        <v>2799</v>
      </c>
      <c r="BL308" s="484" t="s">
        <v>2564</v>
      </c>
      <c r="BM308" s="189" t="s">
        <v>2564</v>
      </c>
      <c r="BO308" s="211">
        <v>220</v>
      </c>
      <c r="BQ308" s="585" t="s">
        <v>2573</v>
      </c>
    </row>
    <row r="309" spans="1:73">
      <c r="A309">
        <v>308</v>
      </c>
      <c r="B309" s="153" t="str">
        <f>IFERROR(TEXT(AL309,"00"),"99")&amp;IFERROR(TEXT(W309,"00"),"99")&amp;IFERROR(TEXT(S309,"00"),"99")&amp;IFERROR(TEXT(BO309,"000"),"999")</f>
        <v>017799999</v>
      </c>
      <c r="C309" s="153" t="str">
        <f>IFERROR(TEXT(AL309,"00"),"99")&amp;IFERROR(TEXT(V309,"00"),"99")&amp;IFERROR(TEXT(R309,"000"),"999")</f>
        <v>0177999</v>
      </c>
      <c r="D309" s="28">
        <v>0</v>
      </c>
      <c r="E309" s="591">
        <f>IF(NOT(ISBLANK(L309)),1,0)</f>
        <v>0</v>
      </c>
      <c r="F309" s="591">
        <f>IF(NOT(ISBLANK(O309)),1,0)</f>
        <v>0</v>
      </c>
      <c r="G309" s="349" t="str">
        <f>IF(ISBLANK(H309), IF(OR(NOT(ISBLANK(L309)),NOT(ISBLANK(I309)), NOT(ISBLANK(O309))),"no oldname but should be",""),IF(H309=I309,"api",IF(H309=O309,"csv","no match or acs")))</f>
        <v/>
      </c>
      <c r="L309" s="119"/>
      <c r="M309" s="189"/>
      <c r="Q309" s="514" t="s">
        <v>2347</v>
      </c>
      <c r="R309" s="142">
        <f>IFERROR(_xlfn.XLOOKUP(T309, sortorder!P:P,sortorder!Q:Q),999)</f>
        <v>999</v>
      </c>
      <c r="S309" s="142">
        <f>IFERROR(_xlfn.XLOOKUP(T309, sortorder!P:P,sortorder!O:O),99)</f>
        <v>99</v>
      </c>
      <c r="T309" s="124" t="s">
        <v>7292</v>
      </c>
      <c r="U309" s="56" t="s">
        <v>1144</v>
      </c>
      <c r="V309" s="147">
        <f>IFERROR(_xlfn.XLOOKUP(X309, sortorder!E:E,sortorder!D:D),99)</f>
        <v>77</v>
      </c>
      <c r="W309" s="147">
        <f>V309</f>
        <v>77</v>
      </c>
      <c r="X309" s="18" t="s">
        <v>7430</v>
      </c>
      <c r="Y309" s="137">
        <f>IF(ISERROR(SEARCH(Y$1,$Q309)),0,1)</f>
        <v>1</v>
      </c>
      <c r="Z309" s="137">
        <f>IF(ISERROR(SEARCH(Z$1,$Q309)),0,1)</f>
        <v>0</v>
      </c>
      <c r="AA309" s="137">
        <f>IF(ISERROR(SEARCH(AA$1,$Q309)),0,1)</f>
        <v>0</v>
      </c>
      <c r="AB309" s="137">
        <f>IF(ISERROR(SEARCH(AB$1,$Q309)),0,1)</f>
        <v>0</v>
      </c>
      <c r="AC309" s="137">
        <f>IF(ISERROR(SEARCH(AC$1,$Q309)),0,1)</f>
        <v>1</v>
      </c>
      <c r="AD309" s="137">
        <f>IF(ISERROR(SEARCH(AD$1,$Q309)),0,1)</f>
        <v>0</v>
      </c>
      <c r="AE309" s="137">
        <f>IF(ISERROR(SEARCH(AE$1,$Q309)),0,1)</f>
        <v>0</v>
      </c>
      <c r="AF309" s="137">
        <f>IF(ISERROR(SEARCH(AF$1,$Q309)),0,1)</f>
        <v>0</v>
      </c>
      <c r="AG309" s="137">
        <f>IF(ISERROR(SEARCH(AG$1,$Q309)),0,1)</f>
        <v>0</v>
      </c>
      <c r="AI309" s="137" t="str">
        <f>_xlfn.XLOOKUP(I309,'api2.3'!B:B,'api2.3'!D:D,"")</f>
        <v/>
      </c>
      <c r="AJ309" t="s">
        <v>44</v>
      </c>
      <c r="AK309" s="38" t="s">
        <v>44</v>
      </c>
      <c r="AL309" s="200">
        <f>_xlfn.XLOOKUP(AK309,sortorder!$I$15:$I$20,sortorder!$J$15:$J$20)</f>
        <v>1</v>
      </c>
      <c r="AM309" s="638" t="s">
        <v>416</v>
      </c>
      <c r="AN309" s="638" t="s">
        <v>416</v>
      </c>
      <c r="AO309" s="638" t="s">
        <v>417</v>
      </c>
      <c r="AP309" s="642">
        <v>1</v>
      </c>
      <c r="AQ309" t="s">
        <v>2335</v>
      </c>
      <c r="AR309" s="22" t="str">
        <f>IF(AA309=1,"pctile",IF(Y309=1,"ratio",IF(AC309=1,"avg","raw")))</f>
        <v>ratio</v>
      </c>
      <c r="AS309" t="s">
        <v>1707</v>
      </c>
      <c r="AT309" s="22" t="b">
        <f>AR309=AS309</f>
        <v>1</v>
      </c>
      <c r="AU309" s="638" t="s">
        <v>1707</v>
      </c>
      <c r="AV309" s="638" t="s">
        <v>1707</v>
      </c>
      <c r="AX309" s="601" t="s">
        <v>2799</v>
      </c>
      <c r="AY309" s="484" t="b">
        <v>0</v>
      </c>
      <c r="AZ309" t="s">
        <v>2948</v>
      </c>
      <c r="BA309">
        <v>2</v>
      </c>
      <c r="BB309">
        <v>1</v>
      </c>
      <c r="BC309" t="b">
        <v>0</v>
      </c>
      <c r="BD309" t="b">
        <v>0</v>
      </c>
      <c r="BE309" t="b">
        <v>0</v>
      </c>
      <c r="BG309" t="s">
        <v>2348</v>
      </c>
      <c r="BH309" t="s">
        <v>2348</v>
      </c>
      <c r="BI309" t="s">
        <v>2348</v>
      </c>
      <c r="BJ309" s="719" t="e">
        <v>#N/A</v>
      </c>
      <c r="BK309" s="566" t="s">
        <v>2799</v>
      </c>
      <c r="BL309" s="484">
        <v>0</v>
      </c>
      <c r="BO309" s="214">
        <v>999</v>
      </c>
      <c r="BT309" s="585" t="s">
        <v>404</v>
      </c>
      <c r="BU309" s="585" t="s">
        <v>55</v>
      </c>
    </row>
    <row r="310" spans="1:73">
      <c r="A310">
        <v>309</v>
      </c>
      <c r="B310" s="153" t="str">
        <f>IFERROR(TEXT(AL310,"00"),"99")&amp;IFERROR(TEXT(W310,"00"),"99")&amp;IFERROR(TEXT(S310,"00"),"99")&amp;IFERROR(TEXT(BO310,"000"),"999")</f>
        <v>017899999</v>
      </c>
      <c r="C310" s="153" t="str">
        <f>IFERROR(TEXT(AL310,"00"),"99")&amp;IFERROR(TEXT(V310,"00"),"99")&amp;IFERROR(TEXT(R310,"000"),"999")</f>
        <v>0178999</v>
      </c>
      <c r="D310" s="28">
        <v>0</v>
      </c>
      <c r="E310" s="591">
        <f>IF(NOT(ISBLANK(L310)),1,0)</f>
        <v>0</v>
      </c>
      <c r="F310" s="591">
        <f>IF(NOT(ISBLANK(O310)),1,0)</f>
        <v>0</v>
      </c>
      <c r="G310" s="349" t="str">
        <f>IF(ISBLANK(H310), IF(OR(NOT(ISBLANK(L310)),NOT(ISBLANK(I310)), NOT(ISBLANK(O310))),"no oldname but should be",""),IF(H310=I310,"api",IF(H310=O310,"csv","no match or acs")))</f>
        <v/>
      </c>
      <c r="H310" s="119"/>
      <c r="I310" s="119"/>
      <c r="L310" s="119"/>
      <c r="M310" s="189"/>
      <c r="Q310" s="514" t="s">
        <v>2404</v>
      </c>
      <c r="R310" s="142">
        <f>IFERROR(_xlfn.XLOOKUP(T310, sortorder!P:P,sortorder!Q:Q),999)</f>
        <v>999</v>
      </c>
      <c r="S310" s="142">
        <f>IFERROR(_xlfn.XLOOKUP(T310, sortorder!P:P,sortorder!O:O),99)</f>
        <v>99</v>
      </c>
      <c r="T310" s="124" t="s">
        <v>7292</v>
      </c>
      <c r="U310" s="56" t="s">
        <v>1144</v>
      </c>
      <c r="V310" s="147">
        <f>IFERROR(_xlfn.XLOOKUP(X310, sortorder!E:E,sortorder!D:D),99)</f>
        <v>78</v>
      </c>
      <c r="W310" s="147">
        <f>V310</f>
        <v>78</v>
      </c>
      <c r="X310" s="18" t="s">
        <v>7429</v>
      </c>
      <c r="Y310" s="137">
        <f>IF(ISERROR(SEARCH(Y$1,$Q310)),0,1)</f>
        <v>1</v>
      </c>
      <c r="Z310" s="137">
        <f>IF(ISERROR(SEARCH(Z$1,$Q310)),0,1)</f>
        <v>1</v>
      </c>
      <c r="AA310" s="137">
        <f>IF(ISERROR(SEARCH(AA$1,$Q310)),0,1)</f>
        <v>0</v>
      </c>
      <c r="AB310" s="137">
        <f>IF(ISERROR(SEARCH(AB$1,$Q310)),0,1)</f>
        <v>0</v>
      </c>
      <c r="AC310" s="137">
        <f>IF(ISERROR(SEARCH(AC$1,$Q310)),0,1)</f>
        <v>1</v>
      </c>
      <c r="AD310" s="137">
        <f>IF(ISERROR(SEARCH(AD$1,$Q310)),0,1)</f>
        <v>0</v>
      </c>
      <c r="AE310" s="137">
        <f>IF(ISERROR(SEARCH(AE$1,$Q310)),0,1)</f>
        <v>0</v>
      </c>
      <c r="AF310" s="137">
        <f>IF(ISERROR(SEARCH(AF$1,$Q310)),0,1)</f>
        <v>0</v>
      </c>
      <c r="AG310" s="137">
        <f>IF(ISERROR(SEARCH(AG$1,$Q310)),0,1)</f>
        <v>0</v>
      </c>
      <c r="AI310" s="137">
        <f>_xlfn.XLOOKUP(I310,'api2.3'!B:B,'api2.3'!D:D,"")</f>
        <v>0</v>
      </c>
      <c r="AJ310" t="s">
        <v>44</v>
      </c>
      <c r="AK310" s="38" t="s">
        <v>44</v>
      </c>
      <c r="AL310" s="200">
        <f>_xlfn.XLOOKUP(AK310,sortorder!$I$15:$I$20,sortorder!$J$15:$J$20)</f>
        <v>1</v>
      </c>
      <c r="AM310" s="638" t="s">
        <v>1743</v>
      </c>
      <c r="AN310" s="638" t="s">
        <v>1743</v>
      </c>
      <c r="AO310" s="638" t="s">
        <v>1744</v>
      </c>
      <c r="AP310" s="642">
        <v>3</v>
      </c>
      <c r="AQ310" t="s">
        <v>2393</v>
      </c>
      <c r="AR310" s="22" t="str">
        <f>IF(AA310=1,"pctile",IF(Y310=1,"ratio",IF(AC310=1,"avg","raw")))</f>
        <v>ratio</v>
      </c>
      <c r="AS310" t="s">
        <v>1707</v>
      </c>
      <c r="AT310" s="22" t="b">
        <f>AR310=AS310</f>
        <v>1</v>
      </c>
      <c r="AU310" s="638" t="s">
        <v>1707</v>
      </c>
      <c r="AV310" s="638" t="s">
        <v>1707</v>
      </c>
      <c r="AX310" s="601" t="s">
        <v>2799</v>
      </c>
      <c r="AY310" s="484" t="b">
        <v>0</v>
      </c>
      <c r="AZ310" t="s">
        <v>2948</v>
      </c>
      <c r="BA310">
        <v>2</v>
      </c>
      <c r="BB310">
        <v>1</v>
      </c>
      <c r="BC310" t="b">
        <v>0</v>
      </c>
      <c r="BD310" t="b">
        <v>0</v>
      </c>
      <c r="BE310" t="b">
        <v>0</v>
      </c>
      <c r="BG310" t="s">
        <v>2405</v>
      </c>
      <c r="BH310" t="s">
        <v>2405</v>
      </c>
      <c r="BI310" t="s">
        <v>2405</v>
      </c>
      <c r="BJ310" s="719">
        <v>0</v>
      </c>
      <c r="BK310" s="566" t="s">
        <v>2799</v>
      </c>
      <c r="BL310" s="484" t="s">
        <v>2799</v>
      </c>
      <c r="BO310" s="214">
        <v>999</v>
      </c>
      <c r="BT310" s="585" t="s">
        <v>404</v>
      </c>
      <c r="BU310" s="585" t="s">
        <v>55</v>
      </c>
    </row>
    <row r="311" spans="1:73">
      <c r="A311">
        <v>310</v>
      </c>
      <c r="B311" s="153" t="str">
        <f>IFERROR(TEXT(AL311,"00"),"99")&amp;IFERROR(TEXT(W311,"00"),"99")&amp;IFERROR(TEXT(S311,"00"),"99")&amp;IFERROR(TEXT(BO311,"000"),"999")</f>
        <v>017923241</v>
      </c>
      <c r="C311" s="153" t="str">
        <f>IFERROR(TEXT(AL311,"00"),"99")&amp;IFERROR(TEXT(V311,"00"),"99")&amp;IFERROR(TEXT(R311,"000"),"999")</f>
        <v>0179165</v>
      </c>
      <c r="D311" s="591">
        <f>IF(NOT(ISBLANK(I311)),1,0)</f>
        <v>1</v>
      </c>
      <c r="E311" s="591">
        <f>IF(NOT(ISBLANK(L311)),1,0)</f>
        <v>0</v>
      </c>
      <c r="F311" s="591">
        <f>IF(NOT(ISBLANK(O311)),1,0)</f>
        <v>1</v>
      </c>
      <c r="G311" s="349" t="str">
        <f>IF(ISBLANK(H311), IF(OR(NOT(ISBLANK(L311)),NOT(ISBLANK(I311)), NOT(ISBLANK(O311))),"no oldname but should be",""),IF(H311=I311,"api",IF(H311=O311,"csv","no match or acs")))</f>
        <v>no oldname but should be</v>
      </c>
      <c r="I311" s="451" t="s">
        <v>2599</v>
      </c>
      <c r="O311" s="23" t="s">
        <v>5622</v>
      </c>
      <c r="Q311" s="174" t="s">
        <v>5623</v>
      </c>
      <c r="R311" s="142">
        <f>IFERROR(_xlfn.XLOOKUP(T311, sortorder!P:P,sortorder!Q:Q),999)</f>
        <v>165</v>
      </c>
      <c r="S311" s="142">
        <f>IFERROR(_xlfn.XLOOKUP(T311, sortorder!P:P,sortorder!O:O),99)</f>
        <v>23</v>
      </c>
      <c r="T311" s="174" t="s">
        <v>4764</v>
      </c>
      <c r="V311" s="147">
        <f>IFERROR(_xlfn.XLOOKUP(X311, sortorder!E:E,sortorder!D:D),99)</f>
        <v>79</v>
      </c>
      <c r="W311" s="147">
        <f>V311</f>
        <v>79</v>
      </c>
      <c r="X311" s="40" t="s">
        <v>7336</v>
      </c>
      <c r="Y311" s="137">
        <f>IF(ISERROR(SEARCH(Y$1,$Q311)),0,1)</f>
        <v>0</v>
      </c>
      <c r="Z311" s="137">
        <f>IF(ISERROR(SEARCH(Z$1,$Q311)),0,1)</f>
        <v>0</v>
      </c>
      <c r="AA311" s="137">
        <f>IF(ISERROR(SEARCH(AA$1,$Q311)),0,1)</f>
        <v>1</v>
      </c>
      <c r="AB311" s="137">
        <f>IF(ISERROR(SEARCH(AB$1,$Q311)),0,1)</f>
        <v>0</v>
      </c>
      <c r="AC311" s="137">
        <f>IF(ISERROR(SEARCH(AC$1,$Q311)),0,1)</f>
        <v>0</v>
      </c>
      <c r="AD311" s="137">
        <f>IF(ISERROR(SEARCH(AD$1,$Q311)),0,1)</f>
        <v>0</v>
      </c>
      <c r="AE311" s="137">
        <f>IF(ISERROR(SEARCH(AE$1,$Q311)),0,1)</f>
        <v>0</v>
      </c>
      <c r="AF311" s="137">
        <f>IF(ISERROR(SEARCH(AF$1,$Q311)),0,1)</f>
        <v>0</v>
      </c>
      <c r="AG311" s="137">
        <f>IF(ISERROR(SEARCH(AG$1,$Q311)),0,1)</f>
        <v>0</v>
      </c>
      <c r="AH311" t="s">
        <v>2181</v>
      </c>
      <c r="AI311" s="137" t="str">
        <f>_xlfn.XLOOKUP(I311,'api2.3'!B:B,'api2.3'!D:D,"")</f>
        <v>Health Indicators</v>
      </c>
      <c r="AJ311" t="s">
        <v>44</v>
      </c>
      <c r="AK311" s="38" t="s">
        <v>44</v>
      </c>
      <c r="AL311" s="200">
        <f>_xlfn.XLOOKUP(AK311,sortorder!$I$15:$I$20,sortorder!$J$15:$J$20)</f>
        <v>1</v>
      </c>
      <c r="AM311" s="638" t="s">
        <v>416</v>
      </c>
      <c r="AN311" s="638" t="s">
        <v>416</v>
      </c>
      <c r="AO311" s="638" t="s">
        <v>417</v>
      </c>
      <c r="AP311" s="648">
        <v>1</v>
      </c>
      <c r="AQ311" t="s">
        <v>1076</v>
      </c>
      <c r="AR311" s="22" t="str">
        <f>IF(AA311=1,"pctile",IF(Y311=1,"ratio",IF(AC311=1,"avg","raw")))</f>
        <v>pctile</v>
      </c>
      <c r="AS311" t="s">
        <v>1086</v>
      </c>
      <c r="AT311" s="22" t="b">
        <f>AR311=AS311</f>
        <v>1</v>
      </c>
      <c r="AU311" s="638" t="s">
        <v>1077</v>
      </c>
      <c r="AV311" s="638" t="s">
        <v>1086</v>
      </c>
      <c r="AW311">
        <v>0</v>
      </c>
      <c r="AX311" s="601" t="s">
        <v>2799</v>
      </c>
      <c r="AY311" s="484" t="b">
        <v>0</v>
      </c>
      <c r="AZ311" t="s">
        <v>1078</v>
      </c>
      <c r="BA311">
        <v>2</v>
      </c>
      <c r="BB311">
        <v>0</v>
      </c>
      <c r="BC311" t="b">
        <v>0</v>
      </c>
      <c r="BD311" t="b">
        <v>0</v>
      </c>
      <c r="BE311" t="b">
        <v>0</v>
      </c>
      <c r="BG311" t="s">
        <v>5124</v>
      </c>
      <c r="BH311" t="s">
        <v>2600</v>
      </c>
      <c r="BI311" t="s">
        <v>2600</v>
      </c>
      <c r="BJ311" s="719" t="s">
        <v>7445</v>
      </c>
      <c r="BK311" s="566" t="s">
        <v>2799</v>
      </c>
      <c r="BL311" s="484" t="s">
        <v>2600</v>
      </c>
      <c r="BM311" s="56" t="s">
        <v>2570</v>
      </c>
      <c r="BO311" s="211">
        <v>241</v>
      </c>
      <c r="BQ311" s="585" t="s">
        <v>1129</v>
      </c>
    </row>
    <row r="312" spans="1:73">
      <c r="A312">
        <v>311</v>
      </c>
      <c r="B312" s="153" t="str">
        <f>IFERROR(TEXT(AL312,"00"),"99")&amp;IFERROR(TEXT(W312,"00"),"99")&amp;IFERROR(TEXT(S312,"00"),"99")&amp;IFERROR(TEXT(BO312,"000"),"999")</f>
        <v>017999237</v>
      </c>
      <c r="C312" s="153" t="str">
        <f>IFERROR(TEXT(AL312,"00"),"99")&amp;IFERROR(TEXT(V312,"00"),"99")&amp;IFERROR(TEXT(R312,"000"),"999")</f>
        <v>0179999</v>
      </c>
      <c r="D312" s="28">
        <v>1</v>
      </c>
      <c r="E312" s="591">
        <f>IF(NOT(ISBLANK(L312)),1,0)</f>
        <v>0</v>
      </c>
      <c r="F312" s="591">
        <f>IF(NOT(ISBLANK(O312)),1,0)</f>
        <v>1</v>
      </c>
      <c r="G312" s="349" t="str">
        <f>IF(ISBLANK(H312), IF(OR(NOT(ISBLANK(L312)),NOT(ISBLANK(I312)), NOT(ISBLANK(O312))),"no oldname but should be",""),IF(H312=I312,"api",IF(H312=O312,"csv","no match or acs")))</f>
        <v>api</v>
      </c>
      <c r="H312" t="s">
        <v>1133</v>
      </c>
      <c r="I312" s="713" t="s">
        <v>1133</v>
      </c>
      <c r="K312" s="229" t="s">
        <v>1134</v>
      </c>
      <c r="L312" s="119"/>
      <c r="M312" s="189"/>
      <c r="N312" s="56" t="s">
        <v>1135</v>
      </c>
      <c r="O312" s="563" t="s">
        <v>1135</v>
      </c>
      <c r="P312" s="56" t="s">
        <v>1135</v>
      </c>
      <c r="Q312" s="713" t="s">
        <v>1132</v>
      </c>
      <c r="R312" s="142">
        <f>IFERROR(_xlfn.XLOOKUP(T312, sortorder!P:P,sortorder!Q:Q),999)</f>
        <v>999</v>
      </c>
      <c r="S312" s="142">
        <f>IFERROR(_xlfn.XLOOKUP(T312, sortorder!P:P,sortorder!O:O),99)</f>
        <v>99</v>
      </c>
      <c r="T312" s="124" t="s">
        <v>7292</v>
      </c>
      <c r="U312" s="56" t="s">
        <v>1144</v>
      </c>
      <c r="V312" s="147">
        <f>IFERROR(_xlfn.XLOOKUP(X312, sortorder!E:E,sortorder!D:D),99)</f>
        <v>79</v>
      </c>
      <c r="W312" s="147">
        <f>V312</f>
        <v>79</v>
      </c>
      <c r="X312" s="713" t="s">
        <v>7336</v>
      </c>
      <c r="Y312" s="137">
        <f>IF(ISERROR(SEARCH(Y$1,$Q312)),0,1)</f>
        <v>0</v>
      </c>
      <c r="Z312" s="137">
        <f>IF(ISERROR(SEARCH(Z$1,$Q312)),0,1)</f>
        <v>0</v>
      </c>
      <c r="AA312" s="137">
        <f>IF(ISERROR(SEARCH(AA$1,$Q312)),0,1)</f>
        <v>1</v>
      </c>
      <c r="AB312" s="137">
        <f>IF(ISERROR(SEARCH(AB$1,$Q312)),0,1)</f>
        <v>0</v>
      </c>
      <c r="AC312" s="137">
        <f>IF(ISERROR(SEARCH(AC$1,$Q312)),0,1)</f>
        <v>0</v>
      </c>
      <c r="AD312" s="137">
        <f>IF(ISERROR(SEARCH(AD$1,$Q312)),0,1)</f>
        <v>0</v>
      </c>
      <c r="AE312" s="137">
        <f>IF(ISERROR(SEARCH(AE$1,$Q312)),0,1)</f>
        <v>0</v>
      </c>
      <c r="AF312" s="137">
        <f>IF(ISERROR(SEARCH(AF$1,$Q312)),0,1)</f>
        <v>0</v>
      </c>
      <c r="AG312" s="137">
        <f>IF(ISERROR(SEARCH(AG$1,$Q312)),0,1)</f>
        <v>0</v>
      </c>
      <c r="AH312" t="s">
        <v>1051</v>
      </c>
      <c r="AI312" s="137" t="str">
        <f>_xlfn.XLOOKUP(I312,'api2.3'!B:B,'api2.3'!D:D,"")</f>
        <v>Socioeconomic Indicators</v>
      </c>
      <c r="AJ312" t="s">
        <v>44</v>
      </c>
      <c r="AK312" s="38" t="s">
        <v>44</v>
      </c>
      <c r="AL312" s="200">
        <f>_xlfn.XLOOKUP(AK312,sortorder!$I$15:$I$20,sortorder!$J$15:$J$20)</f>
        <v>1</v>
      </c>
      <c r="AM312" s="638" t="s">
        <v>416</v>
      </c>
      <c r="AN312" s="638" t="s">
        <v>416</v>
      </c>
      <c r="AO312" s="638" t="s">
        <v>417</v>
      </c>
      <c r="AP312" s="642">
        <v>1</v>
      </c>
      <c r="AQ312" t="s">
        <v>1076</v>
      </c>
      <c r="AR312" s="22" t="str">
        <f>IF(AA312=1,"pctile",IF(Y312=1,"ratio",IF(AC312=1,"avg","raw")))</f>
        <v>pctile</v>
      </c>
      <c r="AS312" t="s">
        <v>1086</v>
      </c>
      <c r="AT312" s="22" t="b">
        <f>AR312=AS312</f>
        <v>1</v>
      </c>
      <c r="AU312" s="638" t="s">
        <v>1077</v>
      </c>
      <c r="AV312" s="638" t="s">
        <v>1086</v>
      </c>
      <c r="AX312" s="601" t="s">
        <v>2799</v>
      </c>
      <c r="AY312" s="484" t="b">
        <v>0</v>
      </c>
      <c r="AZ312" t="s">
        <v>1078</v>
      </c>
      <c r="BA312">
        <v>2</v>
      </c>
      <c r="BB312">
        <v>0</v>
      </c>
      <c r="BC312" t="b">
        <v>0</v>
      </c>
      <c r="BD312" t="b">
        <v>0</v>
      </c>
      <c r="BE312" t="b">
        <v>0</v>
      </c>
      <c r="BG312" s="713" t="s">
        <v>1136</v>
      </c>
      <c r="BH312" s="712" t="s">
        <v>1137</v>
      </c>
      <c r="BI312" s="712" t="s">
        <v>1137</v>
      </c>
      <c r="BJ312" s="719" t="s">
        <v>1138</v>
      </c>
      <c r="BK312" s="566" t="s">
        <v>2799</v>
      </c>
      <c r="BL312" s="712" t="s">
        <v>1139</v>
      </c>
      <c r="BM312" s="56" t="s">
        <v>1140</v>
      </c>
      <c r="BO312" s="360">
        <v>237</v>
      </c>
      <c r="BQ312" s="585" t="s">
        <v>1141</v>
      </c>
      <c r="BR312" s="715" t="s">
        <v>1142</v>
      </c>
      <c r="BS312" s="585" t="s">
        <v>1135</v>
      </c>
      <c r="BT312" s="585" t="s">
        <v>404</v>
      </c>
    </row>
    <row r="313" spans="1:73">
      <c r="A313">
        <v>312</v>
      </c>
      <c r="B313" s="153" t="str">
        <f>IFERROR(TEXT(AL313,"00"),"99")&amp;IFERROR(TEXT(W313,"00"),"99")&amp;IFERROR(TEXT(S313,"00"),"99")&amp;IFERROR(TEXT(BO313,"000"),"999")</f>
        <v>017999238</v>
      </c>
      <c r="C313" s="153" t="str">
        <f>IFERROR(TEXT(AL313,"00"),"99")&amp;IFERROR(TEXT(V313,"00"),"99")&amp;IFERROR(TEXT(R313,"000"),"999")</f>
        <v>0179999</v>
      </c>
      <c r="D313" s="28">
        <v>1</v>
      </c>
      <c r="E313" s="591">
        <f>IF(NOT(ISBLANK(L313)),1,0)</f>
        <v>0</v>
      </c>
      <c r="F313" s="591">
        <f>IF(NOT(ISBLANK(O313)),1,0)</f>
        <v>0</v>
      </c>
      <c r="G313" s="349" t="str">
        <f>IF(ISBLANK(H313), IF(OR(NOT(ISBLANK(L313)),NOT(ISBLANK(I313)), NOT(ISBLANK(O313))),"no oldname but should be",""),IF(H313=I313,"api",IF(H313=O313,"csv","no match or acs")))</f>
        <v>api</v>
      </c>
      <c r="H313" t="s">
        <v>2593</v>
      </c>
      <c r="I313" t="s">
        <v>2593</v>
      </c>
      <c r="Q313" s="61" t="s">
        <v>7337</v>
      </c>
      <c r="R313" s="142">
        <f>IFERROR(_xlfn.XLOOKUP(T313, sortorder!P:P,sortorder!Q:Q),999)</f>
        <v>999</v>
      </c>
      <c r="S313" s="142">
        <f>IFERROR(_xlfn.XLOOKUP(T313, sortorder!P:P,sortorder!O:O),99)</f>
        <v>99</v>
      </c>
      <c r="T313" s="188" t="s">
        <v>7294</v>
      </c>
      <c r="V313" s="147">
        <f>IFERROR(_xlfn.XLOOKUP(X313, sortorder!E:E,sortorder!D:D),99)</f>
        <v>79</v>
      </c>
      <c r="W313" s="147">
        <f>V313</f>
        <v>79</v>
      </c>
      <c r="X313" s="362" t="s">
        <v>7336</v>
      </c>
      <c r="Y313" s="363">
        <f>IF(ISERROR(SEARCH(Y$1,$Q313)),0,1)</f>
        <v>0</v>
      </c>
      <c r="Z313" s="363">
        <f>IF(ISERROR(SEARCH(Z$1,$Q313)),0,1)</f>
        <v>0</v>
      </c>
      <c r="AA313" s="363">
        <f>IF(ISERROR(SEARCH(AA$1,$Q313)),0,1)</f>
        <v>1</v>
      </c>
      <c r="AB313" s="363">
        <f>IF(ISERROR(SEARCH(AB$1,$Q313)),0,1)</f>
        <v>0</v>
      </c>
      <c r="AC313" s="363">
        <f>IF(ISERROR(SEARCH(AC$1,$Q313)),0,1)</f>
        <v>0</v>
      </c>
      <c r="AD313" s="363">
        <f>IF(ISERROR(SEARCH(AD$1,$Q313)),0,1)</f>
        <v>0</v>
      </c>
      <c r="AE313" s="363">
        <f>IF(ISERROR(SEARCH(AE$1,$Q313)),0,1)</f>
        <v>0</v>
      </c>
      <c r="AF313" s="363">
        <f>IF(ISERROR(SEARCH(AF$1,$Q313)),0,1)</f>
        <v>0</v>
      </c>
      <c r="AG313" s="363">
        <f>IF(ISERROR(SEARCH(AG$1,$Q313)),0,1)</f>
        <v>0</v>
      </c>
      <c r="AH313" s="40" t="s">
        <v>2181</v>
      </c>
      <c r="AI313" s="137" t="str">
        <f>_xlfn.XLOOKUP(I313,'api2.3'!B:B,'api2.3'!D:D,"")</f>
        <v>Health Indicators</v>
      </c>
      <c r="AJ313" s="40" t="s">
        <v>60</v>
      </c>
      <c r="AK313" s="202" t="s">
        <v>44</v>
      </c>
      <c r="AL313" s="364">
        <f>_xlfn.XLOOKUP(AK313,sortorder!$I$15:$I$20,sortorder!$J$15:$J$20)</f>
        <v>1</v>
      </c>
      <c r="AM313" s="638" t="s">
        <v>416</v>
      </c>
      <c r="AN313" s="638" t="s">
        <v>416</v>
      </c>
      <c r="AO313" s="638" t="s">
        <v>417</v>
      </c>
      <c r="AP313" s="648">
        <v>1</v>
      </c>
      <c r="AQ313" s="40" t="s">
        <v>1076</v>
      </c>
      <c r="AR313" s="22" t="str">
        <f>IF(AA313=1,"pctile",IF(Y313=1,"ratio",IF(AC313=1,"avg","raw")))</f>
        <v>pctile</v>
      </c>
      <c r="AS313" s="40" t="s">
        <v>1086</v>
      </c>
      <c r="AT313" s="22" t="b">
        <f>AR313=AS313</f>
        <v>1</v>
      </c>
      <c r="AU313" s="638" t="s">
        <v>1077</v>
      </c>
      <c r="AV313" s="638" t="s">
        <v>1086</v>
      </c>
      <c r="AW313" s="40"/>
      <c r="AX313" s="601" t="s">
        <v>2799</v>
      </c>
      <c r="AY313" s="484" t="b">
        <v>0</v>
      </c>
      <c r="AZ313" s="40" t="s">
        <v>1078</v>
      </c>
      <c r="BA313" s="40">
        <v>2</v>
      </c>
      <c r="BB313" s="40">
        <v>0</v>
      </c>
      <c r="BC313" s="40" t="b">
        <v>0</v>
      </c>
      <c r="BD313" s="40" t="b">
        <v>0</v>
      </c>
      <c r="BE313" s="40" t="b">
        <v>0</v>
      </c>
      <c r="BF313" s="40"/>
      <c r="BG313" s="40" t="s">
        <v>5123</v>
      </c>
      <c r="BH313" t="s">
        <v>2594</v>
      </c>
      <c r="BI313" t="s">
        <v>2594</v>
      </c>
      <c r="BJ313" s="719">
        <v>0</v>
      </c>
      <c r="BK313" s="566" t="s">
        <v>2799</v>
      </c>
      <c r="BL313" s="484" t="s">
        <v>2594</v>
      </c>
      <c r="BM313" s="56" t="s">
        <v>2554</v>
      </c>
      <c r="BO313" s="211">
        <v>238</v>
      </c>
      <c r="BQ313" s="585" t="s">
        <v>1494</v>
      </c>
    </row>
    <row r="314" spans="1:73">
      <c r="A314">
        <v>313</v>
      </c>
      <c r="B314" s="153" t="str">
        <f>IFERROR(TEXT(AL314,"00"),"99")&amp;IFERROR(TEXT(W314,"00"),"99")&amp;IFERROR(TEXT(S314,"00"),"99")&amp;IFERROR(TEXT(BO314,"000"),"999")</f>
        <v>017999239</v>
      </c>
      <c r="C314" s="153" t="str">
        <f>IFERROR(TEXT(AL314,"00"),"99")&amp;IFERROR(TEXT(V314,"00"),"99")&amp;IFERROR(TEXT(R314,"000"),"999")</f>
        <v>0179999</v>
      </c>
      <c r="D314" s="28">
        <v>1</v>
      </c>
      <c r="E314" s="591">
        <f>IF(NOT(ISBLANK(L314)),1,0)</f>
        <v>0</v>
      </c>
      <c r="F314" s="591">
        <f>IF(NOT(ISBLANK(O314)),1,0)</f>
        <v>0</v>
      </c>
      <c r="G314" s="349" t="str">
        <f>IF(ISBLANK(H314), IF(OR(NOT(ISBLANK(L314)),NOT(ISBLANK(I314)), NOT(ISBLANK(O314))),"no oldname but should be",""),IF(H314=I314,"api",IF(H314=O314,"csv","no match or acs")))</f>
        <v>api</v>
      </c>
      <c r="H314" t="s">
        <v>2595</v>
      </c>
      <c r="I314" t="s">
        <v>2595</v>
      </c>
      <c r="Q314" s="61" t="s">
        <v>7303</v>
      </c>
      <c r="R314" s="142">
        <f>IFERROR(_xlfn.XLOOKUP(T314, sortorder!P:P,sortorder!Q:Q),999)</f>
        <v>999</v>
      </c>
      <c r="S314" s="142">
        <f>IFERROR(_xlfn.XLOOKUP(T314, sortorder!P:P,sortorder!O:O),99)</f>
        <v>99</v>
      </c>
      <c r="T314" s="188" t="s">
        <v>7293</v>
      </c>
      <c r="V314" s="147">
        <f>IFERROR(_xlfn.XLOOKUP(X314, sortorder!E:E,sortorder!D:D),99)</f>
        <v>79</v>
      </c>
      <c r="W314" s="147">
        <f>V314</f>
        <v>79</v>
      </c>
      <c r="X314" s="362" t="s">
        <v>7336</v>
      </c>
      <c r="Y314" s="363">
        <f>IF(ISERROR(SEARCH(Y$1,$Q314)),0,1)</f>
        <v>0</v>
      </c>
      <c r="Z314" s="363">
        <f>IF(ISERROR(SEARCH(Z$1,$Q314)),0,1)</f>
        <v>0</v>
      </c>
      <c r="AA314" s="363">
        <f>IF(ISERROR(SEARCH(AA$1,$Q314)),0,1)</f>
        <v>1</v>
      </c>
      <c r="AB314" s="363">
        <f>IF(ISERROR(SEARCH(AB$1,$Q314)),0,1)</f>
        <v>0</v>
      </c>
      <c r="AC314" s="363">
        <f>IF(ISERROR(SEARCH(AC$1,$Q314)),0,1)</f>
        <v>0</v>
      </c>
      <c r="AD314" s="363">
        <f>IF(ISERROR(SEARCH(AD$1,$Q314)),0,1)</f>
        <v>0</v>
      </c>
      <c r="AE314" s="363">
        <f>IF(ISERROR(SEARCH(AE$1,$Q314)),0,1)</f>
        <v>0</v>
      </c>
      <c r="AF314" s="363">
        <f>IF(ISERROR(SEARCH(AF$1,$Q314)),0,1)</f>
        <v>0</v>
      </c>
      <c r="AG314" s="363">
        <f>IF(ISERROR(SEARCH(AG$1,$Q314)),0,1)</f>
        <v>0</v>
      </c>
      <c r="AH314" s="40" t="s">
        <v>2181</v>
      </c>
      <c r="AI314" s="137" t="str">
        <f>_xlfn.XLOOKUP(I314,'api2.3'!B:B,'api2.3'!D:D,"")</f>
        <v>Health Indicators</v>
      </c>
      <c r="AJ314" s="40" t="s">
        <v>60</v>
      </c>
      <c r="AK314" s="202" t="s">
        <v>44</v>
      </c>
      <c r="AL314" s="364">
        <f>_xlfn.XLOOKUP(AK314,sortorder!$I$15:$I$20,sortorder!$J$15:$J$20)</f>
        <v>1</v>
      </c>
      <c r="AM314" s="638" t="s">
        <v>416</v>
      </c>
      <c r="AN314" s="638" t="s">
        <v>416</v>
      </c>
      <c r="AO314" s="638" t="s">
        <v>417</v>
      </c>
      <c r="AP314" s="648">
        <v>1</v>
      </c>
      <c r="AQ314" s="40" t="s">
        <v>1076</v>
      </c>
      <c r="AR314" s="22" t="str">
        <f>IF(AA314=1,"pctile",IF(Y314=1,"ratio",IF(AC314=1,"avg","raw")))</f>
        <v>pctile</v>
      </c>
      <c r="AS314" s="40" t="s">
        <v>1086</v>
      </c>
      <c r="AT314" s="22" t="b">
        <f>AR314=AS314</f>
        <v>1</v>
      </c>
      <c r="AU314" s="638" t="s">
        <v>1077</v>
      </c>
      <c r="AV314" s="638" t="s">
        <v>1086</v>
      </c>
      <c r="AW314" s="40"/>
      <c r="AX314" s="601" t="s">
        <v>2799</v>
      </c>
      <c r="AY314" s="484" t="b">
        <v>0</v>
      </c>
      <c r="AZ314" s="40" t="s">
        <v>1078</v>
      </c>
      <c r="BA314" s="40">
        <v>2</v>
      </c>
      <c r="BB314" s="40">
        <v>0</v>
      </c>
      <c r="BC314" s="40" t="b">
        <v>0</v>
      </c>
      <c r="BD314" s="40" t="b">
        <v>0</v>
      </c>
      <c r="BE314" s="40" t="b">
        <v>0</v>
      </c>
      <c r="BF314" s="40"/>
      <c r="BG314" s="40" t="s">
        <v>4873</v>
      </c>
      <c r="BH314" t="s">
        <v>3009</v>
      </c>
      <c r="BI314" t="s">
        <v>3009</v>
      </c>
      <c r="BJ314" s="719">
        <v>0</v>
      </c>
      <c r="BK314" s="566" t="s">
        <v>2799</v>
      </c>
      <c r="BL314" s="484" t="s">
        <v>2596</v>
      </c>
      <c r="BM314" s="56" t="s">
        <v>2558</v>
      </c>
      <c r="BO314" s="211">
        <v>239</v>
      </c>
      <c r="BQ314" s="585" t="s">
        <v>1440</v>
      </c>
    </row>
    <row r="315" spans="1:73">
      <c r="A315">
        <v>314</v>
      </c>
      <c r="B315" s="153" t="str">
        <f>IFERROR(TEXT(AL315,"00"),"99")&amp;IFERROR(TEXT(W315,"00"),"99")&amp;IFERROR(TEXT(S315,"00"),"99")&amp;IFERROR(TEXT(BO315,"000"),"999")</f>
        <v>017999240</v>
      </c>
      <c r="C315" s="153" t="str">
        <f>IFERROR(TEXT(AL315,"00"),"99")&amp;IFERROR(TEXT(V315,"00"),"99")&amp;IFERROR(TEXT(R315,"000"),"999")</f>
        <v>0179999</v>
      </c>
      <c r="D315" s="28">
        <v>1</v>
      </c>
      <c r="E315" s="591">
        <f>IF(NOT(ISBLANK(L315)),1,0)</f>
        <v>0</v>
      </c>
      <c r="F315" s="591">
        <f>IF(NOT(ISBLANK(O315)),1,0)</f>
        <v>0</v>
      </c>
      <c r="G315" s="349" t="str">
        <f>IF(ISBLANK(H315), IF(OR(NOT(ISBLANK(L315)),NOT(ISBLANK(I315)), NOT(ISBLANK(O315))),"no oldname but should be",""),IF(H315=I315,"api",IF(H315=O315,"csv","no match or acs")))</f>
        <v>api</v>
      </c>
      <c r="H315" t="s">
        <v>2597</v>
      </c>
      <c r="I315" t="s">
        <v>2597</v>
      </c>
      <c r="Q315" s="61" t="s">
        <v>7315</v>
      </c>
      <c r="R315" s="142">
        <f>IFERROR(_xlfn.XLOOKUP(T315, sortorder!P:P,sortorder!Q:Q),999)</f>
        <v>999</v>
      </c>
      <c r="S315" s="142">
        <f>IFERROR(_xlfn.XLOOKUP(T315, sortorder!P:P,sortorder!O:O),99)</f>
        <v>99</v>
      </c>
      <c r="T315" s="119" t="s">
        <v>7295</v>
      </c>
      <c r="V315" s="147">
        <f>IFERROR(_xlfn.XLOOKUP(X315, sortorder!E:E,sortorder!D:D),99)</f>
        <v>79</v>
      </c>
      <c r="W315" s="147">
        <f>V315</f>
        <v>79</v>
      </c>
      <c r="X315" s="727" t="s">
        <v>7336</v>
      </c>
      <c r="Y315" s="363">
        <f>IF(ISERROR(SEARCH(Y$1,$Q315)),0,1)</f>
        <v>0</v>
      </c>
      <c r="Z315" s="363">
        <f>IF(ISERROR(SEARCH(Z$1,$Q315)),0,1)</f>
        <v>0</v>
      </c>
      <c r="AA315" s="363">
        <f>IF(ISERROR(SEARCH(AA$1,$Q315)),0,1)</f>
        <v>1</v>
      </c>
      <c r="AB315" s="363">
        <f>IF(ISERROR(SEARCH(AB$1,$Q315)),0,1)</f>
        <v>0</v>
      </c>
      <c r="AC315" s="363">
        <f>IF(ISERROR(SEARCH(AC$1,$Q315)),0,1)</f>
        <v>0</v>
      </c>
      <c r="AD315" s="363">
        <f>IF(ISERROR(SEARCH(AD$1,$Q315)),0,1)</f>
        <v>0</v>
      </c>
      <c r="AE315" s="363">
        <f>IF(ISERROR(SEARCH(AE$1,$Q315)),0,1)</f>
        <v>0</v>
      </c>
      <c r="AF315" s="363">
        <f>IF(ISERROR(SEARCH(AF$1,$Q315)),0,1)</f>
        <v>0</v>
      </c>
      <c r="AG315" s="363">
        <f>IF(ISERROR(SEARCH(AG$1,$Q315)),0,1)</f>
        <v>0</v>
      </c>
      <c r="AH315" s="40" t="s">
        <v>2181</v>
      </c>
      <c r="AI315" s="137" t="str">
        <f>_xlfn.XLOOKUP(I315,'api2.3'!B:B,'api2.3'!D:D,"")</f>
        <v>Health Indicators</v>
      </c>
      <c r="AJ315" s="40" t="s">
        <v>60</v>
      </c>
      <c r="AK315" s="202" t="s">
        <v>44</v>
      </c>
      <c r="AL315" s="364">
        <f>_xlfn.XLOOKUP(AK315,sortorder!$I$15:$I$20,sortorder!$J$15:$J$20)</f>
        <v>1</v>
      </c>
      <c r="AM315" s="638" t="s">
        <v>416</v>
      </c>
      <c r="AN315" s="638" t="s">
        <v>416</v>
      </c>
      <c r="AO315" s="638" t="s">
        <v>417</v>
      </c>
      <c r="AP315" s="648">
        <v>1</v>
      </c>
      <c r="AQ315" s="40" t="s">
        <v>1076</v>
      </c>
      <c r="AR315" s="22" t="str">
        <f>IF(AA315=1,"pctile",IF(Y315=1,"ratio",IF(AC315=1,"avg","raw")))</f>
        <v>pctile</v>
      </c>
      <c r="AS315" s="40" t="s">
        <v>1086</v>
      </c>
      <c r="AT315" s="22" t="b">
        <f>AR315=AS315</f>
        <v>1</v>
      </c>
      <c r="AU315" s="638" t="s">
        <v>1077</v>
      </c>
      <c r="AV315" s="638" t="s">
        <v>1086</v>
      </c>
      <c r="AW315" s="40"/>
      <c r="AX315" s="601" t="s">
        <v>2799</v>
      </c>
      <c r="AY315" s="484" t="b">
        <v>0</v>
      </c>
      <c r="AZ315" s="40" t="s">
        <v>1078</v>
      </c>
      <c r="BA315" s="40">
        <v>2</v>
      </c>
      <c r="BB315" s="40">
        <v>0</v>
      </c>
      <c r="BC315" s="40" t="b">
        <v>0</v>
      </c>
      <c r="BD315" s="40" t="b">
        <v>0</v>
      </c>
      <c r="BE315" s="40" t="b">
        <v>0</v>
      </c>
      <c r="BF315" s="40"/>
      <c r="BG315" s="40" t="s">
        <v>3015</v>
      </c>
      <c r="BH315" t="s">
        <v>3015</v>
      </c>
      <c r="BI315" t="s">
        <v>3015</v>
      </c>
      <c r="BJ315" s="719" t="e">
        <v>#N/A</v>
      </c>
      <c r="BK315" s="566" t="s">
        <v>2799</v>
      </c>
      <c r="BL315" s="484" t="s">
        <v>2598</v>
      </c>
      <c r="BM315" s="56" t="s">
        <v>2564</v>
      </c>
      <c r="BO315" s="211">
        <v>240</v>
      </c>
      <c r="BQ315" s="585" t="s">
        <v>1142</v>
      </c>
    </row>
    <row r="316" spans="1:73">
      <c r="A316">
        <v>315</v>
      </c>
      <c r="B316" s="153" t="str">
        <f>IFERROR(TEXT(AL316,"00"),"99")&amp;IFERROR(TEXT(W316,"00"),"99")&amp;IFERROR(TEXT(S316,"00"),"99")&amp;IFERROR(TEXT(BO316,"000"),"999")</f>
        <v>017999999</v>
      </c>
      <c r="C316" s="153" t="str">
        <f>IFERROR(TEXT(AL316,"00"),"99")&amp;IFERROR(TEXT(V316,"00"),"99")&amp;IFERROR(TEXT(R316,"000"),"999")</f>
        <v>0179999</v>
      </c>
      <c r="D316" s="28">
        <v>1</v>
      </c>
      <c r="E316" s="591">
        <f>IF(NOT(ISBLANK(L316)),1,0)</f>
        <v>0</v>
      </c>
      <c r="F316" s="591">
        <f>IF(NOT(ISBLANK(O316)),1,0)</f>
        <v>0</v>
      </c>
      <c r="G316" s="349" t="str">
        <f>IF(ISBLANK(H316), IF(OR(NOT(ISBLANK(L316)),NOT(ISBLANK(I316)), NOT(ISBLANK(O316))),"no oldname but should be",""),IF(H316=I316,"api",IF(H316=O316,"csv","no match or acs")))</f>
        <v>api</v>
      </c>
      <c r="H316" t="s">
        <v>2702</v>
      </c>
      <c r="I316" s="1" t="s">
        <v>2702</v>
      </c>
      <c r="J316" s="189"/>
      <c r="L316" s="119"/>
      <c r="M316" s="189"/>
      <c r="Q316" s="134" t="s">
        <v>1132</v>
      </c>
      <c r="R316" s="142">
        <f>IFERROR(_xlfn.XLOOKUP(T316, sortorder!P:P,sortorder!Q:Q),999)</f>
        <v>999</v>
      </c>
      <c r="S316" s="142">
        <f>IFERROR(_xlfn.XLOOKUP(T316, sortorder!P:P,sortorder!O:O),99)</f>
        <v>99</v>
      </c>
      <c r="T316" s="124" t="s">
        <v>7292</v>
      </c>
      <c r="V316" s="147">
        <f>IFERROR(_xlfn.XLOOKUP(X316, sortorder!E:E,sortorder!D:D),99)</f>
        <v>79</v>
      </c>
      <c r="W316" s="147">
        <f>V316</f>
        <v>79</v>
      </c>
      <c r="X316" s="696" t="s">
        <v>7336</v>
      </c>
      <c r="Y316" s="363">
        <f>IF(ISERROR(SEARCH(Y$1,$Q316)),0,1)</f>
        <v>0</v>
      </c>
      <c r="Z316" s="363">
        <f>IF(ISERROR(SEARCH(Z$1,$Q316)),0,1)</f>
        <v>0</v>
      </c>
      <c r="AA316" s="363">
        <f>IF(ISERROR(SEARCH(AA$1,$Q316)),0,1)</f>
        <v>1</v>
      </c>
      <c r="AB316" s="363">
        <f>IF(ISERROR(SEARCH(AB$1,$Q316)),0,1)</f>
        <v>0</v>
      </c>
      <c r="AC316" s="363">
        <f>IF(ISERROR(SEARCH(AC$1,$Q316)),0,1)</f>
        <v>0</v>
      </c>
      <c r="AD316" s="363">
        <f>IF(ISERROR(SEARCH(AD$1,$Q316)),0,1)</f>
        <v>0</v>
      </c>
      <c r="AE316" s="363">
        <f>IF(ISERROR(SEARCH(AE$1,$Q316)),0,1)</f>
        <v>0</v>
      </c>
      <c r="AF316" s="363">
        <f>IF(ISERROR(SEARCH(AF$1,$Q316)),0,1)</f>
        <v>0</v>
      </c>
      <c r="AG316" s="363">
        <f>IF(ISERROR(SEARCH(AG$1,$Q316)),0,1)</f>
        <v>0</v>
      </c>
      <c r="AH316" s="40" t="s">
        <v>2181</v>
      </c>
      <c r="AI316" s="137" t="str">
        <f>_xlfn.XLOOKUP(I316,'api2.3'!B:B,'api2.3'!D:D,"")</f>
        <v>Health Indicators</v>
      </c>
      <c r="AJ316" s="40" t="s">
        <v>60</v>
      </c>
      <c r="AK316" s="202" t="s">
        <v>44</v>
      </c>
      <c r="AL316" s="364">
        <f>_xlfn.XLOOKUP(AK316,sortorder!$I$15:$I$20,sortorder!$J$15:$J$20)</f>
        <v>1</v>
      </c>
      <c r="AM316" s="638" t="s">
        <v>416</v>
      </c>
      <c r="AN316" s="638" t="s">
        <v>416</v>
      </c>
      <c r="AO316" s="638" t="s">
        <v>417</v>
      </c>
      <c r="AP316" s="648">
        <v>1</v>
      </c>
      <c r="AQ316" s="40" t="s">
        <v>1076</v>
      </c>
      <c r="AR316" s="22" t="str">
        <f>IF(AA316=1,"pctile",IF(Y316=1,"ratio",IF(AC316=1,"avg","raw")))</f>
        <v>pctile</v>
      </c>
      <c r="AS316" s="40" t="s">
        <v>1086</v>
      </c>
      <c r="AT316" s="22" t="b">
        <f>AR316=AS316</f>
        <v>1</v>
      </c>
      <c r="AU316" s="638" t="s">
        <v>1077</v>
      </c>
      <c r="AV316" s="638" t="s">
        <v>1086</v>
      </c>
      <c r="AW316" s="40"/>
      <c r="AX316" s="601" t="s">
        <v>2799</v>
      </c>
      <c r="AY316" s="484" t="b">
        <v>0</v>
      </c>
      <c r="AZ316" s="40" t="s">
        <v>1078</v>
      </c>
      <c r="BA316" s="40">
        <v>2</v>
      </c>
      <c r="BB316" s="40">
        <v>0</v>
      </c>
      <c r="BC316" s="40" t="b">
        <v>0</v>
      </c>
      <c r="BD316" s="40" t="b">
        <v>0</v>
      </c>
      <c r="BE316" s="40" t="b">
        <v>0</v>
      </c>
      <c r="BF316" s="40"/>
      <c r="BG316" s="723" t="s">
        <v>5125</v>
      </c>
      <c r="BH316" t="s">
        <v>2703</v>
      </c>
      <c r="BI316" s="119" t="s">
        <v>2703</v>
      </c>
      <c r="BJ316" s="719" t="e">
        <v>#N/A</v>
      </c>
      <c r="BK316" s="566" t="s">
        <v>2799</v>
      </c>
      <c r="BL316" s="717" t="s">
        <v>2703</v>
      </c>
      <c r="BO316" s="214">
        <v>999</v>
      </c>
      <c r="BQ316" s="585" t="s">
        <v>579</v>
      </c>
    </row>
    <row r="317" spans="1:73">
      <c r="A317">
        <v>316</v>
      </c>
      <c r="B317" s="153" t="str">
        <f>IFERROR(TEXT(AL317,"00"),"99")&amp;IFERROR(TEXT(W317,"00"),"99")&amp;IFERROR(TEXT(S317,"00"),"99")&amp;IFERROR(TEXT(BO317,"000"),"999")</f>
        <v>018023231</v>
      </c>
      <c r="C317" s="153" t="str">
        <f>IFERROR(TEXT(AL317,"00"),"99")&amp;IFERROR(TEXT(V317,"00"),"99")&amp;IFERROR(TEXT(R317,"000"),"999")</f>
        <v>0180165</v>
      </c>
      <c r="D317" s="591">
        <f>IF(NOT(ISBLANK(I317)),1,0)</f>
        <v>1</v>
      </c>
      <c r="E317" s="591">
        <f>IF(NOT(ISBLANK(L317)),1,0)</f>
        <v>0</v>
      </c>
      <c r="F317" s="591">
        <f>IF(NOT(ISBLANK(O317)),1,0)</f>
        <v>0</v>
      </c>
      <c r="G317" s="349" t="str">
        <f>IF(ISBLANK(H317), IF(OR(NOT(ISBLANK(L317)),NOT(ISBLANK(I317)), NOT(ISBLANK(O317))),"no oldname but should be",""),IF(H317=I317,"api",IF(H317=O317,"csv","no match or acs")))</f>
        <v>no oldname but should be</v>
      </c>
      <c r="I317" s="451" t="s">
        <v>2581</v>
      </c>
      <c r="Q317" s="174" t="s">
        <v>5734</v>
      </c>
      <c r="R317" s="142">
        <f>IFERROR(_xlfn.XLOOKUP(T317, sortorder!P:P,sortorder!Q:Q),999)</f>
        <v>165</v>
      </c>
      <c r="S317" s="142">
        <f>IFERROR(_xlfn.XLOOKUP(T317, sortorder!P:P,sortorder!O:O),99)</f>
        <v>23</v>
      </c>
      <c r="T317" s="174" t="s">
        <v>4764</v>
      </c>
      <c r="V317" s="147">
        <f>IFERROR(_xlfn.XLOOKUP(X317, sortorder!E:E,sortorder!D:D),99)</f>
        <v>80</v>
      </c>
      <c r="W317" s="147">
        <f>V317</f>
        <v>80</v>
      </c>
      <c r="X317" s="362" t="s">
        <v>7334</v>
      </c>
      <c r="Y317" s="137">
        <f>IF(ISERROR(SEARCH(Y$1,$Q317)),0,1)</f>
        <v>0</v>
      </c>
      <c r="Z317" s="137">
        <f>IF(ISERROR(SEARCH(Z$1,$Q317)),0,1)</f>
        <v>1</v>
      </c>
      <c r="AA317" s="137">
        <f>IF(ISERROR(SEARCH(AA$1,$Q317)),0,1)</f>
        <v>1</v>
      </c>
      <c r="AB317" s="137">
        <f>IF(ISERROR(SEARCH(AB$1,$Q317)),0,1)</f>
        <v>0</v>
      </c>
      <c r="AC317" s="137">
        <f>IF(ISERROR(SEARCH(AC$1,$Q317)),0,1)</f>
        <v>0</v>
      </c>
      <c r="AD317" s="137">
        <f>IF(ISERROR(SEARCH(AD$1,$Q317)),0,1)</f>
        <v>0</v>
      </c>
      <c r="AE317" s="137">
        <f>IF(ISERROR(SEARCH(AE$1,$Q317)),0,1)</f>
        <v>0</v>
      </c>
      <c r="AF317" s="137">
        <f>IF(ISERROR(SEARCH(AF$1,$Q317)),0,1)</f>
        <v>0</v>
      </c>
      <c r="AG317" s="137">
        <f>IF(ISERROR(SEARCH(AG$1,$Q317)),0,1)</f>
        <v>0</v>
      </c>
      <c r="AH317" t="s">
        <v>2181</v>
      </c>
      <c r="AI317" s="137" t="str">
        <f>_xlfn.XLOOKUP(I317,'api2.3'!B:B,'api2.3'!D:D,"")</f>
        <v>Health Indicators</v>
      </c>
      <c r="AJ317" t="s">
        <v>44</v>
      </c>
      <c r="AK317" s="202" t="s">
        <v>44</v>
      </c>
      <c r="AL317" s="200">
        <f>_xlfn.XLOOKUP(AK317,sortorder!$I$15:$I$20,sortorder!$J$15:$J$20)</f>
        <v>1</v>
      </c>
      <c r="AM317" s="638" t="s">
        <v>1743</v>
      </c>
      <c r="AN317" s="638" t="s">
        <v>1744</v>
      </c>
      <c r="AO317" s="638" t="s">
        <v>1744</v>
      </c>
      <c r="AP317" s="642">
        <v>3</v>
      </c>
      <c r="AQ317" t="s">
        <v>1741</v>
      </c>
      <c r="AR317" s="22" t="str">
        <f>IF(AA317=1,"pctile",IF(Y317=1,"ratio",IF(AC317=1,"avg","raw")))</f>
        <v>pctile</v>
      </c>
      <c r="AS317" t="s">
        <v>1086</v>
      </c>
      <c r="AT317" s="22" t="b">
        <f>AR317=AS317</f>
        <v>1</v>
      </c>
      <c r="AU317" s="638" t="s">
        <v>1077</v>
      </c>
      <c r="AV317" s="638" t="s">
        <v>1086</v>
      </c>
      <c r="AW317">
        <v>0</v>
      </c>
      <c r="AX317" s="601" t="s">
        <v>2799</v>
      </c>
      <c r="AY317" s="484" t="b">
        <v>0</v>
      </c>
      <c r="AZ317" t="s">
        <v>1078</v>
      </c>
      <c r="BA317">
        <v>2</v>
      </c>
      <c r="BB317">
        <v>0</v>
      </c>
      <c r="BC317" t="b">
        <v>0</v>
      </c>
      <c r="BD317" t="b">
        <v>0</v>
      </c>
      <c r="BE317" t="b">
        <v>0</v>
      </c>
      <c r="BG317" t="s">
        <v>5131</v>
      </c>
      <c r="BH317" t="s">
        <v>2582</v>
      </c>
      <c r="BI317" t="s">
        <v>2582</v>
      </c>
      <c r="BJ317" s="719">
        <v>0</v>
      </c>
      <c r="BK317" s="566" t="s">
        <v>2799</v>
      </c>
      <c r="BL317" s="484" t="s">
        <v>2582</v>
      </c>
      <c r="BM317" s="56" t="s">
        <v>2570</v>
      </c>
      <c r="BO317" s="360">
        <v>231</v>
      </c>
      <c r="BQ317" s="585" t="s">
        <v>1331</v>
      </c>
    </row>
    <row r="318" spans="1:73">
      <c r="A318">
        <v>317</v>
      </c>
      <c r="B318" s="153" t="str">
        <f>IFERROR(TEXT(AL318,"00"),"99")&amp;IFERROR(TEXT(W318,"00"),"99")&amp;IFERROR(TEXT(S318,"00"),"99")&amp;IFERROR(TEXT(BO318,"000"),"999")</f>
        <v>018099227</v>
      </c>
      <c r="C318" s="153" t="str">
        <f>IFERROR(TEXT(AL318,"00"),"99")&amp;IFERROR(TEXT(V318,"00"),"99")&amp;IFERROR(TEXT(R318,"000"),"999")</f>
        <v>0180999</v>
      </c>
      <c r="D318" s="28">
        <v>1</v>
      </c>
      <c r="E318" s="591">
        <f>IF(NOT(ISBLANK(L318)),1,0)</f>
        <v>0</v>
      </c>
      <c r="F318" s="591">
        <f>IF(NOT(ISBLANK(O318)),1,0)</f>
        <v>1</v>
      </c>
      <c r="G318" s="349" t="str">
        <f>IF(ISBLANK(H318), IF(OR(NOT(ISBLANK(L318)),NOT(ISBLANK(I318)), NOT(ISBLANK(O318))),"no oldname but should be",""),IF(H318=I318,"api",IF(H318=O318,"csv","no match or acs")))</f>
        <v>api</v>
      </c>
      <c r="H318" t="s">
        <v>1772</v>
      </c>
      <c r="I318" s="713" t="s">
        <v>1772</v>
      </c>
      <c r="K318" s="207"/>
      <c r="L318" s="119"/>
      <c r="M318" s="189"/>
      <c r="N318" s="189" t="s">
        <v>1773</v>
      </c>
      <c r="O318" s="714" t="s">
        <v>1773</v>
      </c>
      <c r="P318" s="189" t="s">
        <v>1773</v>
      </c>
      <c r="Q318" s="713" t="s">
        <v>1771</v>
      </c>
      <c r="R318" s="142">
        <f>IFERROR(_xlfn.XLOOKUP(T318, sortorder!P:P,sortorder!Q:Q),999)</f>
        <v>999</v>
      </c>
      <c r="S318" s="142">
        <f>IFERROR(_xlfn.XLOOKUP(T318, sortorder!P:P,sortorder!O:O),99)</f>
        <v>99</v>
      </c>
      <c r="T318" s="124" t="s">
        <v>7292</v>
      </c>
      <c r="U318" s="189" t="s">
        <v>1144</v>
      </c>
      <c r="V318" s="147">
        <f>IFERROR(_xlfn.XLOOKUP(X318, sortorder!E:E,sortorder!D:D),99)</f>
        <v>80</v>
      </c>
      <c r="W318" s="147">
        <f>V318</f>
        <v>80</v>
      </c>
      <c r="X318" s="713" t="s">
        <v>7334</v>
      </c>
      <c r="Y318" s="137">
        <f>IF(ISERROR(SEARCH(Y$1,$Q318)),0,1)</f>
        <v>0</v>
      </c>
      <c r="Z318" s="137">
        <f>IF(ISERROR(SEARCH(Z$1,$Q318)),0,1)</f>
        <v>1</v>
      </c>
      <c r="AA318" s="137">
        <f>IF(ISERROR(SEARCH(AA$1,$Q318)),0,1)</f>
        <v>1</v>
      </c>
      <c r="AB318" s="137">
        <f>IF(ISERROR(SEARCH(AB$1,$Q318)),0,1)</f>
        <v>0</v>
      </c>
      <c r="AC318" s="137">
        <f>IF(ISERROR(SEARCH(AC$1,$Q318)),0,1)</f>
        <v>0</v>
      </c>
      <c r="AD318" s="137">
        <f>IF(ISERROR(SEARCH(AD$1,$Q318)),0,1)</f>
        <v>0</v>
      </c>
      <c r="AE318" s="137">
        <f>IF(ISERROR(SEARCH(AE$1,$Q318)),0,1)</f>
        <v>0</v>
      </c>
      <c r="AF318" s="137">
        <f>IF(ISERROR(SEARCH(AF$1,$Q318)),0,1)</f>
        <v>0</v>
      </c>
      <c r="AG318" s="137">
        <f>IF(ISERROR(SEARCH(AG$1,$Q318)),0,1)</f>
        <v>0</v>
      </c>
      <c r="AH318" s="119" t="s">
        <v>1051</v>
      </c>
      <c r="AI318" s="137" t="str">
        <f>_xlfn.XLOOKUP(I318,'api2.3'!B:B,'api2.3'!D:D,"")</f>
        <v>Socioeconomic Indicators</v>
      </c>
      <c r="AJ318" s="119" t="s">
        <v>44</v>
      </c>
      <c r="AK318" s="38" t="s">
        <v>44</v>
      </c>
      <c r="AL318" s="200">
        <f>_xlfn.XLOOKUP(AK318,sortorder!$I$15:$I$20,sortorder!$J$15:$J$20)</f>
        <v>1</v>
      </c>
      <c r="AM318" s="640" t="s">
        <v>1743</v>
      </c>
      <c r="AN318" s="640" t="s">
        <v>1743</v>
      </c>
      <c r="AO318" s="640" t="s">
        <v>1744</v>
      </c>
      <c r="AP318" s="644">
        <v>3</v>
      </c>
      <c r="AQ318" s="119" t="s">
        <v>1741</v>
      </c>
      <c r="AR318" s="22" t="str">
        <f>IF(AA318=1,"pctile",IF(Y318=1,"ratio",IF(AC318=1,"avg","raw")))</f>
        <v>pctile</v>
      </c>
      <c r="AS318" s="119" t="s">
        <v>1086</v>
      </c>
      <c r="AT318" s="22" t="b">
        <f>AR318=AS318</f>
        <v>1</v>
      </c>
      <c r="AU318" s="640" t="s">
        <v>1077</v>
      </c>
      <c r="AV318" s="640" t="s">
        <v>1086</v>
      </c>
      <c r="AW318" s="119"/>
      <c r="AX318" s="601" t="s">
        <v>2799</v>
      </c>
      <c r="AY318" s="484" t="b">
        <v>0</v>
      </c>
      <c r="AZ318" s="119" t="s">
        <v>1078</v>
      </c>
      <c r="BA318" s="119">
        <v>2</v>
      </c>
      <c r="BB318" s="119">
        <v>0</v>
      </c>
      <c r="BC318" s="119" t="b">
        <v>0</v>
      </c>
      <c r="BD318" s="119" t="b">
        <v>0</v>
      </c>
      <c r="BE318" s="119" t="b">
        <v>0</v>
      </c>
      <c r="BF318" s="119"/>
      <c r="BG318" s="713" t="s">
        <v>1774</v>
      </c>
      <c r="BH318" s="712" t="s">
        <v>1775</v>
      </c>
      <c r="BI318" s="712" t="s">
        <v>1775</v>
      </c>
      <c r="BJ318" s="719" t="e">
        <v>#N/A</v>
      </c>
      <c r="BK318" s="566" t="s">
        <v>2799</v>
      </c>
      <c r="BL318" s="712" t="s">
        <v>1776</v>
      </c>
      <c r="BM318" s="189" t="s">
        <v>1140</v>
      </c>
      <c r="BO318" s="360">
        <v>227</v>
      </c>
      <c r="BQ318" s="585" t="s">
        <v>1519</v>
      </c>
      <c r="BR318" s="715" t="s">
        <v>1142</v>
      </c>
      <c r="BS318" s="585" t="s">
        <v>1773</v>
      </c>
      <c r="BT318" s="585" t="s">
        <v>404</v>
      </c>
    </row>
    <row r="319" spans="1:73">
      <c r="A319">
        <v>318</v>
      </c>
      <c r="B319" s="153" t="str">
        <f>IFERROR(TEXT(AL319,"00"),"99")&amp;IFERROR(TEXT(W319,"00"),"99")&amp;IFERROR(TEXT(S319,"00"),"99")&amp;IFERROR(TEXT(BO319,"000"),"999")</f>
        <v>018099228</v>
      </c>
      <c r="C319" s="153" t="str">
        <f>IFERROR(TEXT(AL319,"00"),"99")&amp;IFERROR(TEXT(V319,"00"),"99")&amp;IFERROR(TEXT(R319,"000"),"999")</f>
        <v>0180999</v>
      </c>
      <c r="D319" s="28">
        <v>1</v>
      </c>
      <c r="E319" s="591">
        <f>IF(NOT(ISBLANK(L319)),1,0)</f>
        <v>0</v>
      </c>
      <c r="F319" s="591">
        <f>IF(NOT(ISBLANK(O319)),1,0)</f>
        <v>0</v>
      </c>
      <c r="G319" s="349" t="str">
        <f>IF(ISBLANK(H319), IF(OR(NOT(ISBLANK(L319)),NOT(ISBLANK(I319)), NOT(ISBLANK(O319))),"no oldname but should be",""),IF(H319=I319,"api",IF(H319=O319,"csv","no match or acs")))</f>
        <v>api</v>
      </c>
      <c r="H319" t="s">
        <v>2575</v>
      </c>
      <c r="I319" s="119" t="s">
        <v>2575</v>
      </c>
      <c r="K319" s="119"/>
      <c r="L319" s="119"/>
      <c r="M319" s="189"/>
      <c r="N319" s="189"/>
      <c r="O319" s="119"/>
      <c r="P319" s="189"/>
      <c r="Q319" s="120" t="s">
        <v>7299</v>
      </c>
      <c r="R319" s="142">
        <f>IFERROR(_xlfn.XLOOKUP(T319, sortorder!P:P,sortorder!Q:Q),999)</f>
        <v>999</v>
      </c>
      <c r="S319" s="142">
        <f>IFERROR(_xlfn.XLOOKUP(T319, sortorder!P:P,sortorder!O:O),99)</f>
        <v>99</v>
      </c>
      <c r="T319" s="188" t="s">
        <v>7294</v>
      </c>
      <c r="U319" s="189"/>
      <c r="V319" s="147">
        <f>IFERROR(_xlfn.XLOOKUP(X319, sortorder!E:E,sortorder!D:D),99)</f>
        <v>80</v>
      </c>
      <c r="W319" s="147">
        <f>V319</f>
        <v>80</v>
      </c>
      <c r="X319" s="362" t="s">
        <v>7334</v>
      </c>
      <c r="Y319" s="363">
        <f>IF(ISERROR(SEARCH(Y$1,$Q319)),0,1)</f>
        <v>0</v>
      </c>
      <c r="Z319" s="363">
        <f>IF(ISERROR(SEARCH(Z$1,$Q319)),0,1)</f>
        <v>1</v>
      </c>
      <c r="AA319" s="363">
        <f>IF(ISERROR(SEARCH(AA$1,$Q319)),0,1)</f>
        <v>1</v>
      </c>
      <c r="AB319" s="363">
        <f>IF(ISERROR(SEARCH(AB$1,$Q319)),0,1)</f>
        <v>0</v>
      </c>
      <c r="AC319" s="363">
        <f>IF(ISERROR(SEARCH(AC$1,$Q319)),0,1)</f>
        <v>0</v>
      </c>
      <c r="AD319" s="363">
        <f>IF(ISERROR(SEARCH(AD$1,$Q319)),0,1)</f>
        <v>0</v>
      </c>
      <c r="AE319" s="363">
        <f>IF(ISERROR(SEARCH(AE$1,$Q319)),0,1)</f>
        <v>0</v>
      </c>
      <c r="AF319" s="363">
        <f>IF(ISERROR(SEARCH(AF$1,$Q319)),0,1)</f>
        <v>0</v>
      </c>
      <c r="AG319" s="363">
        <f>IF(ISERROR(SEARCH(AG$1,$Q319)),0,1)</f>
        <v>0</v>
      </c>
      <c r="AH319" s="362" t="s">
        <v>2181</v>
      </c>
      <c r="AI319" s="137" t="str">
        <f>_xlfn.XLOOKUP(I319,'api2.3'!B:B,'api2.3'!D:D,"")</f>
        <v>Health Indicators</v>
      </c>
      <c r="AJ319" s="362" t="s">
        <v>60</v>
      </c>
      <c r="AK319" s="202" t="s">
        <v>44</v>
      </c>
      <c r="AL319" s="364">
        <f>_xlfn.XLOOKUP(AK319,sortorder!$I$15:$I$20,sortorder!$J$15:$J$20)</f>
        <v>1</v>
      </c>
      <c r="AM319" s="640" t="s">
        <v>1743</v>
      </c>
      <c r="AN319" s="640" t="s">
        <v>1744</v>
      </c>
      <c r="AO319" s="640" t="s">
        <v>1744</v>
      </c>
      <c r="AP319" s="644">
        <v>3</v>
      </c>
      <c r="AQ319" s="362" t="s">
        <v>1741</v>
      </c>
      <c r="AR319" s="22" t="str">
        <f>IF(AA319=1,"pctile",IF(Y319=1,"ratio",IF(AC319=1,"avg","raw")))</f>
        <v>pctile</v>
      </c>
      <c r="AS319" s="362" t="s">
        <v>1086</v>
      </c>
      <c r="AT319" s="22" t="b">
        <f>AR319=AS319</f>
        <v>1</v>
      </c>
      <c r="AU319" s="640" t="s">
        <v>1077</v>
      </c>
      <c r="AV319" s="640" t="s">
        <v>1086</v>
      </c>
      <c r="AW319" s="362"/>
      <c r="AX319" s="601" t="s">
        <v>2799</v>
      </c>
      <c r="AY319" s="484" t="b">
        <v>0</v>
      </c>
      <c r="AZ319" s="362" t="s">
        <v>1078</v>
      </c>
      <c r="BA319" s="362">
        <v>2</v>
      </c>
      <c r="BB319" s="362">
        <v>0</v>
      </c>
      <c r="BC319" s="362" t="b">
        <v>0</v>
      </c>
      <c r="BD319" s="362" t="b">
        <v>0</v>
      </c>
      <c r="BE319" s="362" t="b">
        <v>0</v>
      </c>
      <c r="BF319" s="362"/>
      <c r="BG319" s="362" t="s">
        <v>5129</v>
      </c>
      <c r="BH319" s="119" t="s">
        <v>2576</v>
      </c>
      <c r="BI319" s="119" t="s">
        <v>2576</v>
      </c>
      <c r="BJ319" s="719">
        <v>0</v>
      </c>
      <c r="BK319" s="566" t="s">
        <v>2799</v>
      </c>
      <c r="BL319" s="484" t="s">
        <v>2576</v>
      </c>
      <c r="BM319" s="189" t="s">
        <v>2554</v>
      </c>
      <c r="BO319" s="211">
        <v>228</v>
      </c>
      <c r="BQ319" s="585" t="s">
        <v>596</v>
      </c>
    </row>
    <row r="320" spans="1:73">
      <c r="A320">
        <v>319</v>
      </c>
      <c r="B320" s="153" t="str">
        <f>IFERROR(TEXT(AL320,"00"),"99")&amp;IFERROR(TEXT(W320,"00"),"99")&amp;IFERROR(TEXT(S320,"00"),"99")&amp;IFERROR(TEXT(BO320,"000"),"999")</f>
        <v>018099229</v>
      </c>
      <c r="C320" s="153" t="str">
        <f>IFERROR(TEXT(AL320,"00"),"99")&amp;IFERROR(TEXT(V320,"00"),"99")&amp;IFERROR(TEXT(R320,"000"),"999")</f>
        <v>0180999</v>
      </c>
      <c r="D320" s="28">
        <v>1</v>
      </c>
      <c r="E320" s="591">
        <f>IF(NOT(ISBLANK(L320)),1,0)</f>
        <v>0</v>
      </c>
      <c r="F320" s="591">
        <f>IF(NOT(ISBLANK(O320)),1,0)</f>
        <v>0</v>
      </c>
      <c r="G320" s="349" t="str">
        <f>IF(ISBLANK(H320), IF(OR(NOT(ISBLANK(L320)),NOT(ISBLANK(I320)), NOT(ISBLANK(O320))),"no oldname but should be",""),IF(H320=I320,"api",IF(H320=O320,"csv","no match or acs")))</f>
        <v>api</v>
      </c>
      <c r="H320" t="s">
        <v>2577</v>
      </c>
      <c r="I320" t="s">
        <v>2577</v>
      </c>
      <c r="L320" s="119"/>
      <c r="M320" s="189"/>
      <c r="Q320" s="61" t="s">
        <v>7300</v>
      </c>
      <c r="R320" s="142">
        <f>IFERROR(_xlfn.XLOOKUP(T320, sortorder!P:P,sortorder!Q:Q),999)</f>
        <v>999</v>
      </c>
      <c r="S320" s="142">
        <f>IFERROR(_xlfn.XLOOKUP(T320, sortorder!P:P,sortorder!O:O),99)</f>
        <v>99</v>
      </c>
      <c r="T320" s="188" t="s">
        <v>7293</v>
      </c>
      <c r="V320" s="147">
        <f>IFERROR(_xlfn.XLOOKUP(X320, sortorder!E:E,sortorder!D:D),99)</f>
        <v>80</v>
      </c>
      <c r="W320" s="147">
        <f>V320</f>
        <v>80</v>
      </c>
      <c r="X320" s="362" t="s">
        <v>7334</v>
      </c>
      <c r="Y320" s="363">
        <f>IF(ISERROR(SEARCH(Y$1,$Q320)),0,1)</f>
        <v>0</v>
      </c>
      <c r="Z320" s="363">
        <f>IF(ISERROR(SEARCH(Z$1,$Q320)),0,1)</f>
        <v>1</v>
      </c>
      <c r="AA320" s="363">
        <f>IF(ISERROR(SEARCH(AA$1,$Q320)),0,1)</f>
        <v>1</v>
      </c>
      <c r="AB320" s="363">
        <f>IF(ISERROR(SEARCH(AB$1,$Q320)),0,1)</f>
        <v>0</v>
      </c>
      <c r="AC320" s="363">
        <f>IF(ISERROR(SEARCH(AC$1,$Q320)),0,1)</f>
        <v>0</v>
      </c>
      <c r="AD320" s="363">
        <f>IF(ISERROR(SEARCH(AD$1,$Q320)),0,1)</f>
        <v>0</v>
      </c>
      <c r="AE320" s="363">
        <f>IF(ISERROR(SEARCH(AE$1,$Q320)),0,1)</f>
        <v>0</v>
      </c>
      <c r="AF320" s="363">
        <f>IF(ISERROR(SEARCH(AF$1,$Q320)),0,1)</f>
        <v>0</v>
      </c>
      <c r="AG320" s="363">
        <f>IF(ISERROR(SEARCH(AG$1,$Q320)),0,1)</f>
        <v>0</v>
      </c>
      <c r="AH320" s="40" t="s">
        <v>2181</v>
      </c>
      <c r="AI320" s="137" t="str">
        <f>_xlfn.XLOOKUP(I320,'api2.3'!B:B,'api2.3'!D:D,"")</f>
        <v>Health Indicators</v>
      </c>
      <c r="AJ320" s="40" t="s">
        <v>60</v>
      </c>
      <c r="AK320" s="202" t="s">
        <v>44</v>
      </c>
      <c r="AL320" s="364">
        <f>_xlfn.XLOOKUP(AK320,sortorder!$I$15:$I$20,sortorder!$J$15:$J$20)</f>
        <v>1</v>
      </c>
      <c r="AM320" s="638" t="s">
        <v>1743</v>
      </c>
      <c r="AN320" s="638" t="s">
        <v>1744</v>
      </c>
      <c r="AO320" s="638" t="s">
        <v>1744</v>
      </c>
      <c r="AP320" s="642">
        <v>3</v>
      </c>
      <c r="AQ320" s="40" t="s">
        <v>1741</v>
      </c>
      <c r="AR320" s="22" t="str">
        <f>IF(AA320=1,"pctile",IF(Y320=1,"ratio",IF(AC320=1,"avg","raw")))</f>
        <v>pctile</v>
      </c>
      <c r="AS320" s="40" t="s">
        <v>1086</v>
      </c>
      <c r="AT320" s="22" t="b">
        <f>AR320=AS320</f>
        <v>1</v>
      </c>
      <c r="AU320" s="638" t="s">
        <v>1077</v>
      </c>
      <c r="AV320" s="638" t="s">
        <v>1086</v>
      </c>
      <c r="AW320" s="40"/>
      <c r="AX320" s="601" t="s">
        <v>2799</v>
      </c>
      <c r="AY320" s="484" t="b">
        <v>0</v>
      </c>
      <c r="AZ320" s="40" t="s">
        <v>1078</v>
      </c>
      <c r="BA320" s="40">
        <v>2</v>
      </c>
      <c r="BB320" s="40">
        <v>0</v>
      </c>
      <c r="BC320" s="40" t="b">
        <v>0</v>
      </c>
      <c r="BD320" s="40" t="b">
        <v>0</v>
      </c>
      <c r="BE320" s="40" t="b">
        <v>0</v>
      </c>
      <c r="BF320" s="40"/>
      <c r="BG320" s="40" t="s">
        <v>4872</v>
      </c>
      <c r="BH320" t="s">
        <v>3011</v>
      </c>
      <c r="BI320" t="s">
        <v>3011</v>
      </c>
      <c r="BJ320" s="719">
        <v>0</v>
      </c>
      <c r="BK320" s="566" t="s">
        <v>2799</v>
      </c>
      <c r="BL320" s="484" t="s">
        <v>2578</v>
      </c>
      <c r="BM320" s="56" t="s">
        <v>2558</v>
      </c>
      <c r="BO320" s="211">
        <v>229</v>
      </c>
      <c r="BQ320" s="585" t="s">
        <v>1106</v>
      </c>
    </row>
    <row r="321" spans="1:73">
      <c r="A321">
        <v>320</v>
      </c>
      <c r="B321" s="153" t="str">
        <f>IFERROR(TEXT(AL321,"00"),"99")&amp;IFERROR(TEXT(W321,"00"),"99")&amp;IFERROR(TEXT(S321,"00"),"99")&amp;IFERROR(TEXT(BO321,"000"),"999")</f>
        <v>018099230</v>
      </c>
      <c r="C321" s="153" t="str">
        <f>IFERROR(TEXT(AL321,"00"),"99")&amp;IFERROR(TEXT(V321,"00"),"99")&amp;IFERROR(TEXT(R321,"000"),"999")</f>
        <v>0180999</v>
      </c>
      <c r="D321" s="28">
        <v>1</v>
      </c>
      <c r="E321" s="591">
        <f>IF(NOT(ISBLANK(L321)),1,0)</f>
        <v>0</v>
      </c>
      <c r="F321" s="591">
        <f>IF(NOT(ISBLANK(O321)),1,0)</f>
        <v>0</v>
      </c>
      <c r="G321" s="349" t="str">
        <f>IF(ISBLANK(H321), IF(OR(NOT(ISBLANK(L321)),NOT(ISBLANK(I321)), NOT(ISBLANK(O321))),"no oldname but should be",""),IF(H321=I321,"api",IF(H321=O321,"csv","no match or acs")))</f>
        <v>api</v>
      </c>
      <c r="H321" t="s">
        <v>2579</v>
      </c>
      <c r="I321" t="s">
        <v>2579</v>
      </c>
      <c r="L321" s="119"/>
      <c r="M321" s="189"/>
      <c r="Q321" s="61" t="s">
        <v>7313</v>
      </c>
      <c r="R321" s="142">
        <f>IFERROR(_xlfn.XLOOKUP(T321, sortorder!P:P,sortorder!Q:Q),999)</f>
        <v>999</v>
      </c>
      <c r="S321" s="142">
        <f>IFERROR(_xlfn.XLOOKUP(T321, sortorder!P:P,sortorder!O:O),99)</f>
        <v>99</v>
      </c>
      <c r="T321" s="119" t="s">
        <v>7295</v>
      </c>
      <c r="V321" s="147">
        <f>IFERROR(_xlfn.XLOOKUP(X321, sortorder!E:E,sortorder!D:D),99)</f>
        <v>80</v>
      </c>
      <c r="W321" s="147">
        <f>V321</f>
        <v>80</v>
      </c>
      <c r="X321" s="362" t="s">
        <v>7334</v>
      </c>
      <c r="Y321" s="363">
        <f>IF(ISERROR(SEARCH(Y$1,$Q321)),0,1)</f>
        <v>0</v>
      </c>
      <c r="Z321" s="363">
        <f>IF(ISERROR(SEARCH(Z$1,$Q321)),0,1)</f>
        <v>1</v>
      </c>
      <c r="AA321" s="363">
        <f>IF(ISERROR(SEARCH(AA$1,$Q321)),0,1)</f>
        <v>1</v>
      </c>
      <c r="AB321" s="363">
        <f>IF(ISERROR(SEARCH(AB$1,$Q321)),0,1)</f>
        <v>0</v>
      </c>
      <c r="AC321" s="363">
        <f>IF(ISERROR(SEARCH(AC$1,$Q321)),0,1)</f>
        <v>0</v>
      </c>
      <c r="AD321" s="363">
        <f>IF(ISERROR(SEARCH(AD$1,$Q321)),0,1)</f>
        <v>0</v>
      </c>
      <c r="AE321" s="363">
        <f>IF(ISERROR(SEARCH(AE$1,$Q321)),0,1)</f>
        <v>0</v>
      </c>
      <c r="AF321" s="363">
        <f>IF(ISERROR(SEARCH(AF$1,$Q321)),0,1)</f>
        <v>0</v>
      </c>
      <c r="AG321" s="363">
        <f>IF(ISERROR(SEARCH(AG$1,$Q321)),0,1)</f>
        <v>0</v>
      </c>
      <c r="AH321" s="40" t="s">
        <v>2181</v>
      </c>
      <c r="AI321" s="137" t="str">
        <f>_xlfn.XLOOKUP(I321,'api2.3'!B:B,'api2.3'!D:D,"")</f>
        <v>Health Indicators</v>
      </c>
      <c r="AJ321" s="40" t="s">
        <v>60</v>
      </c>
      <c r="AK321" s="202" t="s">
        <v>44</v>
      </c>
      <c r="AL321" s="364">
        <f>_xlfn.XLOOKUP(AK321,sortorder!$I$15:$I$20,sortorder!$J$15:$J$20)</f>
        <v>1</v>
      </c>
      <c r="AM321" s="638" t="s">
        <v>1743</v>
      </c>
      <c r="AN321" s="638" t="s">
        <v>1744</v>
      </c>
      <c r="AO321" s="638" t="s">
        <v>1744</v>
      </c>
      <c r="AP321" s="642">
        <v>3</v>
      </c>
      <c r="AQ321" s="40" t="s">
        <v>1741</v>
      </c>
      <c r="AR321" s="22" t="str">
        <f>IF(AA321=1,"pctile",IF(Y321=1,"ratio",IF(AC321=1,"avg","raw")))</f>
        <v>pctile</v>
      </c>
      <c r="AS321" s="40" t="s">
        <v>1086</v>
      </c>
      <c r="AT321" s="22" t="b">
        <f>AR321=AS321</f>
        <v>1</v>
      </c>
      <c r="AU321" s="638" t="s">
        <v>1077</v>
      </c>
      <c r="AV321" s="638" t="s">
        <v>1086</v>
      </c>
      <c r="AW321" s="40"/>
      <c r="AX321" s="601" t="s">
        <v>2799</v>
      </c>
      <c r="AY321" s="484" t="b">
        <v>0</v>
      </c>
      <c r="AZ321" s="40" t="s">
        <v>1078</v>
      </c>
      <c r="BA321" s="40">
        <v>2</v>
      </c>
      <c r="BB321" s="40">
        <v>0</v>
      </c>
      <c r="BC321" s="40" t="b">
        <v>0</v>
      </c>
      <c r="BD321" s="40" t="b">
        <v>0</v>
      </c>
      <c r="BE321" s="40" t="b">
        <v>0</v>
      </c>
      <c r="BF321" s="40"/>
      <c r="BG321" s="40" t="s">
        <v>5130</v>
      </c>
      <c r="BH321" t="s">
        <v>3017</v>
      </c>
      <c r="BI321" t="s">
        <v>3017</v>
      </c>
      <c r="BJ321" s="719">
        <v>0</v>
      </c>
      <c r="BK321" s="566" t="s">
        <v>2799</v>
      </c>
      <c r="BL321" s="484" t="s">
        <v>2580</v>
      </c>
      <c r="BM321" s="56" t="s">
        <v>2564</v>
      </c>
      <c r="BO321" s="211">
        <v>230</v>
      </c>
      <c r="BQ321" s="585" t="s">
        <v>656</v>
      </c>
    </row>
    <row r="322" spans="1:73">
      <c r="A322">
        <v>321</v>
      </c>
      <c r="B322" s="153" t="str">
        <f>IFERROR(TEXT(AL322,"00"),"99")&amp;IFERROR(TEXT(W322,"00"),"99")&amp;IFERROR(TEXT(S322,"00"),"99")&amp;IFERROR(TEXT(BO322,"000"),"999")</f>
        <v>018099999</v>
      </c>
      <c r="C322" s="153" t="str">
        <f>IFERROR(TEXT(AL322,"00"),"99")&amp;IFERROR(TEXT(V322,"00"),"99")&amp;IFERROR(TEXT(R322,"000"),"999")</f>
        <v>0180999</v>
      </c>
      <c r="D322" s="28">
        <v>1</v>
      </c>
      <c r="E322" s="591">
        <f>IF(NOT(ISBLANK(L322)),1,0)</f>
        <v>0</v>
      </c>
      <c r="F322" s="591">
        <f>IF(NOT(ISBLANK(O322)),1,0)</f>
        <v>0</v>
      </c>
      <c r="G322" s="349" t="str">
        <f>IF(ISBLANK(H322), IF(OR(NOT(ISBLANK(L322)),NOT(ISBLANK(I322)), NOT(ISBLANK(O322))),"no oldname but should be",""),IF(H322=I322,"api",IF(H322=O322,"csv","no match or acs")))</f>
        <v>api</v>
      </c>
      <c r="H322" t="s">
        <v>2693</v>
      </c>
      <c r="I322" s="1" t="s">
        <v>2693</v>
      </c>
      <c r="K322" s="119"/>
      <c r="L322" s="119"/>
      <c r="M322" s="189"/>
      <c r="N322" s="189"/>
      <c r="O322" s="119"/>
      <c r="P322" s="189"/>
      <c r="Q322" s="134" t="s">
        <v>7291</v>
      </c>
      <c r="R322" s="142">
        <f>IFERROR(_xlfn.XLOOKUP(T322, sortorder!P:P,sortorder!Q:Q),999)</f>
        <v>999</v>
      </c>
      <c r="S322" s="142">
        <f>IFERROR(_xlfn.XLOOKUP(T322, sortorder!P:P,sortorder!O:O),99)</f>
        <v>99</v>
      </c>
      <c r="T322" s="124" t="s">
        <v>7292</v>
      </c>
      <c r="U322" s="189"/>
      <c r="V322" s="147">
        <f>IFERROR(_xlfn.XLOOKUP(X322, sortorder!E:E,sortorder!D:D),99)</f>
        <v>80</v>
      </c>
      <c r="W322" s="147">
        <f>V322</f>
        <v>80</v>
      </c>
      <c r="X322" s="162" t="s">
        <v>7334</v>
      </c>
      <c r="Y322" s="363">
        <f>IF(ISERROR(SEARCH(Y$1,$Q322)),0,1)</f>
        <v>0</v>
      </c>
      <c r="Z322" s="363">
        <f>IF(ISERROR(SEARCH(Z$1,$Q322)),0,1)</f>
        <v>1</v>
      </c>
      <c r="AA322" s="363">
        <f>IF(ISERROR(SEARCH(AA$1,$Q322)),0,1)</f>
        <v>1</v>
      </c>
      <c r="AB322" s="363">
        <f>IF(ISERROR(SEARCH(AB$1,$Q322)),0,1)</f>
        <v>0</v>
      </c>
      <c r="AC322" s="363">
        <f>IF(ISERROR(SEARCH(AC$1,$Q322)),0,1)</f>
        <v>0</v>
      </c>
      <c r="AD322" s="363">
        <f>IF(ISERROR(SEARCH(AD$1,$Q322)),0,1)</f>
        <v>0</v>
      </c>
      <c r="AE322" s="363">
        <f>IF(ISERROR(SEARCH(AE$1,$Q322)),0,1)</f>
        <v>0</v>
      </c>
      <c r="AF322" s="363">
        <f>IF(ISERROR(SEARCH(AF$1,$Q322)),0,1)</f>
        <v>0</v>
      </c>
      <c r="AG322" s="363">
        <f>IF(ISERROR(SEARCH(AG$1,$Q322)),0,1)</f>
        <v>0</v>
      </c>
      <c r="AH322" s="362" t="s">
        <v>2181</v>
      </c>
      <c r="AI322" s="137" t="str">
        <f>_xlfn.XLOOKUP(I322,'api2.3'!B:B,'api2.3'!D:D,"")</f>
        <v>Health Indicators</v>
      </c>
      <c r="AJ322" s="362" t="s">
        <v>60</v>
      </c>
      <c r="AK322" s="202" t="s">
        <v>44</v>
      </c>
      <c r="AL322" s="364">
        <f>_xlfn.XLOOKUP(AK322,sortorder!$I$15:$I$20,sortorder!$J$15:$J$20)</f>
        <v>1</v>
      </c>
      <c r="AM322" s="640" t="s">
        <v>1743</v>
      </c>
      <c r="AN322" s="640" t="s">
        <v>1744</v>
      </c>
      <c r="AO322" s="640" t="s">
        <v>1744</v>
      </c>
      <c r="AP322" s="644">
        <v>3</v>
      </c>
      <c r="AQ322" s="362" t="s">
        <v>1741</v>
      </c>
      <c r="AR322" s="22" t="str">
        <f>IF(AA322=1,"pctile",IF(Y322=1,"ratio",IF(AC322=1,"avg","raw")))</f>
        <v>pctile</v>
      </c>
      <c r="AS322" s="362" t="s">
        <v>1086</v>
      </c>
      <c r="AT322" s="22" t="b">
        <f>AR322=AS322</f>
        <v>1</v>
      </c>
      <c r="AU322" s="640" t="s">
        <v>1077</v>
      </c>
      <c r="AV322" s="640" t="s">
        <v>1086</v>
      </c>
      <c r="AW322" s="362"/>
      <c r="AX322" s="601" t="s">
        <v>2799</v>
      </c>
      <c r="AY322" s="484" t="b">
        <v>0</v>
      </c>
      <c r="AZ322" s="362" t="s">
        <v>1078</v>
      </c>
      <c r="BA322" s="362">
        <v>2</v>
      </c>
      <c r="BB322" s="362">
        <v>0</v>
      </c>
      <c r="BC322" s="362" t="b">
        <v>0</v>
      </c>
      <c r="BD322" s="362" t="b">
        <v>0</v>
      </c>
      <c r="BE322" s="362" t="b">
        <v>0</v>
      </c>
      <c r="BF322" s="362"/>
      <c r="BG322" s="723" t="s">
        <v>5128</v>
      </c>
      <c r="BH322" s="119" t="s">
        <v>2694</v>
      </c>
      <c r="BI322" s="119" t="s">
        <v>2694</v>
      </c>
      <c r="BJ322" s="719" t="e">
        <v>#N/A</v>
      </c>
      <c r="BK322" s="566" t="s">
        <v>2799</v>
      </c>
      <c r="BL322" s="717" t="s">
        <v>2694</v>
      </c>
      <c r="BM322" s="189"/>
      <c r="BO322" s="214">
        <v>999</v>
      </c>
      <c r="BQ322" s="585" t="s">
        <v>1164</v>
      </c>
    </row>
    <row r="323" spans="1:73">
      <c r="A323">
        <v>322</v>
      </c>
      <c r="B323" s="153" t="str">
        <f>IFERROR(TEXT(AL323,"00"),"99")&amp;IFERROR(TEXT(W323,"00"),"99")&amp;IFERROR(TEXT(S323,"00"),"99")&amp;IFERROR(TEXT(BO323,"000"),"999")</f>
        <v>018123236</v>
      </c>
      <c r="C323" s="153" t="str">
        <f>IFERROR(TEXT(AL323,"00"),"99")&amp;IFERROR(TEXT(V323,"00"),"99")&amp;IFERROR(TEXT(R323,"000"),"999")</f>
        <v>0181165</v>
      </c>
      <c r="D323" s="591">
        <f>IF(NOT(ISBLANK(I323)),1,0)</f>
        <v>1</v>
      </c>
      <c r="E323" s="591">
        <f>IF(NOT(ISBLANK(L323)),1,0)</f>
        <v>0</v>
      </c>
      <c r="F323" s="591">
        <f>IF(NOT(ISBLANK(O323)),1,0)</f>
        <v>0</v>
      </c>
      <c r="G323" s="349" t="str">
        <f>IF(ISBLANK(H323), IF(OR(NOT(ISBLANK(L323)),NOT(ISBLANK(I323)), NOT(ISBLANK(O323))),"no oldname but should be",""),IF(H323=I323,"api",IF(H323=O323,"csv","no match or acs")))</f>
        <v>no oldname but should be</v>
      </c>
      <c r="I323" s="451" t="s">
        <v>2590</v>
      </c>
      <c r="K323" s="119"/>
      <c r="L323" s="119"/>
      <c r="M323" s="189"/>
      <c r="N323" s="189"/>
      <c r="O323" s="119"/>
      <c r="P323" s="189"/>
      <c r="Q323" s="187" t="s">
        <v>5736</v>
      </c>
      <c r="R323" s="142">
        <f>IFERROR(_xlfn.XLOOKUP(T323, sortorder!P:P,sortorder!Q:Q),999)</f>
        <v>165</v>
      </c>
      <c r="S323" s="142">
        <f>IFERROR(_xlfn.XLOOKUP(T323, sortorder!P:P,sortorder!O:O),99)</f>
        <v>23</v>
      </c>
      <c r="T323" s="174" t="s">
        <v>4764</v>
      </c>
      <c r="U323" s="189"/>
      <c r="V323" s="147">
        <f>IFERROR(_xlfn.XLOOKUP(X323, sortorder!E:E,sortorder!D:D),99)</f>
        <v>81</v>
      </c>
      <c r="W323" s="147">
        <f>V323</f>
        <v>81</v>
      </c>
      <c r="X323" s="362" t="s">
        <v>7335</v>
      </c>
      <c r="Y323" s="137">
        <f>IF(ISERROR(SEARCH(Y$1,$Q323)),0,1)</f>
        <v>0</v>
      </c>
      <c r="Z323" s="137">
        <f>IF(ISERROR(SEARCH(Z$1,$Q323)),0,1)</f>
        <v>0</v>
      </c>
      <c r="AA323" s="137">
        <f>IF(ISERROR(SEARCH(AA$1,$Q323)),0,1)</f>
        <v>0</v>
      </c>
      <c r="AB323" s="137">
        <f>IF(ISERROR(SEARCH(AB$1,$Q323)),0,1)</f>
        <v>0</v>
      </c>
      <c r="AC323" s="137">
        <f>IF(ISERROR(SEARCH(AC$1,$Q323)),0,1)</f>
        <v>1</v>
      </c>
      <c r="AD323" s="137">
        <f>IF(ISERROR(SEARCH(AD$1,$Q323)),0,1)</f>
        <v>0</v>
      </c>
      <c r="AE323" s="137">
        <f>IF(ISERROR(SEARCH(AE$1,$Q323)),0,1)</f>
        <v>0</v>
      </c>
      <c r="AF323" s="137">
        <f>IF(ISERROR(SEARCH(AF$1,$Q323)),0,1)</f>
        <v>0</v>
      </c>
      <c r="AG323" s="137">
        <f>IF(ISERROR(SEARCH(AG$1,$Q323)),0,1)</f>
        <v>0</v>
      </c>
      <c r="AH323" s="119" t="s">
        <v>2181</v>
      </c>
      <c r="AI323" s="137" t="str">
        <f>_xlfn.XLOOKUP(I323,'api2.3'!B:B,'api2.3'!D:D,"")</f>
        <v>Health Indicators</v>
      </c>
      <c r="AJ323" t="s">
        <v>44</v>
      </c>
      <c r="AK323" s="202" t="s">
        <v>44</v>
      </c>
      <c r="AL323" s="200">
        <f>_xlfn.XLOOKUP(AK323,sortorder!$I$15:$I$20,sortorder!$J$15:$J$20)</f>
        <v>1</v>
      </c>
      <c r="AM323" s="640" t="s">
        <v>416</v>
      </c>
      <c r="AN323" s="640" t="s">
        <v>416</v>
      </c>
      <c r="AO323" s="640" t="s">
        <v>417</v>
      </c>
      <c r="AP323" s="647">
        <v>1</v>
      </c>
      <c r="AQ323" s="119" t="s">
        <v>1100</v>
      </c>
      <c r="AR323" s="22" t="str">
        <f>IF(AA323=1,"pctile",IF(Y323=1,"ratio",IF(AC323=1,"avg","raw")))</f>
        <v>avg</v>
      </c>
      <c r="AS323" s="119" t="s">
        <v>1107</v>
      </c>
      <c r="AT323" s="22" t="b">
        <f>AR323=AS323</f>
        <v>1</v>
      </c>
      <c r="AU323" s="640" t="s">
        <v>1101</v>
      </c>
      <c r="AV323" s="640" t="s">
        <v>1107</v>
      </c>
      <c r="AW323" s="119">
        <v>1</v>
      </c>
      <c r="AX323" s="601" t="s">
        <v>2799</v>
      </c>
      <c r="AY323" s="484" t="b">
        <v>0</v>
      </c>
      <c r="AZ323" s="119" t="s">
        <v>2711</v>
      </c>
      <c r="BA323" s="119"/>
      <c r="BB323" s="119">
        <v>1</v>
      </c>
      <c r="BC323" s="119" t="b">
        <v>0</v>
      </c>
      <c r="BD323" s="119" t="b">
        <v>0</v>
      </c>
      <c r="BE323" s="119" t="b">
        <v>0</v>
      </c>
      <c r="BF323" s="119"/>
      <c r="BG323" s="119" t="s">
        <v>5393</v>
      </c>
      <c r="BH323" s="119" t="s">
        <v>5394</v>
      </c>
      <c r="BI323" s="119" t="s">
        <v>5394</v>
      </c>
      <c r="BJ323" s="719" t="e">
        <v>#N/A</v>
      </c>
      <c r="BK323" s="566" t="s">
        <v>2799</v>
      </c>
      <c r="BL323" s="484" t="s">
        <v>2591</v>
      </c>
      <c r="BM323" s="189" t="s">
        <v>2570</v>
      </c>
      <c r="BO323" s="360">
        <v>236</v>
      </c>
      <c r="BQ323" s="585" t="s">
        <v>2592</v>
      </c>
    </row>
    <row r="324" spans="1:73">
      <c r="A324">
        <v>323</v>
      </c>
      <c r="B324" s="153" t="str">
        <f>IFERROR(TEXT(AL324,"00"),"99")&amp;IFERROR(TEXT(W324,"00"),"99")&amp;IFERROR(TEXT(S324,"00"),"99")&amp;IFERROR(TEXT(BO324,"000"),"999")</f>
        <v>018199232</v>
      </c>
      <c r="C324" s="153" t="str">
        <f>IFERROR(TEXT(AL324,"00"),"99")&amp;IFERROR(TEXT(V324,"00"),"99")&amp;IFERROR(TEXT(R324,"000"),"999")</f>
        <v>0181999</v>
      </c>
      <c r="D324" s="28">
        <v>1</v>
      </c>
      <c r="E324" s="591">
        <f>IF(NOT(ISBLANK(L324)),1,0)</f>
        <v>0</v>
      </c>
      <c r="F324" s="591">
        <f>IF(NOT(ISBLANK(O324)),1,0)</f>
        <v>0</v>
      </c>
      <c r="G324" s="349" t="str">
        <f>IF(ISBLANK(H324), IF(OR(NOT(ISBLANK(L324)),NOT(ISBLANK(I324)), NOT(ISBLANK(O324))),"no oldname but should be",""),IF(H324=I324,"api",IF(H324=O324,"csv","no match or acs")))</f>
        <v>api</v>
      </c>
      <c r="H324" t="s">
        <v>2225</v>
      </c>
      <c r="I324" s="712" t="s">
        <v>2225</v>
      </c>
      <c r="K324" s="229" t="s">
        <v>2226</v>
      </c>
      <c r="L324" s="119"/>
      <c r="M324" s="189"/>
      <c r="Q324" s="712" t="s">
        <v>2224</v>
      </c>
      <c r="R324" s="142">
        <f>IFERROR(_xlfn.XLOOKUP(T324, sortorder!P:P,sortorder!Q:Q),999)</f>
        <v>999</v>
      </c>
      <c r="S324" s="142">
        <f>IFERROR(_xlfn.XLOOKUP(T324, sortorder!P:P,sortorder!O:O),99)</f>
        <v>99</v>
      </c>
      <c r="T324" s="124" t="s">
        <v>7292</v>
      </c>
      <c r="U324" s="56" t="s">
        <v>1144</v>
      </c>
      <c r="V324" s="147">
        <f>IFERROR(_xlfn.XLOOKUP(X324, sortorder!E:E,sortorder!D:D),99)</f>
        <v>81</v>
      </c>
      <c r="W324" s="147">
        <f>V324</f>
        <v>81</v>
      </c>
      <c r="X324" s="726" t="s">
        <v>7335</v>
      </c>
      <c r="Y324" s="137">
        <f>IF(ISERROR(SEARCH(Y$1,$Q324)),0,1)</f>
        <v>0</v>
      </c>
      <c r="Z324" s="137">
        <f>IF(ISERROR(SEARCH(Z$1,$Q324)),0,1)</f>
        <v>0</v>
      </c>
      <c r="AA324" s="137">
        <f>IF(ISERROR(SEARCH(AA$1,$Q324)),0,1)</f>
        <v>0</v>
      </c>
      <c r="AB324" s="137">
        <f>IF(ISERROR(SEARCH(AB$1,$Q324)),0,1)</f>
        <v>0</v>
      </c>
      <c r="AC324" s="137">
        <f>IF(ISERROR(SEARCH(AC$1,$Q324)),0,1)</f>
        <v>1</v>
      </c>
      <c r="AD324" s="137">
        <f>IF(ISERROR(SEARCH(AD$1,$Q324)),0,1)</f>
        <v>0</v>
      </c>
      <c r="AE324" s="137">
        <f>IF(ISERROR(SEARCH(AE$1,$Q324)),0,1)</f>
        <v>0</v>
      </c>
      <c r="AF324" s="137">
        <f>IF(ISERROR(SEARCH(AF$1,$Q324)),0,1)</f>
        <v>0</v>
      </c>
      <c r="AG324" s="137">
        <f>IF(ISERROR(SEARCH(AG$1,$Q324)),0,1)</f>
        <v>0</v>
      </c>
      <c r="AH324" t="s">
        <v>1051</v>
      </c>
      <c r="AI324" s="137" t="str">
        <f>_xlfn.XLOOKUP(I324,'api2.3'!B:B,'api2.3'!D:D,"")</f>
        <v>Socioeconomic Indicators</v>
      </c>
      <c r="AJ324" t="s">
        <v>44</v>
      </c>
      <c r="AK324" s="38" t="s">
        <v>44</v>
      </c>
      <c r="AL324" s="200">
        <f>_xlfn.XLOOKUP(AK324,sortorder!$I$15:$I$20,sortorder!$J$15:$J$20)</f>
        <v>1</v>
      </c>
      <c r="AM324" s="638" t="s">
        <v>416</v>
      </c>
      <c r="AN324" s="638" t="s">
        <v>416</v>
      </c>
      <c r="AO324" s="638" t="s">
        <v>417</v>
      </c>
      <c r="AP324" s="642">
        <v>1</v>
      </c>
      <c r="AQ324" t="s">
        <v>1100</v>
      </c>
      <c r="AR324" s="22" t="str">
        <f>IF(AA324=1,"pctile",IF(Y324=1,"ratio",IF(AC324=1,"avg","raw")))</f>
        <v>avg</v>
      </c>
      <c r="AS324" t="s">
        <v>1107</v>
      </c>
      <c r="AT324" s="22" t="b">
        <f>AR324=AS324</f>
        <v>1</v>
      </c>
      <c r="AU324" s="638" t="s">
        <v>1101</v>
      </c>
      <c r="AV324" s="638" t="s">
        <v>1107</v>
      </c>
      <c r="AW324">
        <v>1</v>
      </c>
      <c r="AX324" s="601" t="s">
        <v>2799</v>
      </c>
      <c r="AY324" s="484" t="b">
        <v>0</v>
      </c>
      <c r="AZ324" t="s">
        <v>2711</v>
      </c>
      <c r="BA324">
        <v>2</v>
      </c>
      <c r="BB324">
        <v>0</v>
      </c>
      <c r="BC324" t="b">
        <v>0</v>
      </c>
      <c r="BD324" t="b">
        <v>1</v>
      </c>
      <c r="BE324" t="b">
        <v>0</v>
      </c>
      <c r="BG324" s="726" t="s">
        <v>4911</v>
      </c>
      <c r="BH324" s="712" t="s">
        <v>2227</v>
      </c>
      <c r="BI324" s="712" t="s">
        <v>2227</v>
      </c>
      <c r="BJ324" s="719">
        <v>0</v>
      </c>
      <c r="BK324" s="566" t="s">
        <v>2799</v>
      </c>
      <c r="BL324" s="712" t="s">
        <v>2228</v>
      </c>
      <c r="BM324" s="56" t="s">
        <v>1140</v>
      </c>
      <c r="BO324" s="360">
        <v>232</v>
      </c>
      <c r="BQ324" s="585" t="s">
        <v>2229</v>
      </c>
      <c r="BT324" s="585" t="s">
        <v>404</v>
      </c>
      <c r="BU324" s="585" t="s">
        <v>55</v>
      </c>
    </row>
    <row r="325" spans="1:73">
      <c r="A325">
        <v>324</v>
      </c>
      <c r="B325" s="153" t="str">
        <f>IFERROR(TEXT(AL325,"00"),"99")&amp;IFERROR(TEXT(W325,"00"),"99")&amp;IFERROR(TEXT(S325,"00"),"99")&amp;IFERROR(TEXT(BO325,"000"),"999")</f>
        <v>018199233</v>
      </c>
      <c r="C325" s="153" t="str">
        <f>IFERROR(TEXT(AL325,"00"),"99")&amp;IFERROR(TEXT(V325,"00"),"99")&amp;IFERROR(TEXT(R325,"000"),"999")</f>
        <v>0181999</v>
      </c>
      <c r="D325" s="28">
        <v>1</v>
      </c>
      <c r="E325" s="591">
        <f>IF(NOT(ISBLANK(L325)),1,0)</f>
        <v>0</v>
      </c>
      <c r="F325" s="591">
        <f>IF(NOT(ISBLANK(O325)),1,0)</f>
        <v>0</v>
      </c>
      <c r="G325" s="349" t="str">
        <f>IF(ISBLANK(H325), IF(OR(NOT(ISBLANK(L325)),NOT(ISBLANK(I325)), NOT(ISBLANK(O325))),"no oldname but should be",""),IF(H325=I325,"api",IF(H325=O325,"csv","no match or acs")))</f>
        <v>api</v>
      </c>
      <c r="H325" t="s">
        <v>2583</v>
      </c>
      <c r="I325" t="s">
        <v>2583</v>
      </c>
      <c r="L325" s="119"/>
      <c r="M325" s="189"/>
      <c r="Q325" s="61" t="s">
        <v>7301</v>
      </c>
      <c r="R325" s="142">
        <f>IFERROR(_xlfn.XLOOKUP(T325, sortorder!P:P,sortorder!Q:Q),999)</f>
        <v>999</v>
      </c>
      <c r="S325" s="142">
        <f>IFERROR(_xlfn.XLOOKUP(T325, sortorder!P:P,sortorder!O:O),99)</f>
        <v>99</v>
      </c>
      <c r="T325" s="188" t="s">
        <v>7294</v>
      </c>
      <c r="V325" s="147">
        <f>IFERROR(_xlfn.XLOOKUP(X325, sortorder!E:E,sortorder!D:D),99)</f>
        <v>81</v>
      </c>
      <c r="W325" s="147">
        <f>V325</f>
        <v>81</v>
      </c>
      <c r="X325" s="362" t="s">
        <v>7335</v>
      </c>
      <c r="Y325" s="363">
        <f>IF(ISERROR(SEARCH(Y$1,$Q325)),0,1)</f>
        <v>0</v>
      </c>
      <c r="Z325" s="363">
        <f>IF(ISERROR(SEARCH(Z$1,$Q325)),0,1)</f>
        <v>0</v>
      </c>
      <c r="AA325" s="363">
        <f>IF(ISERROR(SEARCH(AA$1,$Q325)),0,1)</f>
        <v>0</v>
      </c>
      <c r="AB325" s="363">
        <f>IF(ISERROR(SEARCH(AB$1,$Q325)),0,1)</f>
        <v>0</v>
      </c>
      <c r="AC325" s="363">
        <f>IF(ISERROR(SEARCH(AC$1,$Q325)),0,1)</f>
        <v>1</v>
      </c>
      <c r="AD325" s="363">
        <f>IF(ISERROR(SEARCH(AD$1,$Q325)),0,1)</f>
        <v>0</v>
      </c>
      <c r="AE325" s="363">
        <f>IF(ISERROR(SEARCH(AE$1,$Q325)),0,1)</f>
        <v>0</v>
      </c>
      <c r="AF325" s="363">
        <f>IF(ISERROR(SEARCH(AF$1,$Q325)),0,1)</f>
        <v>0</v>
      </c>
      <c r="AG325" s="363">
        <f>IF(ISERROR(SEARCH(AG$1,$Q325)),0,1)</f>
        <v>0</v>
      </c>
      <c r="AH325" s="40" t="s">
        <v>2181</v>
      </c>
      <c r="AI325" s="137" t="str">
        <f>_xlfn.XLOOKUP(I325,'api2.3'!B:B,'api2.3'!D:D,"")</f>
        <v>Health Indicators</v>
      </c>
      <c r="AJ325" s="40" t="s">
        <v>60</v>
      </c>
      <c r="AK325" s="202" t="s">
        <v>44</v>
      </c>
      <c r="AL325" s="364">
        <f>_xlfn.XLOOKUP(AK325,sortorder!$I$15:$I$20,sortorder!$J$15:$J$20)</f>
        <v>1</v>
      </c>
      <c r="AM325" s="638" t="s">
        <v>416</v>
      </c>
      <c r="AN325" s="638" t="s">
        <v>416</v>
      </c>
      <c r="AO325" s="638" t="s">
        <v>417</v>
      </c>
      <c r="AP325" s="648">
        <v>1</v>
      </c>
      <c r="AQ325" s="40" t="s">
        <v>1100</v>
      </c>
      <c r="AR325" s="22" t="str">
        <f>IF(AA325=1,"pctile",IF(Y325=1,"ratio",IF(AC325=1,"avg","raw")))</f>
        <v>avg</v>
      </c>
      <c r="AS325" s="40" t="s">
        <v>1107</v>
      </c>
      <c r="AT325" s="22" t="b">
        <f>AR325=AS325</f>
        <v>1</v>
      </c>
      <c r="AU325" s="638" t="s">
        <v>1101</v>
      </c>
      <c r="AV325" s="638" t="s">
        <v>1107</v>
      </c>
      <c r="AW325" s="40">
        <v>1</v>
      </c>
      <c r="AX325" s="601" t="s">
        <v>2799</v>
      </c>
      <c r="AY325" s="484" t="b">
        <v>0</v>
      </c>
      <c r="AZ325" s="40" t="s">
        <v>2711</v>
      </c>
      <c r="BA325" s="40"/>
      <c r="BB325" s="40">
        <v>1</v>
      </c>
      <c r="BC325" s="40" t="b">
        <v>0</v>
      </c>
      <c r="BD325" s="40" t="b">
        <v>0</v>
      </c>
      <c r="BE325" s="40" t="b">
        <v>0</v>
      </c>
      <c r="BF325" s="40"/>
      <c r="BG325" s="40" t="s">
        <v>5088</v>
      </c>
      <c r="BH325" t="s">
        <v>2584</v>
      </c>
      <c r="BI325" t="s">
        <v>2584</v>
      </c>
      <c r="BJ325" s="719" t="e">
        <v>#N/A</v>
      </c>
      <c r="BK325" s="566" t="s">
        <v>2799</v>
      </c>
      <c r="BL325" s="484" t="s">
        <v>2584</v>
      </c>
      <c r="BM325" s="56" t="s">
        <v>2554</v>
      </c>
      <c r="BO325" s="211">
        <v>233</v>
      </c>
      <c r="BQ325" s="585" t="s">
        <v>2585</v>
      </c>
    </row>
    <row r="326" spans="1:73">
      <c r="A326">
        <v>325</v>
      </c>
      <c r="B326" s="153" t="str">
        <f>IFERROR(TEXT(AL326,"00"),"99")&amp;IFERROR(TEXT(W326,"00"),"99")&amp;IFERROR(TEXT(S326,"00"),"99")&amp;IFERROR(TEXT(BO326,"000"),"999")</f>
        <v>018199234</v>
      </c>
      <c r="C326" s="153" t="str">
        <f>IFERROR(TEXT(AL326,"00"),"99")&amp;IFERROR(TEXT(V326,"00"),"99")&amp;IFERROR(TEXT(R326,"000"),"999")</f>
        <v>0181999</v>
      </c>
      <c r="D326" s="28">
        <v>1</v>
      </c>
      <c r="E326" s="591">
        <f>IF(NOT(ISBLANK(L326)),1,0)</f>
        <v>0</v>
      </c>
      <c r="F326" s="591">
        <f>IF(NOT(ISBLANK(O326)),1,0)</f>
        <v>0</v>
      </c>
      <c r="G326" s="349" t="str">
        <f>IF(ISBLANK(H326), IF(OR(NOT(ISBLANK(L326)),NOT(ISBLANK(I326)), NOT(ISBLANK(O326))),"no oldname but should be",""),IF(H326=I326,"api",IF(H326=O326,"csv","no match or acs")))</f>
        <v>api</v>
      </c>
      <c r="H326" t="s">
        <v>2586</v>
      </c>
      <c r="I326" t="s">
        <v>2586</v>
      </c>
      <c r="L326" s="119"/>
      <c r="M326" s="189"/>
      <c r="Q326" s="61" t="s">
        <v>7302</v>
      </c>
      <c r="R326" s="142">
        <f>IFERROR(_xlfn.XLOOKUP(T326, sortorder!P:P,sortorder!Q:Q),999)</f>
        <v>999</v>
      </c>
      <c r="S326" s="142">
        <f>IFERROR(_xlfn.XLOOKUP(T326, sortorder!P:P,sortorder!O:O),99)</f>
        <v>99</v>
      </c>
      <c r="T326" s="188" t="s">
        <v>7293</v>
      </c>
      <c r="V326" s="147">
        <f>IFERROR(_xlfn.XLOOKUP(X326, sortorder!E:E,sortorder!D:D),99)</f>
        <v>81</v>
      </c>
      <c r="W326" s="147">
        <f>V326</f>
        <v>81</v>
      </c>
      <c r="X326" s="362" t="s">
        <v>7335</v>
      </c>
      <c r="Y326" s="363">
        <f>IF(ISERROR(SEARCH(Y$1,$Q326)),0,1)</f>
        <v>0</v>
      </c>
      <c r="Z326" s="363">
        <f>IF(ISERROR(SEARCH(Z$1,$Q326)),0,1)</f>
        <v>0</v>
      </c>
      <c r="AA326" s="363">
        <f>IF(ISERROR(SEARCH(AA$1,$Q326)),0,1)</f>
        <v>0</v>
      </c>
      <c r="AB326" s="363">
        <f>IF(ISERROR(SEARCH(AB$1,$Q326)),0,1)</f>
        <v>0</v>
      </c>
      <c r="AC326" s="363">
        <f>IF(ISERROR(SEARCH(AC$1,$Q326)),0,1)</f>
        <v>1</v>
      </c>
      <c r="AD326" s="363">
        <f>IF(ISERROR(SEARCH(AD$1,$Q326)),0,1)</f>
        <v>0</v>
      </c>
      <c r="AE326" s="363">
        <f>IF(ISERROR(SEARCH(AE$1,$Q326)),0,1)</f>
        <v>0</v>
      </c>
      <c r="AF326" s="363">
        <f>IF(ISERROR(SEARCH(AF$1,$Q326)),0,1)</f>
        <v>0</v>
      </c>
      <c r="AG326" s="363">
        <f>IF(ISERROR(SEARCH(AG$1,$Q326)),0,1)</f>
        <v>0</v>
      </c>
      <c r="AH326" s="40" t="s">
        <v>2181</v>
      </c>
      <c r="AI326" s="137" t="str">
        <f>_xlfn.XLOOKUP(I326,'api2.3'!B:B,'api2.3'!D:D,"")</f>
        <v>Health Indicators</v>
      </c>
      <c r="AJ326" s="40" t="s">
        <v>60</v>
      </c>
      <c r="AK326" s="202" t="s">
        <v>44</v>
      </c>
      <c r="AL326" s="364">
        <f>_xlfn.XLOOKUP(AK326,sortorder!$I$15:$I$20,sortorder!$J$15:$J$20)</f>
        <v>1</v>
      </c>
      <c r="AM326" s="638" t="s">
        <v>416</v>
      </c>
      <c r="AN326" s="638" t="s">
        <v>416</v>
      </c>
      <c r="AO326" s="638" t="s">
        <v>417</v>
      </c>
      <c r="AP326" s="648">
        <v>1</v>
      </c>
      <c r="AQ326" s="40" t="s">
        <v>1100</v>
      </c>
      <c r="AR326" s="22" t="str">
        <f>IF(AA326=1,"pctile",IF(Y326=1,"ratio",IF(AC326=1,"avg","raw")))</f>
        <v>avg</v>
      </c>
      <c r="AS326" s="40" t="s">
        <v>1107</v>
      </c>
      <c r="AT326" s="22" t="b">
        <f>AR326=AS326</f>
        <v>1</v>
      </c>
      <c r="AU326" s="638" t="s">
        <v>1101</v>
      </c>
      <c r="AV326" s="638" t="s">
        <v>1107</v>
      </c>
      <c r="AW326" s="40"/>
      <c r="AX326" s="601" t="s">
        <v>2799</v>
      </c>
      <c r="AY326" s="484" t="b">
        <v>0</v>
      </c>
      <c r="AZ326" s="40" t="s">
        <v>2711</v>
      </c>
      <c r="BA326" s="40">
        <v>2</v>
      </c>
      <c r="BB326" s="40">
        <v>0</v>
      </c>
      <c r="BC326" s="40" t="b">
        <v>0</v>
      </c>
      <c r="BD326" s="40" t="b">
        <v>0</v>
      </c>
      <c r="BE326" s="40" t="b">
        <v>0</v>
      </c>
      <c r="BF326" s="40"/>
      <c r="BG326" s="40" t="s">
        <v>3008</v>
      </c>
      <c r="BH326" t="s">
        <v>3008</v>
      </c>
      <c r="BI326" t="s">
        <v>3008</v>
      </c>
      <c r="BJ326" s="719" t="e">
        <v>#N/A</v>
      </c>
      <c r="BK326" s="566" t="s">
        <v>2799</v>
      </c>
      <c r="BL326" s="484" t="s">
        <v>2587</v>
      </c>
      <c r="BM326" s="56" t="s">
        <v>2558</v>
      </c>
      <c r="BO326" s="211">
        <v>234</v>
      </c>
      <c r="BQ326" s="585" t="s">
        <v>99</v>
      </c>
    </row>
    <row r="327" spans="1:73">
      <c r="A327">
        <v>326</v>
      </c>
      <c r="B327" s="153" t="str">
        <f>IFERROR(TEXT(AL327,"00"),"99")&amp;IFERROR(TEXT(W327,"00"),"99")&amp;IFERROR(TEXT(S327,"00"),"99")&amp;IFERROR(TEXT(BO327,"000"),"999")</f>
        <v>018199235</v>
      </c>
      <c r="C327" s="153" t="str">
        <f>IFERROR(TEXT(AL327,"00"),"99")&amp;IFERROR(TEXT(V327,"00"),"99")&amp;IFERROR(TEXT(R327,"000"),"999")</f>
        <v>0181999</v>
      </c>
      <c r="D327" s="28">
        <v>1</v>
      </c>
      <c r="E327" s="591">
        <f>IF(NOT(ISBLANK(L327)),1,0)</f>
        <v>0</v>
      </c>
      <c r="F327" s="591">
        <f>IF(NOT(ISBLANK(O327)),1,0)</f>
        <v>0</v>
      </c>
      <c r="G327" s="349" t="str">
        <f>IF(ISBLANK(H327), IF(OR(NOT(ISBLANK(L327)),NOT(ISBLANK(I327)), NOT(ISBLANK(O327))),"no oldname but should be",""),IF(H327=I327,"api",IF(H327=O327,"csv","no match or acs")))</f>
        <v>api</v>
      </c>
      <c r="H327" t="s">
        <v>2588</v>
      </c>
      <c r="I327" t="s">
        <v>2588</v>
      </c>
      <c r="Q327" s="61" t="s">
        <v>7314</v>
      </c>
      <c r="R327" s="142">
        <f>IFERROR(_xlfn.XLOOKUP(T327, sortorder!P:P,sortorder!Q:Q),999)</f>
        <v>999</v>
      </c>
      <c r="S327" s="142">
        <f>IFERROR(_xlfn.XLOOKUP(T327, sortorder!P:P,sortorder!O:O),99)</f>
        <v>99</v>
      </c>
      <c r="T327" s="119" t="s">
        <v>7295</v>
      </c>
      <c r="V327" s="147">
        <f>IFERROR(_xlfn.XLOOKUP(X327, sortorder!E:E,sortorder!D:D),99)</f>
        <v>81</v>
      </c>
      <c r="W327" s="147">
        <f>V327</f>
        <v>81</v>
      </c>
      <c r="X327" s="362" t="s">
        <v>7335</v>
      </c>
      <c r="Y327" s="363">
        <f>IF(ISERROR(SEARCH(Y$1,$Q327)),0,1)</f>
        <v>0</v>
      </c>
      <c r="Z327" s="363">
        <f>IF(ISERROR(SEARCH(Z$1,$Q327)),0,1)</f>
        <v>0</v>
      </c>
      <c r="AA327" s="363">
        <f>IF(ISERROR(SEARCH(AA$1,$Q327)),0,1)</f>
        <v>0</v>
      </c>
      <c r="AB327" s="363">
        <f>IF(ISERROR(SEARCH(AB$1,$Q327)),0,1)</f>
        <v>0</v>
      </c>
      <c r="AC327" s="363">
        <f>IF(ISERROR(SEARCH(AC$1,$Q327)),0,1)</f>
        <v>1</v>
      </c>
      <c r="AD327" s="363">
        <f>IF(ISERROR(SEARCH(AD$1,$Q327)),0,1)</f>
        <v>0</v>
      </c>
      <c r="AE327" s="363">
        <f>IF(ISERROR(SEARCH(AE$1,$Q327)),0,1)</f>
        <v>0</v>
      </c>
      <c r="AF327" s="363">
        <f>IF(ISERROR(SEARCH(AF$1,$Q327)),0,1)</f>
        <v>0</v>
      </c>
      <c r="AG327" s="363">
        <f>IF(ISERROR(SEARCH(AG$1,$Q327)),0,1)</f>
        <v>0</v>
      </c>
      <c r="AH327" s="40" t="s">
        <v>2181</v>
      </c>
      <c r="AI327" s="137" t="str">
        <f>_xlfn.XLOOKUP(I327,'api2.3'!B:B,'api2.3'!D:D,"")</f>
        <v>Health Indicators</v>
      </c>
      <c r="AJ327" s="40" t="s">
        <v>60</v>
      </c>
      <c r="AK327" s="202" t="s">
        <v>44</v>
      </c>
      <c r="AL327" s="364">
        <f>_xlfn.XLOOKUP(AK327,sortorder!$I$15:$I$20,sortorder!$J$15:$J$20)</f>
        <v>1</v>
      </c>
      <c r="AM327" s="638" t="s">
        <v>416</v>
      </c>
      <c r="AN327" s="638" t="s">
        <v>416</v>
      </c>
      <c r="AO327" s="638" t="s">
        <v>417</v>
      </c>
      <c r="AP327" s="648">
        <v>1</v>
      </c>
      <c r="AQ327" s="40" t="s">
        <v>1100</v>
      </c>
      <c r="AR327" s="22" t="str">
        <f>IF(AA327=1,"pctile",IF(Y327=1,"ratio",IF(AC327=1,"avg","raw")))</f>
        <v>avg</v>
      </c>
      <c r="AS327" s="40" t="s">
        <v>1107</v>
      </c>
      <c r="AT327" s="22" t="b">
        <f>AR327=AS327</f>
        <v>1</v>
      </c>
      <c r="AU327" s="638" t="s">
        <v>1101</v>
      </c>
      <c r="AV327" s="638" t="s">
        <v>1107</v>
      </c>
      <c r="AW327" s="40"/>
      <c r="AX327" s="601" t="s">
        <v>2799</v>
      </c>
      <c r="AY327" s="484" t="b">
        <v>0</v>
      </c>
      <c r="AZ327" s="40" t="s">
        <v>2711</v>
      </c>
      <c r="BA327" s="40"/>
      <c r="BB327" s="40">
        <v>1</v>
      </c>
      <c r="BC327" s="40" t="b">
        <v>0</v>
      </c>
      <c r="BD327" s="40" t="b">
        <v>0</v>
      </c>
      <c r="BE327" s="40" t="b">
        <v>0</v>
      </c>
      <c r="BF327" s="40"/>
      <c r="BG327" s="40" t="s">
        <v>3014</v>
      </c>
      <c r="BH327" t="s">
        <v>3014</v>
      </c>
      <c r="BI327" t="s">
        <v>3014</v>
      </c>
      <c r="BJ327" s="719" t="e">
        <v>#N/A</v>
      </c>
      <c r="BK327" s="566" t="s">
        <v>2799</v>
      </c>
      <c r="BL327" s="484" t="s">
        <v>2589</v>
      </c>
      <c r="BM327" s="56" t="s">
        <v>2564</v>
      </c>
      <c r="BO327" s="211">
        <v>235</v>
      </c>
      <c r="BQ327" s="585" t="s">
        <v>2585</v>
      </c>
    </row>
    <row r="328" spans="1:73">
      <c r="A328">
        <v>327</v>
      </c>
      <c r="B328" s="153" t="str">
        <f>IFERROR(TEXT(AL328,"00"),"99")&amp;IFERROR(TEXT(W328,"00"),"99")&amp;IFERROR(TEXT(S328,"00"),"99")&amp;IFERROR(TEXT(BO328,"000"),"999")</f>
        <v>018199999</v>
      </c>
      <c r="C328" s="153" t="str">
        <f>IFERROR(TEXT(AL328,"00"),"99")&amp;IFERROR(TEXT(V328,"00"),"99")&amp;IFERROR(TEXT(R328,"000"),"999")</f>
        <v>0181999</v>
      </c>
      <c r="D328" s="28">
        <v>1</v>
      </c>
      <c r="E328" s="591">
        <f>IF(NOT(ISBLANK(L328)),1,0)</f>
        <v>0</v>
      </c>
      <c r="F328" s="591">
        <f>IF(NOT(ISBLANK(O328)),1,0)</f>
        <v>0</v>
      </c>
      <c r="G328" s="349" t="str">
        <f>IF(ISBLANK(H328), IF(OR(NOT(ISBLANK(L328)),NOT(ISBLANK(I328)), NOT(ISBLANK(O328))),"no oldname but should be",""),IF(H328=I328,"api",IF(H328=O328,"csv","no match or acs")))</f>
        <v>api</v>
      </c>
      <c r="H328" t="s">
        <v>2697</v>
      </c>
      <c r="I328" s="1" t="s">
        <v>2697</v>
      </c>
      <c r="J328" s="189"/>
      <c r="K328" s="119"/>
      <c r="L328" s="119"/>
      <c r="M328" s="189"/>
      <c r="N328" s="189"/>
      <c r="O328" s="119"/>
      <c r="P328" s="189"/>
      <c r="Q328" s="134" t="s">
        <v>2224</v>
      </c>
      <c r="R328" s="142">
        <f>IFERROR(_xlfn.XLOOKUP(T328, sortorder!P:P,sortorder!Q:Q),999)</f>
        <v>999</v>
      </c>
      <c r="S328" s="142">
        <f>IFERROR(_xlfn.XLOOKUP(T328, sortorder!P:P,sortorder!O:O),99)</f>
        <v>99</v>
      </c>
      <c r="T328" s="124" t="s">
        <v>7292</v>
      </c>
      <c r="V328" s="147">
        <f>IFERROR(_xlfn.XLOOKUP(X328, sortorder!E:E,sortorder!D:D),99)</f>
        <v>81</v>
      </c>
      <c r="W328" s="147">
        <f>V328</f>
        <v>81</v>
      </c>
      <c r="X328" s="724" t="s">
        <v>7335</v>
      </c>
      <c r="Y328" s="363">
        <f>IF(ISERROR(SEARCH(Y$1,$Q328)),0,1)</f>
        <v>0</v>
      </c>
      <c r="Z328" s="363">
        <f>IF(ISERROR(SEARCH(Z$1,$Q328)),0,1)</f>
        <v>0</v>
      </c>
      <c r="AA328" s="363">
        <f>IF(ISERROR(SEARCH(AA$1,$Q328)),0,1)</f>
        <v>0</v>
      </c>
      <c r="AB328" s="363">
        <f>IF(ISERROR(SEARCH(AB$1,$Q328)),0,1)</f>
        <v>0</v>
      </c>
      <c r="AC328" s="363">
        <f>IF(ISERROR(SEARCH(AC$1,$Q328)),0,1)</f>
        <v>1</v>
      </c>
      <c r="AD328" s="363">
        <f>IF(ISERROR(SEARCH(AD$1,$Q328)),0,1)</f>
        <v>0</v>
      </c>
      <c r="AE328" s="363">
        <f>IF(ISERROR(SEARCH(AE$1,$Q328)),0,1)</f>
        <v>0</v>
      </c>
      <c r="AF328" s="363">
        <f>IF(ISERROR(SEARCH(AF$1,$Q328)),0,1)</f>
        <v>0</v>
      </c>
      <c r="AG328" s="363">
        <f>IF(ISERROR(SEARCH(AG$1,$Q328)),0,1)</f>
        <v>0</v>
      </c>
      <c r="AH328" s="40" t="s">
        <v>2181</v>
      </c>
      <c r="AI328" s="137" t="str">
        <f>_xlfn.XLOOKUP(I328,'api2.3'!B:B,'api2.3'!D:D,"")</f>
        <v>Health Indicators</v>
      </c>
      <c r="AJ328" s="40" t="s">
        <v>60</v>
      </c>
      <c r="AK328" s="202" t="s">
        <v>44</v>
      </c>
      <c r="AL328" s="364">
        <f>_xlfn.XLOOKUP(AK328,sortorder!$I$15:$I$20,sortorder!$J$15:$J$20)</f>
        <v>1</v>
      </c>
      <c r="AM328" s="638" t="s">
        <v>416</v>
      </c>
      <c r="AN328" s="638" t="s">
        <v>416</v>
      </c>
      <c r="AO328" s="638" t="s">
        <v>417</v>
      </c>
      <c r="AP328" s="648">
        <v>1</v>
      </c>
      <c r="AQ328" s="40" t="s">
        <v>1100</v>
      </c>
      <c r="AR328" s="22" t="str">
        <f>IF(AA328=1,"pctile",IF(Y328=1,"ratio",IF(AC328=1,"avg","raw")))</f>
        <v>avg</v>
      </c>
      <c r="AS328" s="40" t="s">
        <v>1107</v>
      </c>
      <c r="AT328" s="22" t="b">
        <f>AR328=AS328</f>
        <v>1</v>
      </c>
      <c r="AU328" s="638" t="s">
        <v>1101</v>
      </c>
      <c r="AV328" s="638" t="s">
        <v>1107</v>
      </c>
      <c r="AW328" s="40"/>
      <c r="AX328" s="601" t="s">
        <v>2799</v>
      </c>
      <c r="AY328" s="484" t="b">
        <v>0</v>
      </c>
      <c r="AZ328" s="40" t="s">
        <v>2711</v>
      </c>
      <c r="BA328" s="40">
        <v>3</v>
      </c>
      <c r="BB328" s="40">
        <v>1</v>
      </c>
      <c r="BC328" s="40" t="b">
        <v>0</v>
      </c>
      <c r="BD328" s="40" t="b">
        <v>0</v>
      </c>
      <c r="BE328" s="40" t="b">
        <v>0</v>
      </c>
      <c r="BF328" s="40"/>
      <c r="BG328" s="725" t="s">
        <v>5089</v>
      </c>
      <c r="BH328" s="119" t="s">
        <v>2698</v>
      </c>
      <c r="BI328" s="119" t="s">
        <v>2698</v>
      </c>
      <c r="BJ328" s="719" t="e">
        <v>#N/A</v>
      </c>
      <c r="BK328" s="566" t="s">
        <v>2799</v>
      </c>
      <c r="BL328" s="484" t="s">
        <v>2698</v>
      </c>
      <c r="BO328" s="214">
        <v>999</v>
      </c>
      <c r="BQ328" s="585" t="s">
        <v>2699</v>
      </c>
    </row>
    <row r="329" spans="1:73">
      <c r="A329">
        <v>328</v>
      </c>
      <c r="B329" s="153" t="str">
        <f>IFERROR(TEXT(AL329,"00"),"99")&amp;IFERROR(TEXT(W329,"00"),"99")&amp;IFERROR(TEXT(S329,"00"),"99")&amp;IFERROR(TEXT(BO329,"000"),"999")</f>
        <v>018223217</v>
      </c>
      <c r="C329" s="153" t="str">
        <f>IFERROR(TEXT(AL329,"00"),"99")&amp;IFERROR(TEXT(V329,"00"),"99")&amp;IFERROR(TEXT(R329,"000"),"999")</f>
        <v>0182165</v>
      </c>
      <c r="D329" s="591">
        <f>IF(NOT(ISBLANK(I329)),1,0)</f>
        <v>1</v>
      </c>
      <c r="E329" s="591">
        <f>IF(NOT(ISBLANK(L329)),1,0)</f>
        <v>0</v>
      </c>
      <c r="F329" s="591">
        <f>IF(NOT(ISBLANK(O329)),1,0)</f>
        <v>0</v>
      </c>
      <c r="G329" s="349" t="str">
        <f>IF(ISBLANK(H329), IF(OR(NOT(ISBLANK(L329)),NOT(ISBLANK(I329)), NOT(ISBLANK(O329))),"no oldname but should be",""),IF(H329=I329,"api",IF(H329=O329,"csv","no match or acs")))</f>
        <v>no oldname but should be</v>
      </c>
      <c r="I329" s="451" t="s">
        <v>2568</v>
      </c>
      <c r="K329" s="119"/>
      <c r="L329" s="119"/>
      <c r="M329" s="189"/>
      <c r="N329" s="189"/>
      <c r="O329" s="119"/>
      <c r="P329" s="189"/>
      <c r="Q329" s="174" t="s">
        <v>5735</v>
      </c>
      <c r="R329" s="142">
        <f>IFERROR(_xlfn.XLOOKUP(T329, sortorder!P:P,sortorder!Q:Q),999)</f>
        <v>165</v>
      </c>
      <c r="S329" s="142">
        <f>IFERROR(_xlfn.XLOOKUP(T329, sortorder!P:P,sortorder!O:O),99)</f>
        <v>23</v>
      </c>
      <c r="T329" s="174" t="s">
        <v>4764</v>
      </c>
      <c r="U329" s="189"/>
      <c r="V329" s="147">
        <f>IFERROR(_xlfn.XLOOKUP(X329, sortorder!E:E,sortorder!D:D),99)</f>
        <v>82</v>
      </c>
      <c r="W329" s="147">
        <f>V329</f>
        <v>82</v>
      </c>
      <c r="X329" s="362" t="s">
        <v>7333</v>
      </c>
      <c r="Y329" s="137">
        <f>IF(ISERROR(SEARCH(Y$1,$Q329)),0,1)</f>
        <v>0</v>
      </c>
      <c r="Z329" s="137">
        <f>IF(ISERROR(SEARCH(Z$1,$Q329)),0,1)</f>
        <v>1</v>
      </c>
      <c r="AA329" s="137">
        <f>IF(ISERROR(SEARCH(AA$1,$Q329)),0,1)</f>
        <v>0</v>
      </c>
      <c r="AB329" s="137">
        <f>IF(ISERROR(SEARCH(AB$1,$Q329)),0,1)</f>
        <v>0</v>
      </c>
      <c r="AC329" s="137">
        <f>IF(ISERROR(SEARCH(AC$1,$Q329)),0,1)</f>
        <v>1</v>
      </c>
      <c r="AD329" s="137">
        <f>IF(ISERROR(SEARCH(AD$1,$Q329)),0,1)</f>
        <v>0</v>
      </c>
      <c r="AE329" s="137">
        <f>IF(ISERROR(SEARCH(AE$1,$Q329)),0,1)</f>
        <v>0</v>
      </c>
      <c r="AF329" s="137">
        <f>IF(ISERROR(SEARCH(AF$1,$Q329)),0,1)</f>
        <v>0</v>
      </c>
      <c r="AG329" s="137">
        <f>IF(ISERROR(SEARCH(AG$1,$Q329)),0,1)</f>
        <v>0</v>
      </c>
      <c r="AH329" s="119" t="s">
        <v>2181</v>
      </c>
      <c r="AI329" s="137" t="str">
        <f>_xlfn.XLOOKUP(I329,'api2.3'!B:B,'api2.3'!D:D,"")</f>
        <v>Health Indicators</v>
      </c>
      <c r="AJ329" t="s">
        <v>44</v>
      </c>
      <c r="AK329" s="202" t="s">
        <v>44</v>
      </c>
      <c r="AL329" s="200">
        <f>_xlfn.XLOOKUP(AK329,sortorder!$I$15:$I$20,sortorder!$J$15:$J$20)</f>
        <v>1</v>
      </c>
      <c r="AM329" s="640" t="s">
        <v>1743</v>
      </c>
      <c r="AN329" s="640" t="s">
        <v>1744</v>
      </c>
      <c r="AO329" s="640" t="s">
        <v>1744</v>
      </c>
      <c r="AP329" s="644">
        <v>3</v>
      </c>
      <c r="AQ329" s="119" t="s">
        <v>1752</v>
      </c>
      <c r="AR329" s="22" t="str">
        <f>IF(AA329=1,"pctile",IF(Y329=1,"ratio",IF(AC329=1,"avg","raw")))</f>
        <v>avg</v>
      </c>
      <c r="AS329" s="119" t="s">
        <v>1107</v>
      </c>
      <c r="AT329" s="22" t="b">
        <f>AR329=AS329</f>
        <v>1</v>
      </c>
      <c r="AU329" s="640" t="s">
        <v>1101</v>
      </c>
      <c r="AV329" s="640" t="s">
        <v>1107</v>
      </c>
      <c r="AW329" s="119">
        <v>1</v>
      </c>
      <c r="AX329" s="601" t="s">
        <v>2799</v>
      </c>
      <c r="AY329" s="484" t="b">
        <v>0</v>
      </c>
      <c r="AZ329" s="119" t="s">
        <v>2711</v>
      </c>
      <c r="BA329" s="119"/>
      <c r="BB329" s="119">
        <v>1</v>
      </c>
      <c r="BC329" s="119" t="b">
        <v>0</v>
      </c>
      <c r="BD329" s="119" t="b">
        <v>0</v>
      </c>
      <c r="BE329" s="119" t="b">
        <v>0</v>
      </c>
      <c r="BF329" s="119"/>
      <c r="BG329" s="119" t="s">
        <v>5392</v>
      </c>
      <c r="BH329" s="119" t="s">
        <v>5391</v>
      </c>
      <c r="BI329" s="119" t="s">
        <v>5391</v>
      </c>
      <c r="BJ329" s="719" t="e">
        <v>#N/A</v>
      </c>
      <c r="BK329" s="566" t="s">
        <v>2799</v>
      </c>
      <c r="BL329" s="484" t="s">
        <v>2569</v>
      </c>
      <c r="BM329" s="189" t="s">
        <v>2570</v>
      </c>
      <c r="BO329" s="211">
        <v>217</v>
      </c>
      <c r="BQ329" s="585" t="s">
        <v>2571</v>
      </c>
    </row>
    <row r="330" spans="1:73">
      <c r="A330">
        <v>329</v>
      </c>
      <c r="B330" s="153" t="str">
        <f>IFERROR(TEXT(AL330,"00"),"99")&amp;IFERROR(TEXT(W330,"00"),"99")&amp;IFERROR(TEXT(S330,"00"),"99")&amp;IFERROR(TEXT(BO330,"000"),"999")</f>
        <v>018299211</v>
      </c>
      <c r="C330" s="153" t="str">
        <f>IFERROR(TEXT(AL330,"00"),"99")&amp;IFERROR(TEXT(V330,"00"),"99")&amp;IFERROR(TEXT(R330,"000"),"999")</f>
        <v>0182999</v>
      </c>
      <c r="D330" s="28">
        <v>1</v>
      </c>
      <c r="E330" s="591">
        <f>IF(NOT(ISBLANK(L330)),1,0)</f>
        <v>0</v>
      </c>
      <c r="F330" s="591">
        <f>IF(NOT(ISBLANK(O330)),1,0)</f>
        <v>0</v>
      </c>
      <c r="G330" s="349" t="str">
        <f>IF(ISBLANK(H330), IF(OR(NOT(ISBLANK(L330)),NOT(ISBLANK(I330)), NOT(ISBLANK(O330))),"no oldname but should be",""),IF(H330=I330,"api",IF(H330=O330,"csv","no match or acs")))</f>
        <v>api</v>
      </c>
      <c r="H330" t="s">
        <v>2552</v>
      </c>
      <c r="I330" t="s">
        <v>2552</v>
      </c>
      <c r="K330" s="119"/>
      <c r="L330" s="119"/>
      <c r="M330" s="189"/>
      <c r="N330" s="189"/>
      <c r="O330" s="119"/>
      <c r="P330" s="189"/>
      <c r="Q330" s="119" t="s">
        <v>7297</v>
      </c>
      <c r="R330" s="142">
        <f>IFERROR(_xlfn.XLOOKUP(T330, sortorder!P:P,sortorder!Q:Q),999)</f>
        <v>999</v>
      </c>
      <c r="S330" s="142">
        <f>IFERROR(_xlfn.XLOOKUP(T330, sortorder!P:P,sortorder!O:O),99)</f>
        <v>99</v>
      </c>
      <c r="T330" s="188" t="s">
        <v>7294</v>
      </c>
      <c r="U330" s="189"/>
      <c r="V330" s="147">
        <f>IFERROR(_xlfn.XLOOKUP(X330, sortorder!E:E,sortorder!D:D),99)</f>
        <v>82</v>
      </c>
      <c r="W330" s="147">
        <f>V330</f>
        <v>82</v>
      </c>
      <c r="X330" s="362" t="s">
        <v>7333</v>
      </c>
      <c r="Y330" s="363">
        <f>IF(ISERROR(SEARCH(Y$1,$Q330)),0,1)</f>
        <v>0</v>
      </c>
      <c r="Z330" s="363">
        <f>IF(ISERROR(SEARCH(Z$1,$Q330)),0,1)</f>
        <v>1</v>
      </c>
      <c r="AA330" s="363">
        <f>IF(ISERROR(SEARCH(AA$1,$Q330)),0,1)</f>
        <v>0</v>
      </c>
      <c r="AB330" s="363">
        <f>IF(ISERROR(SEARCH(AB$1,$Q330)),0,1)</f>
        <v>0</v>
      </c>
      <c r="AC330" s="363">
        <f>IF(ISERROR(SEARCH(AC$1,$Q330)),0,1)</f>
        <v>1</v>
      </c>
      <c r="AD330" s="363">
        <f>IF(ISERROR(SEARCH(AD$1,$Q330)),0,1)</f>
        <v>0</v>
      </c>
      <c r="AE330" s="363">
        <f>IF(ISERROR(SEARCH(AE$1,$Q330)),0,1)</f>
        <v>0</v>
      </c>
      <c r="AF330" s="363">
        <f>IF(ISERROR(SEARCH(AF$1,$Q330)),0,1)</f>
        <v>0</v>
      </c>
      <c r="AG330" s="363">
        <f>IF(ISERROR(SEARCH(AG$1,$Q330)),0,1)</f>
        <v>0</v>
      </c>
      <c r="AH330" s="362" t="s">
        <v>2181</v>
      </c>
      <c r="AI330" s="137" t="str">
        <f>_xlfn.XLOOKUP(I330,'api2.3'!B:B,'api2.3'!D:D,"")</f>
        <v>Health Indicators</v>
      </c>
      <c r="AJ330" s="362" t="s">
        <v>60</v>
      </c>
      <c r="AK330" s="202" t="s">
        <v>44</v>
      </c>
      <c r="AL330" s="364">
        <f>_xlfn.XLOOKUP(AK330,sortorder!$I$15:$I$20,sortorder!$J$15:$J$20)</f>
        <v>1</v>
      </c>
      <c r="AM330" s="640" t="s">
        <v>1743</v>
      </c>
      <c r="AN330" s="640" t="s">
        <v>1744</v>
      </c>
      <c r="AO330" s="640" t="s">
        <v>1744</v>
      </c>
      <c r="AP330" s="644">
        <v>3</v>
      </c>
      <c r="AQ330" s="362" t="s">
        <v>1752</v>
      </c>
      <c r="AR330" s="22" t="str">
        <f>IF(AA330=1,"pctile",IF(Y330=1,"ratio",IF(AC330=1,"avg","raw")))</f>
        <v>avg</v>
      </c>
      <c r="AS330" s="362" t="s">
        <v>1107</v>
      </c>
      <c r="AT330" s="22" t="b">
        <f>AR330=AS330</f>
        <v>1</v>
      </c>
      <c r="AU330" s="640" t="s">
        <v>1101</v>
      </c>
      <c r="AV330" s="640" t="s">
        <v>1107</v>
      </c>
      <c r="AW330" s="362">
        <v>1</v>
      </c>
      <c r="AX330" s="601" t="s">
        <v>2799</v>
      </c>
      <c r="AY330" s="484" t="b">
        <v>0</v>
      </c>
      <c r="AZ330" s="362" t="s">
        <v>2711</v>
      </c>
      <c r="BA330" s="362"/>
      <c r="BB330" s="362">
        <v>1</v>
      </c>
      <c r="BC330" s="362" t="b">
        <v>0</v>
      </c>
      <c r="BD330" s="362" t="b">
        <v>0</v>
      </c>
      <c r="BE330" s="362" t="b">
        <v>0</v>
      </c>
      <c r="BF330" s="362"/>
      <c r="BG330" s="362" t="s">
        <v>5093</v>
      </c>
      <c r="BH330" s="119" t="s">
        <v>2553</v>
      </c>
      <c r="BI330" s="119" t="s">
        <v>2553</v>
      </c>
      <c r="BJ330" s="719" t="e">
        <v>#N/A</v>
      </c>
      <c r="BK330" s="566" t="s">
        <v>2799</v>
      </c>
      <c r="BL330" s="484" t="s">
        <v>2553</v>
      </c>
      <c r="BM330" s="189" t="s">
        <v>2554</v>
      </c>
      <c r="BO330" s="211">
        <v>211</v>
      </c>
      <c r="BQ330" s="585" t="s">
        <v>2555</v>
      </c>
    </row>
    <row r="331" spans="1:73">
      <c r="A331">
        <v>330</v>
      </c>
      <c r="B331" s="153" t="str">
        <f>IFERROR(TEXT(AL331,"00"),"99")&amp;IFERROR(TEXT(W331,"00"),"99")&amp;IFERROR(TEXT(S331,"00"),"99")&amp;IFERROR(TEXT(BO331,"000"),"999")</f>
        <v>018299213</v>
      </c>
      <c r="C331" s="153" t="str">
        <f>IFERROR(TEXT(AL331,"00"),"99")&amp;IFERROR(TEXT(V331,"00"),"99")&amp;IFERROR(TEXT(R331,"000"),"999")</f>
        <v>0182999</v>
      </c>
      <c r="D331" s="28">
        <v>1</v>
      </c>
      <c r="E331" s="591">
        <f>IF(NOT(ISBLANK(L331)),1,0)</f>
        <v>0</v>
      </c>
      <c r="F331" s="591">
        <f>IF(NOT(ISBLANK(O331)),1,0)</f>
        <v>0</v>
      </c>
      <c r="G331" s="349" t="str">
        <f>IF(ISBLANK(H331), IF(OR(NOT(ISBLANK(L331)),NOT(ISBLANK(I331)), NOT(ISBLANK(O331))),"no oldname but should be",""),IF(H331=I331,"api",IF(H331=O331,"csv","no match or acs")))</f>
        <v>api</v>
      </c>
      <c r="H331" t="s">
        <v>2556</v>
      </c>
      <c r="I331" t="s">
        <v>2556</v>
      </c>
      <c r="K331" s="119"/>
      <c r="L331" s="119"/>
      <c r="M331" s="189"/>
      <c r="N331" s="189"/>
      <c r="O331" s="119"/>
      <c r="P331" s="189"/>
      <c r="Q331" s="119" t="s">
        <v>7298</v>
      </c>
      <c r="R331" s="142">
        <f>IFERROR(_xlfn.XLOOKUP(T331, sortorder!P:P,sortorder!Q:Q),999)</f>
        <v>999</v>
      </c>
      <c r="S331" s="142">
        <f>IFERROR(_xlfn.XLOOKUP(T331, sortorder!P:P,sortorder!O:O),99)</f>
        <v>99</v>
      </c>
      <c r="T331" s="188" t="s">
        <v>7293</v>
      </c>
      <c r="U331" s="189"/>
      <c r="V331" s="147">
        <f>IFERROR(_xlfn.XLOOKUP(X331, sortorder!E:E,sortorder!D:D),99)</f>
        <v>82</v>
      </c>
      <c r="W331" s="147">
        <f>V331</f>
        <v>82</v>
      </c>
      <c r="X331" s="362" t="s">
        <v>7333</v>
      </c>
      <c r="Y331" s="363">
        <f>IF(ISERROR(SEARCH(Y$1,$Q331)),0,1)</f>
        <v>0</v>
      </c>
      <c r="Z331" s="363">
        <f>IF(ISERROR(SEARCH(Z$1,$Q331)),0,1)</f>
        <v>1</v>
      </c>
      <c r="AA331" s="363">
        <f>IF(ISERROR(SEARCH(AA$1,$Q331)),0,1)</f>
        <v>0</v>
      </c>
      <c r="AB331" s="363">
        <f>IF(ISERROR(SEARCH(AB$1,$Q331)),0,1)</f>
        <v>0</v>
      </c>
      <c r="AC331" s="363">
        <f>IF(ISERROR(SEARCH(AC$1,$Q331)),0,1)</f>
        <v>1</v>
      </c>
      <c r="AD331" s="363">
        <f>IF(ISERROR(SEARCH(AD$1,$Q331)),0,1)</f>
        <v>0</v>
      </c>
      <c r="AE331" s="363">
        <f>IF(ISERROR(SEARCH(AE$1,$Q331)),0,1)</f>
        <v>0</v>
      </c>
      <c r="AF331" s="363">
        <f>IF(ISERROR(SEARCH(AF$1,$Q331)),0,1)</f>
        <v>0</v>
      </c>
      <c r="AG331" s="363">
        <f>IF(ISERROR(SEARCH(AG$1,$Q331)),0,1)</f>
        <v>0</v>
      </c>
      <c r="AH331" s="362" t="s">
        <v>2181</v>
      </c>
      <c r="AI331" s="137" t="str">
        <f>_xlfn.XLOOKUP(I331,'api2.3'!B:B,'api2.3'!D:D,"")</f>
        <v>Health Indicators</v>
      </c>
      <c r="AJ331" s="362" t="s">
        <v>60</v>
      </c>
      <c r="AK331" s="202" t="s">
        <v>44</v>
      </c>
      <c r="AL331" s="364">
        <f>_xlfn.XLOOKUP(AK331,sortorder!$I$15:$I$20,sortorder!$J$15:$J$20)</f>
        <v>1</v>
      </c>
      <c r="AM331" s="640" t="s">
        <v>1743</v>
      </c>
      <c r="AN331" s="640" t="s">
        <v>1744</v>
      </c>
      <c r="AO331" s="640" t="s">
        <v>1744</v>
      </c>
      <c r="AP331" s="644">
        <v>3</v>
      </c>
      <c r="AQ331" s="362" t="s">
        <v>1752</v>
      </c>
      <c r="AR331" s="22" t="str">
        <f>IF(AA331=1,"pctile",IF(Y331=1,"ratio",IF(AC331=1,"avg","raw")))</f>
        <v>avg</v>
      </c>
      <c r="AS331" s="362" t="s">
        <v>1107</v>
      </c>
      <c r="AT331" s="22" t="b">
        <f>AR331=AS331</f>
        <v>1</v>
      </c>
      <c r="AU331" s="640" t="s">
        <v>1101</v>
      </c>
      <c r="AV331" s="640" t="s">
        <v>1107</v>
      </c>
      <c r="AW331" s="362"/>
      <c r="AX331" s="601" t="s">
        <v>2799</v>
      </c>
      <c r="AY331" s="484" t="b">
        <v>0</v>
      </c>
      <c r="AZ331" s="362" t="s">
        <v>2711</v>
      </c>
      <c r="BA331" s="362">
        <v>2</v>
      </c>
      <c r="BB331" s="362">
        <v>1</v>
      </c>
      <c r="BC331" s="362" t="b">
        <v>0</v>
      </c>
      <c r="BD331" s="362" t="b">
        <v>0</v>
      </c>
      <c r="BE331" s="362" t="b">
        <v>0</v>
      </c>
      <c r="BF331" s="362"/>
      <c r="BG331" s="362" t="s">
        <v>3010</v>
      </c>
      <c r="BH331" s="119" t="s">
        <v>3010</v>
      </c>
      <c r="BI331" s="119" t="s">
        <v>3010</v>
      </c>
      <c r="BJ331" s="719" t="e">
        <v>#N/A</v>
      </c>
      <c r="BK331" s="566" t="s">
        <v>2799</v>
      </c>
      <c r="BL331" s="484" t="s">
        <v>2557</v>
      </c>
      <c r="BM331" s="189" t="s">
        <v>2558</v>
      </c>
      <c r="BO331" s="211">
        <v>213</v>
      </c>
      <c r="BQ331" s="585" t="s">
        <v>2559</v>
      </c>
    </row>
    <row r="332" spans="1:73">
      <c r="A332">
        <v>331</v>
      </c>
      <c r="B332" s="153" t="str">
        <f>IFERROR(TEXT(AL332,"00"),"99")&amp;IFERROR(TEXT(W332,"00"),"99")&amp;IFERROR(TEXT(S332,"00"),"99")&amp;IFERROR(TEXT(BO332,"000"),"999")</f>
        <v>018299215</v>
      </c>
      <c r="C332" s="153" t="str">
        <f>IFERROR(TEXT(AL332,"00"),"99")&amp;IFERROR(TEXT(V332,"00"),"99")&amp;IFERROR(TEXT(R332,"000"),"999")</f>
        <v>0182999</v>
      </c>
      <c r="D332" s="28">
        <v>1</v>
      </c>
      <c r="E332" s="591">
        <f>IF(NOT(ISBLANK(L332)),1,0)</f>
        <v>0</v>
      </c>
      <c r="F332" s="591">
        <f>IF(NOT(ISBLANK(O332)),1,0)</f>
        <v>0</v>
      </c>
      <c r="G332" s="349" t="str">
        <f>IF(ISBLANK(H332), IF(OR(NOT(ISBLANK(L332)),NOT(ISBLANK(I332)), NOT(ISBLANK(O332))),"no oldname but should be",""),IF(H332=I332,"api",IF(H332=O332,"csv","no match or acs")))</f>
        <v>api</v>
      </c>
      <c r="H332" t="s">
        <v>2562</v>
      </c>
      <c r="I332" t="s">
        <v>2562</v>
      </c>
      <c r="K332" s="119"/>
      <c r="L332" s="119"/>
      <c r="M332" s="189"/>
      <c r="N332" s="189"/>
      <c r="O332" s="119"/>
      <c r="P332" s="189"/>
      <c r="Q332" s="120" t="s">
        <v>7312</v>
      </c>
      <c r="R332" s="142">
        <f>IFERROR(_xlfn.XLOOKUP(T332, sortorder!P:P,sortorder!Q:Q),999)</f>
        <v>999</v>
      </c>
      <c r="S332" s="142">
        <f>IFERROR(_xlfn.XLOOKUP(T332, sortorder!P:P,sortorder!O:O),99)</f>
        <v>99</v>
      </c>
      <c r="T332" s="119" t="s">
        <v>7295</v>
      </c>
      <c r="U332" s="189"/>
      <c r="V332" s="147">
        <f>IFERROR(_xlfn.XLOOKUP(X332, sortorder!E:E,sortorder!D:D),99)</f>
        <v>82</v>
      </c>
      <c r="W332" s="147">
        <f>V332</f>
        <v>82</v>
      </c>
      <c r="X332" s="362" t="s">
        <v>7333</v>
      </c>
      <c r="Y332" s="363">
        <f>IF(ISERROR(SEARCH(Y$1,$Q332)),0,1)</f>
        <v>0</v>
      </c>
      <c r="Z332" s="363">
        <f>IF(ISERROR(SEARCH(Z$1,$Q332)),0,1)</f>
        <v>1</v>
      </c>
      <c r="AA332" s="363">
        <f>IF(ISERROR(SEARCH(AA$1,$Q332)),0,1)</f>
        <v>0</v>
      </c>
      <c r="AB332" s="363">
        <f>IF(ISERROR(SEARCH(AB$1,$Q332)),0,1)</f>
        <v>0</v>
      </c>
      <c r="AC332" s="363">
        <f>IF(ISERROR(SEARCH(AC$1,$Q332)),0,1)</f>
        <v>1</v>
      </c>
      <c r="AD332" s="363">
        <f>IF(ISERROR(SEARCH(AD$1,$Q332)),0,1)</f>
        <v>0</v>
      </c>
      <c r="AE332" s="363">
        <f>IF(ISERROR(SEARCH(AE$1,$Q332)),0,1)</f>
        <v>0</v>
      </c>
      <c r="AF332" s="363">
        <f>IF(ISERROR(SEARCH(AF$1,$Q332)),0,1)</f>
        <v>0</v>
      </c>
      <c r="AG332" s="363">
        <f>IF(ISERROR(SEARCH(AG$1,$Q332)),0,1)</f>
        <v>0</v>
      </c>
      <c r="AH332" s="362" t="s">
        <v>2181</v>
      </c>
      <c r="AI332" s="137" t="str">
        <f>_xlfn.XLOOKUP(I332,'api2.3'!B:B,'api2.3'!D:D,"")</f>
        <v>Health Indicators</v>
      </c>
      <c r="AJ332" s="362" t="s">
        <v>60</v>
      </c>
      <c r="AK332" s="202" t="s">
        <v>44</v>
      </c>
      <c r="AL332" s="364">
        <f>_xlfn.XLOOKUP(AK332,sortorder!$I$15:$I$20,sortorder!$J$15:$J$20)</f>
        <v>1</v>
      </c>
      <c r="AM332" s="640" t="s">
        <v>1743</v>
      </c>
      <c r="AN332" s="640" t="s">
        <v>1744</v>
      </c>
      <c r="AO332" s="640" t="s">
        <v>1744</v>
      </c>
      <c r="AP332" s="644">
        <v>3</v>
      </c>
      <c r="AQ332" s="362" t="s">
        <v>1752</v>
      </c>
      <c r="AR332" s="22" t="str">
        <f>IF(AA332=1,"pctile",IF(Y332=1,"ratio",IF(AC332=1,"avg","raw")))</f>
        <v>avg</v>
      </c>
      <c r="AS332" s="362" t="s">
        <v>1107</v>
      </c>
      <c r="AT332" s="22" t="b">
        <f>AR332=AS332</f>
        <v>1</v>
      </c>
      <c r="AU332" s="640" t="s">
        <v>1101</v>
      </c>
      <c r="AV332" s="640" t="s">
        <v>1107</v>
      </c>
      <c r="AW332" s="362"/>
      <c r="AX332" s="601" t="s">
        <v>2799</v>
      </c>
      <c r="AY332" s="484" t="b">
        <v>0</v>
      </c>
      <c r="AZ332" s="362" t="s">
        <v>2711</v>
      </c>
      <c r="BA332" s="362"/>
      <c r="BB332" s="362">
        <v>1</v>
      </c>
      <c r="BC332" s="362" t="b">
        <v>0</v>
      </c>
      <c r="BD332" s="362" t="b">
        <v>0</v>
      </c>
      <c r="BE332" s="362" t="b">
        <v>0</v>
      </c>
      <c r="BF332" s="362"/>
      <c r="BG332" s="362" t="s">
        <v>3016</v>
      </c>
      <c r="BH332" s="119" t="s">
        <v>3016</v>
      </c>
      <c r="BI332" s="119" t="s">
        <v>3016</v>
      </c>
      <c r="BJ332" s="719" t="e">
        <v>#N/A</v>
      </c>
      <c r="BK332" s="566" t="s">
        <v>2799</v>
      </c>
      <c r="BL332" s="484" t="s">
        <v>2563</v>
      </c>
      <c r="BM332" s="189" t="s">
        <v>2564</v>
      </c>
      <c r="BO332" s="211">
        <v>215</v>
      </c>
      <c r="BQ332" s="585" t="s">
        <v>2565</v>
      </c>
    </row>
    <row r="333" spans="1:73">
      <c r="A333">
        <v>332</v>
      </c>
      <c r="B333" s="153" t="str">
        <f>IFERROR(TEXT(AL333,"00"),"99")&amp;IFERROR(TEXT(W333,"00"),"99")&amp;IFERROR(TEXT(S333,"00"),"99")&amp;IFERROR(TEXT(BO333,"000"),"999")</f>
        <v>018299222</v>
      </c>
      <c r="C333" s="153" t="str">
        <f>IFERROR(TEXT(AL333,"00"),"99")&amp;IFERROR(TEXT(V333,"00"),"99")&amp;IFERROR(TEXT(R333,"000"),"999")</f>
        <v>0182999</v>
      </c>
      <c r="D333" s="28">
        <v>1</v>
      </c>
      <c r="E333" s="591">
        <f>IF(NOT(ISBLANK(L333)),1,0)</f>
        <v>0</v>
      </c>
      <c r="F333" s="591">
        <f>IF(NOT(ISBLANK(O333)),1,0)</f>
        <v>0</v>
      </c>
      <c r="G333" s="349" t="str">
        <f>IF(ISBLANK(H333), IF(OR(NOT(ISBLANK(L333)),NOT(ISBLANK(I333)), NOT(ISBLANK(O333))),"no oldname but should be",""),IF(H333=I333,"api",IF(H333=O333,"csv","no match or acs")))</f>
        <v>api</v>
      </c>
      <c r="H333" t="s">
        <v>2239</v>
      </c>
      <c r="I333" s="712" t="s">
        <v>2239</v>
      </c>
      <c r="K333" s="229" t="s">
        <v>2240</v>
      </c>
      <c r="L333" s="119"/>
      <c r="M333" s="189"/>
      <c r="Q333" s="712" t="s">
        <v>2238</v>
      </c>
      <c r="R333" s="142">
        <f>IFERROR(_xlfn.XLOOKUP(T333, sortorder!P:P,sortorder!Q:Q),999)</f>
        <v>999</v>
      </c>
      <c r="S333" s="142">
        <f>IFERROR(_xlfn.XLOOKUP(T333, sortorder!P:P,sortorder!O:O),99)</f>
        <v>99</v>
      </c>
      <c r="T333" s="124" t="s">
        <v>7292</v>
      </c>
      <c r="U333" s="56" t="s">
        <v>1144</v>
      </c>
      <c r="V333" s="147">
        <f>IFERROR(_xlfn.XLOOKUP(X333, sortorder!E:E,sortorder!D:D),99)</f>
        <v>82</v>
      </c>
      <c r="W333" s="147">
        <f>V333</f>
        <v>82</v>
      </c>
      <c r="X333" s="726" t="s">
        <v>7333</v>
      </c>
      <c r="Y333" s="137">
        <f>IF(ISERROR(SEARCH(Y$1,$Q333)),0,1)</f>
        <v>0</v>
      </c>
      <c r="Z333" s="137">
        <f>IF(ISERROR(SEARCH(Z$1,$Q333)),0,1)</f>
        <v>1</v>
      </c>
      <c r="AA333" s="137">
        <f>IF(ISERROR(SEARCH(AA$1,$Q333)),0,1)</f>
        <v>0</v>
      </c>
      <c r="AB333" s="137">
        <f>IF(ISERROR(SEARCH(AB$1,$Q333)),0,1)</f>
        <v>0</v>
      </c>
      <c r="AC333" s="137">
        <f>IF(ISERROR(SEARCH(AC$1,$Q333)),0,1)</f>
        <v>1</v>
      </c>
      <c r="AD333" s="137">
        <f>IF(ISERROR(SEARCH(AD$1,$Q333)),0,1)</f>
        <v>0</v>
      </c>
      <c r="AE333" s="137">
        <f>IF(ISERROR(SEARCH(AE$1,$Q333)),0,1)</f>
        <v>0</v>
      </c>
      <c r="AF333" s="137">
        <f>IF(ISERROR(SEARCH(AF$1,$Q333)),0,1)</f>
        <v>0</v>
      </c>
      <c r="AG333" s="137">
        <f>IF(ISERROR(SEARCH(AG$1,$Q333)),0,1)</f>
        <v>0</v>
      </c>
      <c r="AH333" t="s">
        <v>1051</v>
      </c>
      <c r="AI333" s="137" t="str">
        <f>_xlfn.XLOOKUP(I333,'api2.3'!B:B,'api2.3'!D:D,"")</f>
        <v>Socioeconomic Indicators</v>
      </c>
      <c r="AJ333" t="s">
        <v>44</v>
      </c>
      <c r="AK333" s="38" t="s">
        <v>44</v>
      </c>
      <c r="AL333" s="200">
        <f>_xlfn.XLOOKUP(AK333,sortorder!$I$15:$I$20,sortorder!$J$15:$J$20)</f>
        <v>1</v>
      </c>
      <c r="AM333" s="638" t="s">
        <v>1743</v>
      </c>
      <c r="AN333" s="638" t="s">
        <v>1743</v>
      </c>
      <c r="AO333" s="638" t="s">
        <v>1744</v>
      </c>
      <c r="AP333" s="642">
        <v>3</v>
      </c>
      <c r="AQ333" t="s">
        <v>1752</v>
      </c>
      <c r="AR333" s="22" t="str">
        <f>IF(AA333=1,"pctile",IF(Y333=1,"ratio",IF(AC333=1,"avg","raw")))</f>
        <v>avg</v>
      </c>
      <c r="AS333" t="s">
        <v>1107</v>
      </c>
      <c r="AT333" s="22" t="b">
        <f>AR333=AS333</f>
        <v>1</v>
      </c>
      <c r="AU333" s="638" t="s">
        <v>1101</v>
      </c>
      <c r="AV333" s="638" t="s">
        <v>1107</v>
      </c>
      <c r="AW333">
        <v>1</v>
      </c>
      <c r="AX333" s="601" t="s">
        <v>2799</v>
      </c>
      <c r="AY333" s="484" t="b">
        <v>0</v>
      </c>
      <c r="AZ333" t="s">
        <v>2711</v>
      </c>
      <c r="BA333">
        <v>2</v>
      </c>
      <c r="BB333">
        <v>0</v>
      </c>
      <c r="BC333" t="b">
        <v>0</v>
      </c>
      <c r="BD333" t="b">
        <v>1</v>
      </c>
      <c r="BE333" t="b">
        <v>0</v>
      </c>
      <c r="BG333" s="726" t="s">
        <v>4918</v>
      </c>
      <c r="BH333" s="712" t="s">
        <v>2241</v>
      </c>
      <c r="BI333" s="712" t="s">
        <v>2241</v>
      </c>
      <c r="BJ333" s="719">
        <v>0</v>
      </c>
      <c r="BK333" s="566" t="s">
        <v>2799</v>
      </c>
      <c r="BL333" s="712" t="s">
        <v>2242</v>
      </c>
      <c r="BM333" s="56" t="s">
        <v>1140</v>
      </c>
      <c r="BO333" s="360">
        <v>222</v>
      </c>
      <c r="BQ333" s="585" t="s">
        <v>2243</v>
      </c>
      <c r="BT333" s="585" t="s">
        <v>404</v>
      </c>
      <c r="BU333" s="585" t="s">
        <v>55</v>
      </c>
    </row>
    <row r="334" spans="1:73">
      <c r="A334">
        <v>333</v>
      </c>
      <c r="B334" s="153" t="str">
        <f>IFERROR(TEXT(AL334,"00"),"99")&amp;IFERROR(TEXT(W334,"00"),"99")&amp;IFERROR(TEXT(S334,"00"),"99")&amp;IFERROR(TEXT(BO334,"000"),"999")</f>
        <v>018299999</v>
      </c>
      <c r="C334" s="153" t="str">
        <f>IFERROR(TEXT(AL334,"00"),"99")&amp;IFERROR(TEXT(V334,"00"),"99")&amp;IFERROR(TEXT(R334,"000"),"999")</f>
        <v>0182999</v>
      </c>
      <c r="D334" s="28">
        <v>1</v>
      </c>
      <c r="E334" s="591">
        <f>IF(NOT(ISBLANK(L334)),1,0)</f>
        <v>0</v>
      </c>
      <c r="F334" s="591">
        <f>IF(NOT(ISBLANK(O334)),1,0)</f>
        <v>0</v>
      </c>
      <c r="G334" s="349" t="str">
        <f>IF(ISBLANK(H334), IF(OR(NOT(ISBLANK(L334)),NOT(ISBLANK(I334)), NOT(ISBLANK(O334))),"no oldname but should be",""),IF(H334=I334,"api",IF(H334=O334,"csv","no match or acs")))</f>
        <v>api</v>
      </c>
      <c r="H334" t="s">
        <v>2689</v>
      </c>
      <c r="I334" s="1" t="s">
        <v>2689</v>
      </c>
      <c r="J334" s="189"/>
      <c r="K334" s="119"/>
      <c r="L334" s="119"/>
      <c r="M334" s="189"/>
      <c r="N334" s="189"/>
      <c r="O334" s="119"/>
      <c r="P334" s="189"/>
      <c r="Q334" s="134" t="s">
        <v>7296</v>
      </c>
      <c r="R334" s="142">
        <f>IFERROR(_xlfn.XLOOKUP(T334, sortorder!P:P,sortorder!Q:Q),999)</f>
        <v>999</v>
      </c>
      <c r="S334" s="142">
        <f>IFERROR(_xlfn.XLOOKUP(T334, sortorder!P:P,sortorder!O:O),99)</f>
        <v>99</v>
      </c>
      <c r="T334" s="124" t="s">
        <v>7292</v>
      </c>
      <c r="V334" s="147">
        <f>IFERROR(_xlfn.XLOOKUP(X334, sortorder!E:E,sortorder!D:D),99)</f>
        <v>82</v>
      </c>
      <c r="W334" s="147">
        <f>V334</f>
        <v>82</v>
      </c>
      <c r="X334" s="724" t="s">
        <v>7333</v>
      </c>
      <c r="Y334" s="363">
        <f>IF(ISERROR(SEARCH(Y$1,$Q334)),0,1)</f>
        <v>0</v>
      </c>
      <c r="Z334" s="363">
        <f>IF(ISERROR(SEARCH(Z$1,$Q334)),0,1)</f>
        <v>1</v>
      </c>
      <c r="AA334" s="363">
        <f>IF(ISERROR(SEARCH(AA$1,$Q334)),0,1)</f>
        <v>0</v>
      </c>
      <c r="AB334" s="363">
        <f>IF(ISERROR(SEARCH(AB$1,$Q334)),0,1)</f>
        <v>0</v>
      </c>
      <c r="AC334" s="363">
        <f>IF(ISERROR(SEARCH(AC$1,$Q334)),0,1)</f>
        <v>1</v>
      </c>
      <c r="AD334" s="363">
        <f>IF(ISERROR(SEARCH(AD$1,$Q334)),0,1)</f>
        <v>0</v>
      </c>
      <c r="AE334" s="363">
        <f>IF(ISERROR(SEARCH(AE$1,$Q334)),0,1)</f>
        <v>0</v>
      </c>
      <c r="AF334" s="363">
        <f>IF(ISERROR(SEARCH(AF$1,$Q334)),0,1)</f>
        <v>0</v>
      </c>
      <c r="AG334" s="363">
        <f>IF(ISERROR(SEARCH(AG$1,$Q334)),0,1)</f>
        <v>0</v>
      </c>
      <c r="AH334" s="40" t="s">
        <v>2181</v>
      </c>
      <c r="AI334" s="137" t="str">
        <f>_xlfn.XLOOKUP(I334,'api2.3'!B:B,'api2.3'!D:D,"")</f>
        <v>Health Indicators</v>
      </c>
      <c r="AJ334" s="40" t="s">
        <v>60</v>
      </c>
      <c r="AK334" s="202" t="s">
        <v>44</v>
      </c>
      <c r="AL334" s="364">
        <f>_xlfn.XLOOKUP(AK334,sortorder!$I$15:$I$20,sortorder!$J$15:$J$20)</f>
        <v>1</v>
      </c>
      <c r="AM334" s="638" t="s">
        <v>1743</v>
      </c>
      <c r="AN334" s="638" t="s">
        <v>1744</v>
      </c>
      <c r="AO334" s="638" t="s">
        <v>1744</v>
      </c>
      <c r="AP334" s="642">
        <v>3</v>
      </c>
      <c r="AQ334" s="40" t="s">
        <v>1752</v>
      </c>
      <c r="AR334" s="22" t="str">
        <f>IF(AA334=1,"pctile",IF(Y334=1,"ratio",IF(AC334=1,"avg","raw")))</f>
        <v>avg</v>
      </c>
      <c r="AS334" s="40" t="s">
        <v>1107</v>
      </c>
      <c r="AT334" s="22" t="b">
        <f>AR334=AS334</f>
        <v>1</v>
      </c>
      <c r="AU334" s="638" t="s">
        <v>1101</v>
      </c>
      <c r="AV334" s="638" t="s">
        <v>1107</v>
      </c>
      <c r="AW334" s="40"/>
      <c r="AX334" s="601" t="s">
        <v>2799</v>
      </c>
      <c r="AY334" s="484" t="b">
        <v>0</v>
      </c>
      <c r="AZ334" s="40" t="s">
        <v>2711</v>
      </c>
      <c r="BA334" s="40">
        <v>2</v>
      </c>
      <c r="BB334" s="40">
        <v>1</v>
      </c>
      <c r="BC334" s="40" t="b">
        <v>0</v>
      </c>
      <c r="BD334" s="40" t="b">
        <v>0</v>
      </c>
      <c r="BE334" s="40" t="b">
        <v>0</v>
      </c>
      <c r="BF334" s="40"/>
      <c r="BG334" s="725" t="s">
        <v>5094</v>
      </c>
      <c r="BH334" s="119" t="s">
        <v>2690</v>
      </c>
      <c r="BI334" s="119" t="s">
        <v>2690</v>
      </c>
      <c r="BJ334" s="719" t="e">
        <v>#N/A</v>
      </c>
      <c r="BK334" s="566" t="s">
        <v>2799</v>
      </c>
      <c r="BL334" s="484" t="s">
        <v>2690</v>
      </c>
      <c r="BO334" s="214">
        <v>999</v>
      </c>
      <c r="BQ334" s="585" t="s">
        <v>1044</v>
      </c>
    </row>
    <row r="335" spans="1:73" s="388" customFormat="1">
      <c r="A335">
        <v>334</v>
      </c>
      <c r="B335" s="153" t="str">
        <f>IFERROR(TEXT(AL335,"00"),"99")&amp;IFERROR(TEXT(W335,"00"),"99")&amp;IFERROR(TEXT(S335,"00"),"99")&amp;IFERROR(TEXT(BO335,"000"),"999")</f>
        <v>019000264</v>
      </c>
      <c r="C335" s="153" t="str">
        <f>IFERROR(TEXT(AL335,"00"),"99")&amp;IFERROR(TEXT(V335,"00"),"99")&amp;IFERROR(TEXT(R335,"000"),"999")</f>
        <v>0190999</v>
      </c>
      <c r="D335" s="28">
        <v>1</v>
      </c>
      <c r="E335" s="591">
        <f>IF(NOT(ISBLANK(L335)),1,0)</f>
        <v>0</v>
      </c>
      <c r="F335" s="591">
        <f>IF(NOT(ISBLANK(O335)),1,0)</f>
        <v>0</v>
      </c>
      <c r="G335" s="349" t="str">
        <f>IF(ISBLANK(H335), IF(OR(NOT(ISBLANK(L335)),NOT(ISBLANK(I335)), NOT(ISBLANK(O335))),"no oldname but should be",""),IF(H335=I335,"api",IF(H335=O335,"csv","no match or acs")))</f>
        <v>api</v>
      </c>
      <c r="H335" s="119" t="s">
        <v>2660</v>
      </c>
      <c r="I335" s="119" t="s">
        <v>2660</v>
      </c>
      <c r="J335" s="189"/>
      <c r="K335" s="119"/>
      <c r="L335" s="119"/>
      <c r="M335" s="189"/>
      <c r="N335" s="189"/>
      <c r="O335" s="119"/>
      <c r="P335" s="189"/>
      <c r="Q335" s="120" t="s">
        <v>4780</v>
      </c>
      <c r="R335" s="142">
        <f>IFERROR(_xlfn.XLOOKUP(T335, sortorder!P:P,sortorder!Q:Q),999)</f>
        <v>999</v>
      </c>
      <c r="S335" s="142">
        <f>IFERROR(_xlfn.XLOOKUP(T335, sortorder!P:P,sortorder!O:O),99)</f>
        <v>0</v>
      </c>
      <c r="T335" s="188"/>
      <c r="U335" s="189"/>
      <c r="V335" s="147">
        <f>IFERROR(_xlfn.XLOOKUP(X335, sortorder!E:E,sortorder!D:D),99)</f>
        <v>90</v>
      </c>
      <c r="W335" s="147">
        <f>V335</f>
        <v>90</v>
      </c>
      <c r="X335" s="362" t="s">
        <v>7368</v>
      </c>
      <c r="Y335" s="137">
        <f>IF(ISERROR(SEARCH(Y$1,$Q335)),0,1)</f>
        <v>0</v>
      </c>
      <c r="Z335" s="137">
        <f>IF(ISERROR(SEARCH(Z$1,$Q335)),0,1)</f>
        <v>0</v>
      </c>
      <c r="AA335" s="137">
        <f>IF(ISERROR(SEARCH(AA$1,$Q335)),0,1)</f>
        <v>0</v>
      </c>
      <c r="AB335" s="137">
        <f>IF(ISERROR(SEARCH(AB$1,$Q335)),0,1)</f>
        <v>0</v>
      </c>
      <c r="AC335" s="137">
        <f>IF(ISERROR(SEARCH(AC$1,$Q335)),0,1)</f>
        <v>0</v>
      </c>
      <c r="AD335" s="137">
        <f>IF(ISERROR(SEARCH(AD$1,$Q335)),0,1)</f>
        <v>0</v>
      </c>
      <c r="AE335" s="137">
        <f>IF(ISERROR(SEARCH(AE$1,$Q335)),0,1)</f>
        <v>0</v>
      </c>
      <c r="AF335" s="137">
        <f>IF(ISERROR(SEARCH(AF$1,$Q335)),0,1)</f>
        <v>0</v>
      </c>
      <c r="AG335" s="137">
        <f>IF(ISERROR(SEARCH(AG$1,$Q335)),0,1)</f>
        <v>0</v>
      </c>
      <c r="AH335" s="119" t="s">
        <v>1051</v>
      </c>
      <c r="AI335" s="137" t="str">
        <f>_xlfn.XLOOKUP(I335,'api2.3'!B:B,'api2.3'!D:D,"")</f>
        <v>General information</v>
      </c>
      <c r="AJ335" s="119" t="s">
        <v>60</v>
      </c>
      <c r="AK335" s="38" t="s">
        <v>44</v>
      </c>
      <c r="AL335" s="200">
        <f>_xlfn.XLOOKUP(AK335,sortorder!$I$15:$I$20,sortorder!$J$15:$J$20)</f>
        <v>1</v>
      </c>
      <c r="AM335" s="640"/>
      <c r="AN335" s="640"/>
      <c r="AO335" s="640"/>
      <c r="AP335" s="641">
        <v>0</v>
      </c>
      <c r="AQ335" s="119" t="s">
        <v>43</v>
      </c>
      <c r="AR335" s="22" t="str">
        <f>IF(AA335=1,"pctile",IF(Y335=1,"ratio",IF(AC335=1,"avg","raw")))</f>
        <v>raw</v>
      </c>
      <c r="AS335" s="119" t="s">
        <v>43</v>
      </c>
      <c r="AT335" s="22" t="b">
        <f>AR335=AS335</f>
        <v>1</v>
      </c>
      <c r="AU335" s="640" t="s">
        <v>64</v>
      </c>
      <c r="AV335" s="640" t="s">
        <v>64</v>
      </c>
      <c r="AW335" s="119"/>
      <c r="AX335" s="601" t="s">
        <v>2799</v>
      </c>
      <c r="AY335" s="484" t="b">
        <v>0</v>
      </c>
      <c r="AZ335" s="40" t="s">
        <v>2947</v>
      </c>
      <c r="BA335" s="119"/>
      <c r="BB335" s="119"/>
      <c r="BC335" s="119" t="b">
        <v>0</v>
      </c>
      <c r="BD335" s="119" t="b">
        <v>0</v>
      </c>
      <c r="BE335" s="119" t="b">
        <v>0</v>
      </c>
      <c r="BF335" s="119"/>
      <c r="BG335" s="119" t="s">
        <v>5369</v>
      </c>
      <c r="BH335" s="119" t="s">
        <v>2661</v>
      </c>
      <c r="BI335" s="119" t="s">
        <v>2661</v>
      </c>
      <c r="BJ335" s="719">
        <v>0</v>
      </c>
      <c r="BK335" s="566" t="s">
        <v>2799</v>
      </c>
      <c r="BL335" s="484" t="s">
        <v>2661</v>
      </c>
      <c r="BM335" s="189" t="s">
        <v>2662</v>
      </c>
      <c r="BN335" s="56"/>
      <c r="BO335" s="211">
        <v>264</v>
      </c>
      <c r="BP335" t="s">
        <v>2656</v>
      </c>
      <c r="BQ335" s="585" t="s">
        <v>2538</v>
      </c>
      <c r="BR335" s="585"/>
      <c r="BS335" s="585"/>
      <c r="BT335" s="585"/>
      <c r="BU335" s="585"/>
    </row>
    <row r="336" spans="1:73">
      <c r="A336">
        <v>335</v>
      </c>
      <c r="B336" s="153" t="str">
        <f>IFERROR(TEXT(AL336,"00"),"99")&amp;IFERROR(TEXT(W336,"00"),"99")&amp;IFERROR(TEXT(S336,"00"),"99")&amp;IFERROR(TEXT(BO336,"000"),"999")</f>
        <v>019099252</v>
      </c>
      <c r="C336" s="153" t="str">
        <f>IFERROR(TEXT(AL336,"00"),"99")&amp;IFERROR(TEXT(V336,"00"),"99")&amp;IFERROR(TEXT(R336,"000"),"999")</f>
        <v>0190999</v>
      </c>
      <c r="D336" s="28">
        <v>1</v>
      </c>
      <c r="E336" s="591">
        <f>IF(NOT(ISBLANK(L336)),1,0)</f>
        <v>0</v>
      </c>
      <c r="F336" s="591">
        <f>IF(NOT(ISBLANK(O336)),1,0)</f>
        <v>0</v>
      </c>
      <c r="G336" s="349" t="str">
        <f>IF(ISBLANK(H336), IF(OR(NOT(ISBLANK(L336)),NOT(ISBLANK(I336)), NOT(ISBLANK(O336))),"no oldname but should be",""),IF(H336=I336,"api",IF(H336=O336,"csv","no match or acs")))</f>
        <v>api</v>
      </c>
      <c r="H336" t="s">
        <v>2629</v>
      </c>
      <c r="I336" t="s">
        <v>2629</v>
      </c>
      <c r="L336" s="119"/>
      <c r="M336" s="189"/>
      <c r="Q336" s="120" t="s">
        <v>7286</v>
      </c>
      <c r="R336" s="142">
        <f>IFERROR(_xlfn.XLOOKUP(T336, sortorder!P:P,sortorder!Q:Q),999)</f>
        <v>999</v>
      </c>
      <c r="S336" s="142">
        <f>IFERROR(_xlfn.XLOOKUP(T336, sortorder!P:P,sortorder!O:O),99)</f>
        <v>99</v>
      </c>
      <c r="T336" s="124" t="s">
        <v>7286</v>
      </c>
      <c r="V336" s="147">
        <f>IFERROR(_xlfn.XLOOKUP(X336, sortorder!E:E,sortorder!D:D),99)</f>
        <v>90</v>
      </c>
      <c r="W336" s="147">
        <f>V336</f>
        <v>90</v>
      </c>
      <c r="X336" s="21" t="s">
        <v>7368</v>
      </c>
      <c r="Y336" s="137">
        <f>IF(ISERROR(SEARCH(Y$1,$Q336)),0,1)</f>
        <v>0</v>
      </c>
      <c r="Z336" s="137">
        <f>IF(ISERROR(SEARCH(Z$1,$Q336)),0,1)</f>
        <v>0</v>
      </c>
      <c r="AA336" s="137">
        <f>IF(ISERROR(SEARCH(AA$1,$Q336)),0,1)</f>
        <v>0</v>
      </c>
      <c r="AB336" s="137">
        <f>IF(ISERROR(SEARCH(AB$1,$Q336)),0,1)</f>
        <v>0</v>
      </c>
      <c r="AC336" s="137">
        <f>IF(ISERROR(SEARCH(AC$1,$Q336)),0,1)</f>
        <v>0</v>
      </c>
      <c r="AD336" s="137">
        <f>IF(ISERROR(SEARCH(AD$1,$Q336)),0,1)</f>
        <v>0</v>
      </c>
      <c r="AE336" s="137">
        <f>IF(ISERROR(SEARCH(AE$1,$Q336)),0,1)</f>
        <v>0</v>
      </c>
      <c r="AF336" s="137">
        <f>IF(ISERROR(SEARCH(AF$1,$Q336)),0,1)</f>
        <v>0</v>
      </c>
      <c r="AG336" s="137">
        <f>IF(ISERROR(SEARCH(AG$1,$Q336)),0,1)</f>
        <v>0</v>
      </c>
      <c r="AH336" t="s">
        <v>2181</v>
      </c>
      <c r="AI336" s="137" t="str">
        <f>_xlfn.XLOOKUP(I336,'api2.3'!B:B,'api2.3'!D:D,"")</f>
        <v>Critical Service Gaps Indicators</v>
      </c>
      <c r="AJ336" t="s">
        <v>60</v>
      </c>
      <c r="AK336" s="38" t="s">
        <v>44</v>
      </c>
      <c r="AL336" s="200">
        <f>_xlfn.XLOOKUP(AK336,sortorder!$I$15:$I$20,sortorder!$J$15:$J$20)</f>
        <v>1</v>
      </c>
      <c r="AP336" s="639">
        <v>0</v>
      </c>
      <c r="AQ336" t="s">
        <v>43</v>
      </c>
      <c r="AR336" s="22" t="str">
        <f>IF(AA336=1,"pctile",IF(Y336=1,"ratio",IF(AC336=1,"avg","raw")))</f>
        <v>raw</v>
      </c>
      <c r="AS336" t="s">
        <v>43</v>
      </c>
      <c r="AT336" s="22" t="b">
        <f>AR336=AS336</f>
        <v>1</v>
      </c>
      <c r="AW336">
        <v>1</v>
      </c>
      <c r="AX336" s="601" t="s">
        <v>2799</v>
      </c>
      <c r="AY336" s="484" t="b">
        <v>0</v>
      </c>
      <c r="AZ336" t="s">
        <v>45</v>
      </c>
      <c r="BB336">
        <v>0</v>
      </c>
      <c r="BC336" t="b">
        <v>0</v>
      </c>
      <c r="BD336" t="b">
        <v>0</v>
      </c>
      <c r="BE336" t="b">
        <v>0</v>
      </c>
      <c r="BG336" t="s">
        <v>5133</v>
      </c>
      <c r="BH336" t="s">
        <v>2631</v>
      </c>
      <c r="BI336" t="s">
        <v>2631</v>
      </c>
      <c r="BJ336" s="719" t="e">
        <v>#N/A</v>
      </c>
      <c r="BK336" s="566" t="s">
        <v>2799</v>
      </c>
      <c r="BL336" s="484" t="s">
        <v>2631</v>
      </c>
      <c r="BM336" s="56" t="s">
        <v>2632</v>
      </c>
      <c r="BO336" s="211">
        <v>252</v>
      </c>
      <c r="BQ336" s="585" t="s">
        <v>2229</v>
      </c>
    </row>
    <row r="337" spans="1:73">
      <c r="A337">
        <v>336</v>
      </c>
      <c r="B337" s="153" t="str">
        <f>IFERROR(TEXT(AL337,"00"),"99")&amp;IFERROR(TEXT(W337,"00"),"99")&amp;IFERROR(TEXT(S337,"00"),"99")&amp;IFERROR(TEXT(BO337,"000"),"999")</f>
        <v>019099253</v>
      </c>
      <c r="C337" s="153" t="str">
        <f>IFERROR(TEXT(AL337,"00"),"99")&amp;IFERROR(TEXT(V337,"00"),"99")&amp;IFERROR(TEXT(R337,"000"),"999")</f>
        <v>0190999</v>
      </c>
      <c r="D337" s="28">
        <v>1</v>
      </c>
      <c r="E337" s="591">
        <f>IF(NOT(ISBLANK(L337)),1,0)</f>
        <v>0</v>
      </c>
      <c r="F337" s="591">
        <f>IF(NOT(ISBLANK(O337)),1,0)</f>
        <v>0</v>
      </c>
      <c r="G337" s="349" t="str">
        <f>IF(ISBLANK(H337), IF(OR(NOT(ISBLANK(L337)),NOT(ISBLANK(I337)), NOT(ISBLANK(O337))),"no oldname but should be",""),IF(H337=I337,"api",IF(H337=O337,"csv","no match or acs")))</f>
        <v>api</v>
      </c>
      <c r="H337" t="s">
        <v>2633</v>
      </c>
      <c r="I337" t="s">
        <v>2633</v>
      </c>
      <c r="J337" s="189"/>
      <c r="K337" s="119"/>
      <c r="L337" s="119"/>
      <c r="M337" s="189"/>
      <c r="N337" s="189"/>
      <c r="O337" s="119"/>
      <c r="P337" s="189"/>
      <c r="Q337" s="185" t="s">
        <v>6461</v>
      </c>
      <c r="R337" s="142">
        <f>IFERROR(_xlfn.XLOOKUP(T337, sortorder!P:P,sortorder!Q:Q),999)</f>
        <v>999</v>
      </c>
      <c r="S337" s="142">
        <f>IFERROR(_xlfn.XLOOKUP(T337, sortorder!P:P,sortorder!O:O),99)</f>
        <v>99</v>
      </c>
      <c r="T337" s="188" t="s">
        <v>6461</v>
      </c>
      <c r="V337" s="147">
        <f>IFERROR(_xlfn.XLOOKUP(X337, sortorder!E:E,sortorder!D:D),99)</f>
        <v>90</v>
      </c>
      <c r="W337" s="147">
        <f>V337</f>
        <v>90</v>
      </c>
      <c r="X337" s="124" t="s">
        <v>7368</v>
      </c>
      <c r="Y337" s="137">
        <f>IF(ISERROR(SEARCH(Y$1,$Q337)),0,1)</f>
        <v>0</v>
      </c>
      <c r="Z337" s="137">
        <f>IF(ISERROR(SEARCH(Z$1,$Q337)),0,1)</f>
        <v>0</v>
      </c>
      <c r="AA337" s="137">
        <f>IF(ISERROR(SEARCH(AA$1,$Q337)),0,1)</f>
        <v>0</v>
      </c>
      <c r="AB337" s="137">
        <f>IF(ISERROR(SEARCH(AB$1,$Q337)),0,1)</f>
        <v>0</v>
      </c>
      <c r="AC337" s="137">
        <f>IF(ISERROR(SEARCH(AC$1,$Q337)),0,1)</f>
        <v>0</v>
      </c>
      <c r="AD337" s="137">
        <f>IF(ISERROR(SEARCH(AD$1,$Q337)),0,1)</f>
        <v>0</v>
      </c>
      <c r="AE337" s="137">
        <f>IF(ISERROR(SEARCH(AE$1,$Q337)),0,1)</f>
        <v>0</v>
      </c>
      <c r="AF337" s="137">
        <f>IF(ISERROR(SEARCH(AF$1,$Q337)),0,1)</f>
        <v>0</v>
      </c>
      <c r="AG337" s="137">
        <f>IF(ISERROR(SEARCH(AG$1,$Q337)),0,1)</f>
        <v>0</v>
      </c>
      <c r="AH337" t="s">
        <v>2181</v>
      </c>
      <c r="AI337" s="137" t="str">
        <f>_xlfn.XLOOKUP(I337,'api2.3'!B:B,'api2.3'!D:D,"")</f>
        <v>Critical Service Gaps Indicators</v>
      </c>
      <c r="AJ337" t="s">
        <v>60</v>
      </c>
      <c r="AK337" s="38" t="s">
        <v>44</v>
      </c>
      <c r="AL337" s="200">
        <f>_xlfn.XLOOKUP(AK337,sortorder!$I$15:$I$20,sortorder!$J$15:$J$20)</f>
        <v>1</v>
      </c>
      <c r="AP337" s="639">
        <v>0</v>
      </c>
      <c r="AQ337" t="s">
        <v>43</v>
      </c>
      <c r="AR337" s="22" t="str">
        <f>IF(AA337=1,"pctile",IF(Y337=1,"ratio",IF(AC337=1,"avg","raw")))</f>
        <v>raw</v>
      </c>
      <c r="AS337" t="s">
        <v>43</v>
      </c>
      <c r="AT337" s="22" t="b">
        <f>AR337=AS337</f>
        <v>1</v>
      </c>
      <c r="AW337">
        <v>1</v>
      </c>
      <c r="AX337" s="601" t="s">
        <v>2799</v>
      </c>
      <c r="AY337" s="484" t="b">
        <v>0</v>
      </c>
      <c r="AZ337" t="s">
        <v>45</v>
      </c>
      <c r="BB337">
        <v>0</v>
      </c>
      <c r="BC337" t="b">
        <v>0</v>
      </c>
      <c r="BD337" t="b">
        <v>0</v>
      </c>
      <c r="BE337" t="b">
        <v>0</v>
      </c>
      <c r="BG337" s="119" t="s">
        <v>5134</v>
      </c>
      <c r="BH337" s="119" t="s">
        <v>2634</v>
      </c>
      <c r="BI337" s="119" t="s">
        <v>2634</v>
      </c>
      <c r="BJ337" s="719">
        <v>0</v>
      </c>
      <c r="BK337" s="566" t="s">
        <v>2799</v>
      </c>
      <c r="BL337" s="484" t="s">
        <v>2634</v>
      </c>
      <c r="BM337" s="56" t="s">
        <v>2635</v>
      </c>
      <c r="BO337" s="211">
        <v>253</v>
      </c>
      <c r="BQ337" s="585" t="s">
        <v>1597</v>
      </c>
    </row>
    <row r="338" spans="1:73">
      <c r="A338">
        <v>337</v>
      </c>
      <c r="B338" s="153" t="str">
        <f>IFERROR(TEXT(AL338,"00"),"99")&amp;IFERROR(TEXT(W338,"00"),"99")&amp;IFERROR(TEXT(S338,"00"),"99")&amp;IFERROR(TEXT(BO338,"000"),"999")</f>
        <v>019099262</v>
      </c>
      <c r="C338" s="153" t="str">
        <f>IFERROR(TEXT(AL338,"00"),"99")&amp;IFERROR(TEXT(V338,"00"),"99")&amp;IFERROR(TEXT(R338,"000"),"999")</f>
        <v>0190999</v>
      </c>
      <c r="D338" s="239">
        <v>1</v>
      </c>
      <c r="E338" s="591">
        <f>IF(NOT(ISBLANK(L338)),1,0)</f>
        <v>0</v>
      </c>
      <c r="F338" s="591">
        <f>IF(NOT(ISBLANK(O338)),1,0)</f>
        <v>0</v>
      </c>
      <c r="G338" s="349" t="str">
        <f>IF(ISBLANK(H338), IF(OR(NOT(ISBLANK(L338)),NOT(ISBLANK(I338)), NOT(ISBLANK(O338))),"no oldname but should be",""),IF(H338=I338,"api",IF(H338=O338,"csv","no match or acs")))</f>
        <v>api</v>
      </c>
      <c r="H338" s="119" t="s">
        <v>2653</v>
      </c>
      <c r="I338" s="119" t="s">
        <v>2653</v>
      </c>
      <c r="J338" s="189"/>
      <c r="K338" s="119"/>
      <c r="L338" s="119"/>
      <c r="M338" s="189"/>
      <c r="N338" s="189"/>
      <c r="O338" s="119"/>
      <c r="P338" s="189"/>
      <c r="Q338" s="120" t="s">
        <v>4778</v>
      </c>
      <c r="R338" s="142">
        <f>IFERROR(_xlfn.XLOOKUP(T338, sortorder!P:P,sortorder!Q:Q),999)</f>
        <v>999</v>
      </c>
      <c r="S338" s="142">
        <f>IFERROR(_xlfn.XLOOKUP(T338, sortorder!P:P,sortorder!O:O),99)</f>
        <v>99</v>
      </c>
      <c r="T338" s="188"/>
      <c r="U338" s="189"/>
      <c r="V338" s="147">
        <f>IFERROR(_xlfn.XLOOKUP(X338, sortorder!E:E,sortorder!D:D),99)</f>
        <v>90</v>
      </c>
      <c r="W338" s="147">
        <f>V338</f>
        <v>90</v>
      </c>
      <c r="X338" s="362" t="s">
        <v>7368</v>
      </c>
      <c r="Y338" s="137">
        <f>IF(ISERROR(SEARCH(Y$1,$Q338)),0,1)</f>
        <v>0</v>
      </c>
      <c r="Z338" s="137">
        <f>IF(ISERROR(SEARCH(Z$1,$Q338)),0,1)</f>
        <v>0</v>
      </c>
      <c r="AA338" s="137">
        <f>IF(ISERROR(SEARCH(AA$1,$Q338)),0,1)</f>
        <v>0</v>
      </c>
      <c r="AB338" s="137">
        <f>IF(ISERROR(SEARCH(AB$1,$Q338)),0,1)</f>
        <v>0</v>
      </c>
      <c r="AC338" s="137">
        <f>IF(ISERROR(SEARCH(AC$1,$Q338)),0,1)</f>
        <v>0</v>
      </c>
      <c r="AD338" s="137">
        <f>IF(ISERROR(SEARCH(AD$1,$Q338)),0,1)</f>
        <v>0</v>
      </c>
      <c r="AE338" s="137">
        <f>IF(ISERROR(SEARCH(AE$1,$Q338)),0,1)</f>
        <v>0</v>
      </c>
      <c r="AF338" s="137">
        <f>IF(ISERROR(SEARCH(AF$1,$Q338)),0,1)</f>
        <v>0</v>
      </c>
      <c r="AG338" s="137">
        <f>IF(ISERROR(SEARCH(AG$1,$Q338)),0,1)</f>
        <v>0</v>
      </c>
      <c r="AH338" s="119" t="s">
        <v>1051</v>
      </c>
      <c r="AI338" s="137" t="str">
        <f>_xlfn.XLOOKUP(I338,'api2.3'!B:B,'api2.3'!D:D,"")</f>
        <v>General information</v>
      </c>
      <c r="AJ338" s="119" t="s">
        <v>60</v>
      </c>
      <c r="AK338" s="202" t="s">
        <v>44</v>
      </c>
      <c r="AL338" s="200">
        <f>_xlfn.XLOOKUP(AK338,sortorder!$I$15:$I$20,sortorder!$J$15:$J$20)</f>
        <v>1</v>
      </c>
      <c r="AM338" s="640"/>
      <c r="AN338" s="640"/>
      <c r="AO338" s="640"/>
      <c r="AP338" s="641">
        <v>0</v>
      </c>
      <c r="AQ338" s="119" t="s">
        <v>43</v>
      </c>
      <c r="AR338" s="22" t="str">
        <f>IF(AA338=1,"pctile",IF(Y338=1,"ratio",IF(AC338=1,"avg","raw")))</f>
        <v>raw</v>
      </c>
      <c r="AS338" s="119" t="s">
        <v>43</v>
      </c>
      <c r="AT338" s="22" t="b">
        <f>AR338=AS338</f>
        <v>1</v>
      </c>
      <c r="AU338" s="640" t="s">
        <v>64</v>
      </c>
      <c r="AV338" s="640" t="s">
        <v>64</v>
      </c>
      <c r="AW338" s="119"/>
      <c r="AX338" s="601" t="s">
        <v>2799</v>
      </c>
      <c r="AY338" s="484" t="b">
        <v>0</v>
      </c>
      <c r="AZ338" s="40" t="s">
        <v>2947</v>
      </c>
      <c r="BA338" s="119"/>
      <c r="BB338" s="119"/>
      <c r="BC338" s="119" t="b">
        <v>0</v>
      </c>
      <c r="BD338" s="119" t="b">
        <v>0</v>
      </c>
      <c r="BE338" s="119" t="b">
        <v>0</v>
      </c>
      <c r="BF338" s="119"/>
      <c r="BG338" s="119" t="s">
        <v>5374</v>
      </c>
      <c r="BH338" s="119" t="s">
        <v>2654</v>
      </c>
      <c r="BI338" s="119" t="s">
        <v>2654</v>
      </c>
      <c r="BJ338" s="719" t="e">
        <v>#N/A</v>
      </c>
      <c r="BK338" s="566" t="s">
        <v>2799</v>
      </c>
      <c r="BL338" s="484" t="s">
        <v>2654</v>
      </c>
      <c r="BM338" s="189" t="s">
        <v>2655</v>
      </c>
      <c r="BN338" s="189"/>
      <c r="BO338" s="248">
        <v>262</v>
      </c>
      <c r="BP338" s="119" t="s">
        <v>2656</v>
      </c>
      <c r="BQ338" s="587" t="s">
        <v>2538</v>
      </c>
      <c r="BR338" s="587"/>
      <c r="BS338" s="587"/>
      <c r="BT338" s="587"/>
      <c r="BU338" s="587"/>
    </row>
    <row r="339" spans="1:73">
      <c r="A339">
        <v>338</v>
      </c>
      <c r="B339" s="153" t="str">
        <f>IFERROR(TEXT(AL339,"00"),"99")&amp;IFERROR(TEXT(W339,"00"),"99")&amp;IFERROR(TEXT(S339,"00"),"99")&amp;IFERROR(TEXT(BO339,"000"),"999")</f>
        <v>019099263</v>
      </c>
      <c r="C339" s="153" t="str">
        <f>IFERROR(TEXT(AL339,"00"),"99")&amp;IFERROR(TEXT(V339,"00"),"99")&amp;IFERROR(TEXT(R339,"000"),"999")</f>
        <v>0190999</v>
      </c>
      <c r="D339" s="28">
        <v>1</v>
      </c>
      <c r="E339" s="591">
        <f>IF(NOT(ISBLANK(L339)),1,0)</f>
        <v>0</v>
      </c>
      <c r="F339" s="591">
        <f>IF(NOT(ISBLANK(O339)),1,0)</f>
        <v>0</v>
      </c>
      <c r="G339" s="349" t="str">
        <f>IF(ISBLANK(H339), IF(OR(NOT(ISBLANK(L339)),NOT(ISBLANK(I339)), NOT(ISBLANK(O339))),"no oldname but should be",""),IF(H339=I339,"api",IF(H339=O339,"csv","no match or acs")))</f>
        <v>api</v>
      </c>
      <c r="H339" s="119" t="s">
        <v>2657</v>
      </c>
      <c r="I339" s="119" t="s">
        <v>2657</v>
      </c>
      <c r="J339" s="189"/>
      <c r="K339" s="119"/>
      <c r="L339" s="119"/>
      <c r="M339" s="189"/>
      <c r="N339" s="189"/>
      <c r="O339" s="119"/>
      <c r="P339" s="189"/>
      <c r="Q339" s="120" t="s">
        <v>4779</v>
      </c>
      <c r="R339" s="142">
        <f>IFERROR(_xlfn.XLOOKUP(T339, sortorder!P:P,sortorder!Q:Q),999)</f>
        <v>999</v>
      </c>
      <c r="S339" s="142">
        <f>IFERROR(_xlfn.XLOOKUP(T339, sortorder!P:P,sortorder!O:O),99)</f>
        <v>99</v>
      </c>
      <c r="T339" s="188"/>
      <c r="U339" s="189"/>
      <c r="V339" s="147">
        <f>IFERROR(_xlfn.XLOOKUP(X339, sortorder!E:E,sortorder!D:D),99)</f>
        <v>90</v>
      </c>
      <c r="W339" s="147">
        <f>V339</f>
        <v>90</v>
      </c>
      <c r="X339" s="362" t="s">
        <v>7368</v>
      </c>
      <c r="Y339" s="137">
        <f>IF(ISERROR(SEARCH(Y$1,$Q339)),0,1)</f>
        <v>0</v>
      </c>
      <c r="Z339" s="137">
        <f>IF(ISERROR(SEARCH(Z$1,$Q339)),0,1)</f>
        <v>0</v>
      </c>
      <c r="AA339" s="137">
        <f>IF(ISERROR(SEARCH(AA$1,$Q339)),0,1)</f>
        <v>0</v>
      </c>
      <c r="AB339" s="137">
        <f>IF(ISERROR(SEARCH(AB$1,$Q339)),0,1)</f>
        <v>0</v>
      </c>
      <c r="AC339" s="137">
        <f>IF(ISERROR(SEARCH(AC$1,$Q339)),0,1)</f>
        <v>0</v>
      </c>
      <c r="AD339" s="137">
        <f>IF(ISERROR(SEARCH(AD$1,$Q339)),0,1)</f>
        <v>0</v>
      </c>
      <c r="AE339" s="137">
        <f>IF(ISERROR(SEARCH(AE$1,$Q339)),0,1)</f>
        <v>0</v>
      </c>
      <c r="AF339" s="137">
        <f>IF(ISERROR(SEARCH(AF$1,$Q339)),0,1)</f>
        <v>0</v>
      </c>
      <c r="AG339" s="137">
        <f>IF(ISERROR(SEARCH(AG$1,$Q339)),0,1)</f>
        <v>0</v>
      </c>
      <c r="AH339" s="119" t="s">
        <v>1051</v>
      </c>
      <c r="AI339" s="137" t="str">
        <f>_xlfn.XLOOKUP(I339,'api2.3'!B:B,'api2.3'!D:D,"")</f>
        <v>General information</v>
      </c>
      <c r="AJ339" s="119" t="s">
        <v>60</v>
      </c>
      <c r="AK339" s="202" t="s">
        <v>44</v>
      </c>
      <c r="AL339" s="200">
        <f>_xlfn.XLOOKUP(AK339,sortorder!$I$15:$I$20,sortorder!$J$15:$J$20)</f>
        <v>1</v>
      </c>
      <c r="AM339" s="640"/>
      <c r="AN339" s="640"/>
      <c r="AO339" s="640"/>
      <c r="AP339" s="641">
        <v>0</v>
      </c>
      <c r="AQ339" s="119" t="s">
        <v>43</v>
      </c>
      <c r="AR339" s="22" t="str">
        <f>IF(AA339=1,"pctile",IF(Y339=1,"ratio",IF(AC339=1,"avg","raw")))</f>
        <v>raw</v>
      </c>
      <c r="AS339" s="119" t="s">
        <v>43</v>
      </c>
      <c r="AT339" s="22" t="b">
        <f>AR339=AS339</f>
        <v>1</v>
      </c>
      <c r="AU339" s="640" t="s">
        <v>64</v>
      </c>
      <c r="AV339" s="640" t="s">
        <v>64</v>
      </c>
      <c r="AW339" s="119"/>
      <c r="AX339" s="601" t="s">
        <v>2799</v>
      </c>
      <c r="AY339" s="484" t="b">
        <v>0</v>
      </c>
      <c r="AZ339" s="40" t="s">
        <v>2947</v>
      </c>
      <c r="BA339" s="119"/>
      <c r="BB339" s="119"/>
      <c r="BC339" s="119" t="b">
        <v>0</v>
      </c>
      <c r="BD339" s="119" t="b">
        <v>0</v>
      </c>
      <c r="BE339" s="119" t="b">
        <v>0</v>
      </c>
      <c r="BF339" s="119"/>
      <c r="BG339" s="119" t="s">
        <v>5370</v>
      </c>
      <c r="BH339" s="119" t="s">
        <v>2658</v>
      </c>
      <c r="BI339" s="119" t="s">
        <v>2658</v>
      </c>
      <c r="BJ339" s="719">
        <v>0</v>
      </c>
      <c r="BK339" s="566" t="s">
        <v>2799</v>
      </c>
      <c r="BL339" s="484" t="s">
        <v>2658</v>
      </c>
      <c r="BM339" s="189" t="s">
        <v>2659</v>
      </c>
      <c r="BO339" s="211">
        <v>263</v>
      </c>
      <c r="BP339" t="s">
        <v>2656</v>
      </c>
      <c r="BQ339" s="585" t="s">
        <v>2542</v>
      </c>
    </row>
    <row r="340" spans="1:73">
      <c r="A340">
        <v>339</v>
      </c>
      <c r="B340" s="153" t="str">
        <f>IFERROR(TEXT(AL340,"00"),"99")&amp;IFERROR(TEXT(W340,"00"),"99")&amp;IFERROR(TEXT(S340,"00"),"99")&amp;IFERROR(TEXT(BO340,"000"),"999")</f>
        <v>019399260</v>
      </c>
      <c r="C340" s="153" t="str">
        <f>IFERROR(TEXT(AL340,"00"),"99")&amp;IFERROR(TEXT(V340,"00"),"99")&amp;IFERROR(TEXT(R340,"000"),"999")</f>
        <v>0193999</v>
      </c>
      <c r="D340" s="239">
        <v>1</v>
      </c>
      <c r="E340" s="591">
        <f>IF(NOT(ISBLANK(L340)),1,0)</f>
        <v>0</v>
      </c>
      <c r="F340" s="591">
        <f>IF(NOT(ISBLANK(O340)),1,0)</f>
        <v>0</v>
      </c>
      <c r="G340" s="349" t="str">
        <f>IF(ISBLANK(H340), IF(OR(NOT(ISBLANK(L340)),NOT(ISBLANK(I340)), NOT(ISBLANK(O340))),"no oldname but should be",""),IF(H340=I340,"api",IF(H340=O340,"csv","no match or acs")))</f>
        <v>api</v>
      </c>
      <c r="H340" s="119" t="s">
        <v>2649</v>
      </c>
      <c r="I340" s="119" t="s">
        <v>2649</v>
      </c>
      <c r="J340" s="189"/>
      <c r="K340" s="119"/>
      <c r="L340" s="119"/>
      <c r="M340" s="189"/>
      <c r="N340" s="189"/>
      <c r="O340" s="119"/>
      <c r="P340" s="189"/>
      <c r="Q340" s="120" t="s">
        <v>7310</v>
      </c>
      <c r="R340" s="142">
        <f>IFERROR(_xlfn.XLOOKUP(T340, sortorder!P:P,sortorder!Q:Q),999)</f>
        <v>999</v>
      </c>
      <c r="S340" s="142">
        <f>IFERROR(_xlfn.XLOOKUP(T340, sortorder!P:P,sortorder!O:O),99)</f>
        <v>99</v>
      </c>
      <c r="T340" s="124" t="s">
        <v>7286</v>
      </c>
      <c r="U340" s="189"/>
      <c r="V340" s="147">
        <f>IFERROR(_xlfn.XLOOKUP(X340, sortorder!E:E,sortorder!D:D),99)</f>
        <v>93</v>
      </c>
      <c r="W340" s="147">
        <f>V340</f>
        <v>93</v>
      </c>
      <c r="X340" s="69" t="s">
        <v>7369</v>
      </c>
      <c r="Y340" s="137">
        <f>IF(ISERROR(SEARCH(Y$1,$Q340)),0,1)</f>
        <v>0</v>
      </c>
      <c r="Z340" s="137">
        <f>IF(ISERROR(SEARCH(Z$1,$Q340)),0,1)</f>
        <v>0</v>
      </c>
      <c r="AA340" s="137">
        <f>IF(ISERROR(SEARCH(AA$1,$Q340)),0,1)</f>
        <v>1</v>
      </c>
      <c r="AB340" s="137">
        <f>IF(ISERROR(SEARCH(AB$1,$Q340)),0,1)</f>
        <v>0</v>
      </c>
      <c r="AC340" s="137">
        <f>IF(ISERROR(SEARCH(AC$1,$Q340)),0,1)</f>
        <v>0</v>
      </c>
      <c r="AD340" s="137">
        <f>IF(ISERROR(SEARCH(AD$1,$Q340)),0,1)</f>
        <v>0</v>
      </c>
      <c r="AE340" s="137">
        <f>IF(ISERROR(SEARCH(AE$1,$Q340)),0,1)</f>
        <v>0</v>
      </c>
      <c r="AF340" s="137">
        <f>IF(ISERROR(SEARCH(AF$1,$Q340)),0,1)</f>
        <v>0</v>
      </c>
      <c r="AG340" s="137">
        <f>IF(ISERROR(SEARCH(AG$1,$Q340)),0,1)</f>
        <v>0</v>
      </c>
      <c r="AH340" s="119" t="s">
        <v>2181</v>
      </c>
      <c r="AI340" s="137" t="str">
        <f>_xlfn.XLOOKUP(I340,'api2.3'!B:B,'api2.3'!D:D,"")</f>
        <v>Critical Service Gaps Indicators</v>
      </c>
      <c r="AJ340" s="119" t="s">
        <v>60</v>
      </c>
      <c r="AK340" s="38" t="s">
        <v>44</v>
      </c>
      <c r="AL340" s="200">
        <f>_xlfn.XLOOKUP(AK340,sortorder!$I$15:$I$20,sortorder!$J$15:$J$20)</f>
        <v>1</v>
      </c>
      <c r="AM340" s="640" t="s">
        <v>416</v>
      </c>
      <c r="AN340" s="640" t="s">
        <v>416</v>
      </c>
      <c r="AO340" s="640" t="s">
        <v>417</v>
      </c>
      <c r="AP340" s="647">
        <v>1</v>
      </c>
      <c r="AQ340" s="119" t="s">
        <v>1076</v>
      </c>
      <c r="AR340" s="22" t="str">
        <f>IF(AA340=1,"pctile",IF(Y340=1,"ratio",IF(AC340=1,"avg","raw")))</f>
        <v>pctile</v>
      </c>
      <c r="AS340" s="119" t="s">
        <v>1086</v>
      </c>
      <c r="AT340" s="22" t="b">
        <f>AR340=AS340</f>
        <v>1</v>
      </c>
      <c r="AU340" s="640" t="s">
        <v>1077</v>
      </c>
      <c r="AV340" s="640" t="s">
        <v>1086</v>
      </c>
      <c r="AW340" s="119"/>
      <c r="AX340" s="601" t="s">
        <v>2799</v>
      </c>
      <c r="AY340" s="484" t="b">
        <v>0</v>
      </c>
      <c r="AZ340" s="119" t="s">
        <v>1078</v>
      </c>
      <c r="BA340" s="119">
        <v>2</v>
      </c>
      <c r="BB340" s="119">
        <v>0</v>
      </c>
      <c r="BC340" s="119" t="b">
        <v>0</v>
      </c>
      <c r="BD340" s="119" t="b">
        <v>0</v>
      </c>
      <c r="BE340" s="119" t="b">
        <v>0</v>
      </c>
      <c r="BF340" s="119"/>
      <c r="BG340" s="119" t="s">
        <v>5141</v>
      </c>
      <c r="BH340" s="119" t="s">
        <v>2650</v>
      </c>
      <c r="BI340" s="119" t="s">
        <v>2650</v>
      </c>
      <c r="BJ340" s="719">
        <v>0</v>
      </c>
      <c r="BK340" s="566" t="s">
        <v>2799</v>
      </c>
      <c r="BL340" s="484" t="s">
        <v>2650</v>
      </c>
      <c r="BM340" s="189" t="s">
        <v>2632</v>
      </c>
      <c r="BN340" s="189"/>
      <c r="BO340" s="248">
        <v>260</v>
      </c>
      <c r="BP340" s="119"/>
      <c r="BQ340" s="587" t="s">
        <v>1805</v>
      </c>
      <c r="BR340" s="587"/>
      <c r="BS340" s="587"/>
      <c r="BT340" s="587"/>
      <c r="BU340" s="587"/>
    </row>
    <row r="341" spans="1:73">
      <c r="A341">
        <v>340</v>
      </c>
      <c r="B341" s="153" t="str">
        <f>IFERROR(TEXT(AL341,"00"),"99")&amp;IFERROR(TEXT(W341,"00"),"99")&amp;IFERROR(TEXT(S341,"00"),"99")&amp;IFERROR(TEXT(BO341,"000"),"999")</f>
        <v>019399261</v>
      </c>
      <c r="C341" s="153" t="str">
        <f>IFERROR(TEXT(AL341,"00"),"99")&amp;IFERROR(TEXT(V341,"00"),"99")&amp;IFERROR(TEXT(R341,"000"),"999")</f>
        <v>0193999</v>
      </c>
      <c r="D341" s="239">
        <v>1</v>
      </c>
      <c r="E341" s="591">
        <f>IF(NOT(ISBLANK(L341)),1,0)</f>
        <v>0</v>
      </c>
      <c r="F341" s="591">
        <f>IF(NOT(ISBLANK(O341)),1,0)</f>
        <v>0</v>
      </c>
      <c r="G341" s="349" t="str">
        <f>IF(ISBLANK(H341), IF(OR(NOT(ISBLANK(L341)),NOT(ISBLANK(I341)), NOT(ISBLANK(O341))),"no oldname but should be",""),IF(H341=I341,"api",IF(H341=O341,"csv","no match or acs")))</f>
        <v>api</v>
      </c>
      <c r="H341" s="119" t="s">
        <v>2651</v>
      </c>
      <c r="I341" s="119" t="s">
        <v>2651</v>
      </c>
      <c r="J341" s="189"/>
      <c r="K341" s="119"/>
      <c r="L341" s="119"/>
      <c r="M341" s="189"/>
      <c r="N341" s="189"/>
      <c r="O341" s="119"/>
      <c r="P341" s="189"/>
      <c r="Q341" s="120" t="s">
        <v>7311</v>
      </c>
      <c r="R341" s="142">
        <f>IFERROR(_xlfn.XLOOKUP(T341, sortorder!P:P,sortorder!Q:Q),999)</f>
        <v>999</v>
      </c>
      <c r="S341" s="142">
        <f>IFERROR(_xlfn.XLOOKUP(T341, sortorder!P:P,sortorder!O:O),99)</f>
        <v>99</v>
      </c>
      <c r="T341" s="188" t="s">
        <v>6461</v>
      </c>
      <c r="U341" s="189"/>
      <c r="V341" s="147">
        <f>IFERROR(_xlfn.XLOOKUP(X341, sortorder!E:E,sortorder!D:D),99)</f>
        <v>93</v>
      </c>
      <c r="W341" s="147">
        <f>V341</f>
        <v>93</v>
      </c>
      <c r="X341" s="124" t="s">
        <v>7369</v>
      </c>
      <c r="Y341" s="137">
        <f>IF(ISERROR(SEARCH(Y$1,$Q341)),0,1)</f>
        <v>0</v>
      </c>
      <c r="Z341" s="137">
        <f>IF(ISERROR(SEARCH(Z$1,$Q341)),0,1)</f>
        <v>0</v>
      </c>
      <c r="AA341" s="137">
        <f>IF(ISERROR(SEARCH(AA$1,$Q341)),0,1)</f>
        <v>1</v>
      </c>
      <c r="AB341" s="137">
        <f>IF(ISERROR(SEARCH(AB$1,$Q341)),0,1)</f>
        <v>0</v>
      </c>
      <c r="AC341" s="137">
        <f>IF(ISERROR(SEARCH(AC$1,$Q341)),0,1)</f>
        <v>0</v>
      </c>
      <c r="AD341" s="137">
        <f>IF(ISERROR(SEARCH(AD$1,$Q341)),0,1)</f>
        <v>0</v>
      </c>
      <c r="AE341" s="137">
        <f>IF(ISERROR(SEARCH(AE$1,$Q341)),0,1)</f>
        <v>0</v>
      </c>
      <c r="AF341" s="137">
        <f>IF(ISERROR(SEARCH(AF$1,$Q341)),0,1)</f>
        <v>0</v>
      </c>
      <c r="AG341" s="137">
        <f>IF(ISERROR(SEARCH(AG$1,$Q341)),0,1)</f>
        <v>0</v>
      </c>
      <c r="AH341" s="119" t="s">
        <v>2181</v>
      </c>
      <c r="AI341" s="137" t="str">
        <f>_xlfn.XLOOKUP(I341,'api2.3'!B:B,'api2.3'!D:D,"")</f>
        <v>Critical Service Gaps Indicators</v>
      </c>
      <c r="AJ341" s="119" t="s">
        <v>60</v>
      </c>
      <c r="AK341" s="38" t="s">
        <v>44</v>
      </c>
      <c r="AL341" s="200">
        <f>_xlfn.XLOOKUP(AK341,sortorder!$I$15:$I$20,sortorder!$J$15:$J$20)</f>
        <v>1</v>
      </c>
      <c r="AM341" s="640" t="s">
        <v>416</v>
      </c>
      <c r="AN341" s="640" t="s">
        <v>416</v>
      </c>
      <c r="AO341" s="640" t="s">
        <v>417</v>
      </c>
      <c r="AP341" s="647">
        <v>1</v>
      </c>
      <c r="AQ341" s="119" t="s">
        <v>1076</v>
      </c>
      <c r="AR341" s="22" t="str">
        <f>IF(AA341=1,"pctile",IF(Y341=1,"ratio",IF(AC341=1,"avg","raw")))</f>
        <v>pctile</v>
      </c>
      <c r="AS341" s="119" t="s">
        <v>1086</v>
      </c>
      <c r="AT341" s="22" t="b">
        <f>AR341=AS341</f>
        <v>1</v>
      </c>
      <c r="AU341" s="640" t="s">
        <v>1077</v>
      </c>
      <c r="AV341" s="640" t="s">
        <v>1086</v>
      </c>
      <c r="AW341" s="119"/>
      <c r="AX341" s="601" t="s">
        <v>2799</v>
      </c>
      <c r="AY341" s="484" t="b">
        <v>0</v>
      </c>
      <c r="AZ341" s="119" t="s">
        <v>1078</v>
      </c>
      <c r="BA341" s="119">
        <v>2</v>
      </c>
      <c r="BB341" s="119">
        <v>0</v>
      </c>
      <c r="BC341" s="119" t="b">
        <v>0</v>
      </c>
      <c r="BD341" s="119" t="b">
        <v>0</v>
      </c>
      <c r="BE341" s="119" t="b">
        <v>0</v>
      </c>
      <c r="BF341" s="119"/>
      <c r="BG341" s="119" t="s">
        <v>5142</v>
      </c>
      <c r="BH341" s="119" t="s">
        <v>2652</v>
      </c>
      <c r="BI341" s="119" t="s">
        <v>2652</v>
      </c>
      <c r="BJ341" s="719">
        <v>0</v>
      </c>
      <c r="BK341" s="566" t="s">
        <v>2799</v>
      </c>
      <c r="BL341" s="484" t="s">
        <v>2652</v>
      </c>
      <c r="BM341" s="189" t="s">
        <v>2635</v>
      </c>
      <c r="BN341" s="189"/>
      <c r="BO341" s="248">
        <v>261</v>
      </c>
      <c r="BP341" s="119"/>
      <c r="BQ341" s="587" t="s">
        <v>1171</v>
      </c>
      <c r="BR341" s="587"/>
      <c r="BS341" s="587"/>
      <c r="BT341" s="587"/>
      <c r="BU341" s="587"/>
    </row>
    <row r="342" spans="1:73">
      <c r="A342">
        <v>341</v>
      </c>
      <c r="B342" s="153" t="str">
        <f>IFERROR(TEXT(AL342,"00"),"99")&amp;IFERROR(TEXT(W342,"00"),"99")&amp;IFERROR(TEXT(S342,"00"),"99")&amp;IFERROR(TEXT(BO342,"000"),"999")</f>
        <v>019499256</v>
      </c>
      <c r="C342" s="153" t="str">
        <f>IFERROR(TEXT(AL342,"00"),"99")&amp;IFERROR(TEXT(V342,"00"),"99")&amp;IFERROR(TEXT(R342,"000"),"999")</f>
        <v>0194999</v>
      </c>
      <c r="D342" s="28">
        <v>1</v>
      </c>
      <c r="E342" s="591">
        <f>IF(NOT(ISBLANK(L342)),1,0)</f>
        <v>0</v>
      </c>
      <c r="F342" s="591">
        <f>IF(NOT(ISBLANK(O342)),1,0)</f>
        <v>0</v>
      </c>
      <c r="G342" s="349" t="str">
        <f>IF(ISBLANK(H342), IF(OR(NOT(ISBLANK(L342)),NOT(ISBLANK(I342)), NOT(ISBLANK(O342))),"no oldname but should be",""),IF(H342=I342,"api",IF(H342=O342,"csv","no match or acs")))</f>
        <v>api</v>
      </c>
      <c r="H342" t="s">
        <v>2641</v>
      </c>
      <c r="I342" t="s">
        <v>2641</v>
      </c>
      <c r="J342" s="189"/>
      <c r="K342" s="119"/>
      <c r="L342" s="119"/>
      <c r="M342" s="189"/>
      <c r="N342" s="189"/>
      <c r="O342" s="119"/>
      <c r="P342" s="189"/>
      <c r="Q342" s="120" t="s">
        <v>7307</v>
      </c>
      <c r="R342" s="142">
        <f>IFERROR(_xlfn.XLOOKUP(T342, sortorder!P:P,sortorder!Q:Q),999)</f>
        <v>999</v>
      </c>
      <c r="S342" s="142">
        <f>IFERROR(_xlfn.XLOOKUP(T342, sortorder!P:P,sortorder!O:O),99)</f>
        <v>99</v>
      </c>
      <c r="T342" s="124" t="s">
        <v>7286</v>
      </c>
      <c r="V342" s="147">
        <f>IFERROR(_xlfn.XLOOKUP(X342, sortorder!E:E,sortorder!D:D),99)</f>
        <v>94</v>
      </c>
      <c r="W342" s="147">
        <f>V342</f>
        <v>94</v>
      </c>
      <c r="X342" s="69" t="s">
        <v>7370</v>
      </c>
      <c r="Y342" s="137">
        <f>IF(ISERROR(SEARCH(Y$1,$Q342)),0,1)</f>
        <v>0</v>
      </c>
      <c r="Z342" s="137">
        <f>IF(ISERROR(SEARCH(Z$1,$Q342)),0,1)</f>
        <v>1</v>
      </c>
      <c r="AA342" s="137">
        <f>IF(ISERROR(SEARCH(AA$1,$Q342)),0,1)</f>
        <v>1</v>
      </c>
      <c r="AB342" s="137">
        <f>IF(ISERROR(SEARCH(AB$1,$Q342)),0,1)</f>
        <v>0</v>
      </c>
      <c r="AC342" s="137">
        <f>IF(ISERROR(SEARCH(AC$1,$Q342)),0,1)</f>
        <v>0</v>
      </c>
      <c r="AD342" s="137">
        <f>IF(ISERROR(SEARCH(AD$1,$Q342)),0,1)</f>
        <v>0</v>
      </c>
      <c r="AE342" s="137">
        <f>IF(ISERROR(SEARCH(AE$1,$Q342)),0,1)</f>
        <v>0</v>
      </c>
      <c r="AF342" s="137">
        <f>IF(ISERROR(SEARCH(AF$1,$Q342)),0,1)</f>
        <v>0</v>
      </c>
      <c r="AG342" s="137">
        <f>IF(ISERROR(SEARCH(AG$1,$Q342)),0,1)</f>
        <v>0</v>
      </c>
      <c r="AH342" t="s">
        <v>2181</v>
      </c>
      <c r="AI342" s="137" t="str">
        <f>_xlfn.XLOOKUP(I342,'api2.3'!B:B,'api2.3'!D:D,"")</f>
        <v>Critical Service Gaps Indicators</v>
      </c>
      <c r="AJ342" t="s">
        <v>60</v>
      </c>
      <c r="AK342" s="38" t="s">
        <v>44</v>
      </c>
      <c r="AL342" s="200">
        <f>_xlfn.XLOOKUP(AK342,sortorder!$I$15:$I$20,sortorder!$J$15:$J$20)</f>
        <v>1</v>
      </c>
      <c r="AM342" s="638" t="s">
        <v>1743</v>
      </c>
      <c r="AN342" s="638" t="s">
        <v>1744</v>
      </c>
      <c r="AO342" s="638" t="s">
        <v>1744</v>
      </c>
      <c r="AP342" s="642">
        <v>3</v>
      </c>
      <c r="AQ342" t="s">
        <v>1741</v>
      </c>
      <c r="AR342" s="22" t="str">
        <f>IF(AA342=1,"pctile",IF(Y342=1,"ratio",IF(AC342=1,"avg","raw")))</f>
        <v>pctile</v>
      </c>
      <c r="AS342" t="s">
        <v>1086</v>
      </c>
      <c r="AT342" s="22" t="b">
        <f>AR342=AS342</f>
        <v>1</v>
      </c>
      <c r="AU342" s="638" t="s">
        <v>1077</v>
      </c>
      <c r="AV342" s="638" t="s">
        <v>1086</v>
      </c>
      <c r="AX342" s="601" t="s">
        <v>2799</v>
      </c>
      <c r="AY342" s="484" t="b">
        <v>0</v>
      </c>
      <c r="AZ342" t="s">
        <v>1078</v>
      </c>
      <c r="BA342">
        <v>2</v>
      </c>
      <c r="BB342">
        <v>0</v>
      </c>
      <c r="BC342" t="b">
        <v>0</v>
      </c>
      <c r="BD342" t="b">
        <v>0</v>
      </c>
      <c r="BE342" t="b">
        <v>0</v>
      </c>
      <c r="BG342" s="119" t="s">
        <v>5137</v>
      </c>
      <c r="BH342" s="119" t="s">
        <v>2642</v>
      </c>
      <c r="BI342" s="119" t="s">
        <v>2642</v>
      </c>
      <c r="BJ342" s="719">
        <v>0</v>
      </c>
      <c r="BK342" s="566" t="s">
        <v>2799</v>
      </c>
      <c r="BL342" s="484" t="s">
        <v>2642</v>
      </c>
      <c r="BM342" s="56" t="s">
        <v>2632</v>
      </c>
      <c r="BO342" s="211">
        <v>256</v>
      </c>
      <c r="BQ342" s="585" t="s">
        <v>1395</v>
      </c>
    </row>
    <row r="343" spans="1:73">
      <c r="A343">
        <v>342</v>
      </c>
      <c r="B343" s="153" t="str">
        <f>IFERROR(TEXT(AL343,"00"),"99")&amp;IFERROR(TEXT(W343,"00"),"99")&amp;IFERROR(TEXT(S343,"00"),"99")&amp;IFERROR(TEXT(BO343,"000"),"999")</f>
        <v>019499257</v>
      </c>
      <c r="C343" s="153" t="str">
        <f>IFERROR(TEXT(AL343,"00"),"99")&amp;IFERROR(TEXT(V343,"00"),"99")&amp;IFERROR(TEXT(R343,"000"),"999")</f>
        <v>0194999</v>
      </c>
      <c r="D343" s="28">
        <v>1</v>
      </c>
      <c r="E343" s="591">
        <f>IF(NOT(ISBLANK(L343)),1,0)</f>
        <v>0</v>
      </c>
      <c r="F343" s="591">
        <f>IF(NOT(ISBLANK(O343)),1,0)</f>
        <v>0</v>
      </c>
      <c r="G343" s="349" t="str">
        <f>IF(ISBLANK(H343), IF(OR(NOT(ISBLANK(L343)),NOT(ISBLANK(I343)), NOT(ISBLANK(O343))),"no oldname but should be",""),IF(H343=I343,"api",IF(H343=O343,"csv","no match or acs")))</f>
        <v>api</v>
      </c>
      <c r="H343" t="s">
        <v>2643</v>
      </c>
      <c r="I343" t="s">
        <v>2643</v>
      </c>
      <c r="K343" s="119"/>
      <c r="L343" s="119"/>
      <c r="M343" s="189"/>
      <c r="N343" s="189"/>
      <c r="O343" s="119"/>
      <c r="P343" s="189"/>
      <c r="Q343" s="120" t="s">
        <v>7306</v>
      </c>
      <c r="R343" s="142">
        <f>IFERROR(_xlfn.XLOOKUP(T343, sortorder!P:P,sortorder!Q:Q),999)</f>
        <v>999</v>
      </c>
      <c r="S343" s="142">
        <f>IFERROR(_xlfn.XLOOKUP(T343, sortorder!P:P,sortorder!O:O),99)</f>
        <v>99</v>
      </c>
      <c r="T343" s="188" t="s">
        <v>6461</v>
      </c>
      <c r="U343" s="189"/>
      <c r="V343" s="147">
        <f>IFERROR(_xlfn.XLOOKUP(X343, sortorder!E:E,sortorder!D:D),99)</f>
        <v>94</v>
      </c>
      <c r="W343" s="147">
        <f>V343</f>
        <v>94</v>
      </c>
      <c r="X343" s="124" t="s">
        <v>7370</v>
      </c>
      <c r="Y343" s="137">
        <f>IF(ISERROR(SEARCH(Y$1,$Q343)),0,1)</f>
        <v>0</v>
      </c>
      <c r="Z343" s="137">
        <f>IF(ISERROR(SEARCH(Z$1,$Q343)),0,1)</f>
        <v>1</v>
      </c>
      <c r="AA343" s="137">
        <f>IF(ISERROR(SEARCH(AA$1,$Q343)),0,1)</f>
        <v>1</v>
      </c>
      <c r="AB343" s="137">
        <f>IF(ISERROR(SEARCH(AB$1,$Q343)),0,1)</f>
        <v>0</v>
      </c>
      <c r="AC343" s="137">
        <f>IF(ISERROR(SEARCH(AC$1,$Q343)),0,1)</f>
        <v>0</v>
      </c>
      <c r="AD343" s="137">
        <f>IF(ISERROR(SEARCH(AD$1,$Q343)),0,1)</f>
        <v>0</v>
      </c>
      <c r="AE343" s="137">
        <f>IF(ISERROR(SEARCH(AE$1,$Q343)),0,1)</f>
        <v>0</v>
      </c>
      <c r="AF343" s="137">
        <f>IF(ISERROR(SEARCH(AF$1,$Q343)),0,1)</f>
        <v>0</v>
      </c>
      <c r="AG343" s="137">
        <f>IF(ISERROR(SEARCH(AG$1,$Q343)),0,1)</f>
        <v>0</v>
      </c>
      <c r="AH343" s="119" t="s">
        <v>2181</v>
      </c>
      <c r="AI343" s="137" t="str">
        <f>_xlfn.XLOOKUP(I343,'api2.3'!B:B,'api2.3'!D:D,"")</f>
        <v>Critical Service Gaps Indicators</v>
      </c>
      <c r="AJ343" s="119" t="s">
        <v>60</v>
      </c>
      <c r="AK343" s="38" t="s">
        <v>44</v>
      </c>
      <c r="AL343" s="200">
        <f>_xlfn.XLOOKUP(AK343,sortorder!$I$15:$I$20,sortorder!$J$15:$J$20)</f>
        <v>1</v>
      </c>
      <c r="AM343" s="640" t="s">
        <v>1743</v>
      </c>
      <c r="AN343" s="640" t="s">
        <v>1744</v>
      </c>
      <c r="AO343" s="640" t="s">
        <v>1744</v>
      </c>
      <c r="AP343" s="644">
        <v>3</v>
      </c>
      <c r="AQ343" s="119" t="s">
        <v>1741</v>
      </c>
      <c r="AR343" s="22" t="str">
        <f>IF(AA343=1,"pctile",IF(Y343=1,"ratio",IF(AC343=1,"avg","raw")))</f>
        <v>pctile</v>
      </c>
      <c r="AS343" s="119" t="s">
        <v>1086</v>
      </c>
      <c r="AT343" s="22" t="b">
        <f>AR343=AS343</f>
        <v>1</v>
      </c>
      <c r="AU343" s="640" t="s">
        <v>1077</v>
      </c>
      <c r="AV343" s="640" t="s">
        <v>1086</v>
      </c>
      <c r="AW343" s="119"/>
      <c r="AX343" s="601" t="s">
        <v>2799</v>
      </c>
      <c r="AY343" s="484" t="b">
        <v>0</v>
      </c>
      <c r="AZ343" s="119" t="s">
        <v>1078</v>
      </c>
      <c r="BA343" s="119">
        <v>2</v>
      </c>
      <c r="BB343" s="119">
        <v>0</v>
      </c>
      <c r="BC343" s="119" t="b">
        <v>0</v>
      </c>
      <c r="BD343" s="119" t="b">
        <v>0</v>
      </c>
      <c r="BE343" s="119" t="b">
        <v>0</v>
      </c>
      <c r="BF343" s="119"/>
      <c r="BG343" s="119" t="s">
        <v>5138</v>
      </c>
      <c r="BH343" s="119" t="s">
        <v>2644</v>
      </c>
      <c r="BI343" s="119" t="s">
        <v>2644</v>
      </c>
      <c r="BJ343" s="719" t="e">
        <v>#N/A</v>
      </c>
      <c r="BK343" s="566" t="s">
        <v>2799</v>
      </c>
      <c r="BL343" s="484" t="s">
        <v>2644</v>
      </c>
      <c r="BM343" s="189" t="s">
        <v>2635</v>
      </c>
      <c r="BO343" s="211">
        <v>257</v>
      </c>
      <c r="BQ343" s="585" t="s">
        <v>1546</v>
      </c>
    </row>
    <row r="344" spans="1:73">
      <c r="A344">
        <v>343</v>
      </c>
      <c r="B344" s="153" t="str">
        <f>IFERROR(TEXT(AL344,"00"),"99")&amp;IFERROR(TEXT(W344,"00"),"99")&amp;IFERROR(TEXT(S344,"00"),"99")&amp;IFERROR(TEXT(BO344,"000"),"999")</f>
        <v>019599258</v>
      </c>
      <c r="C344" s="153" t="str">
        <f>IFERROR(TEXT(AL344,"00"),"99")&amp;IFERROR(TEXT(V344,"00"),"99")&amp;IFERROR(TEXT(R344,"000"),"999")</f>
        <v>0195999</v>
      </c>
      <c r="D344" s="28">
        <v>1</v>
      </c>
      <c r="E344" s="591">
        <f>IF(NOT(ISBLANK(L344)),1,0)</f>
        <v>0</v>
      </c>
      <c r="F344" s="591">
        <f>IF(NOT(ISBLANK(O344)),1,0)</f>
        <v>0</v>
      </c>
      <c r="G344" s="349" t="str">
        <f>IF(ISBLANK(H344), IF(OR(NOT(ISBLANK(L344)),NOT(ISBLANK(I344)), NOT(ISBLANK(O344))),"no oldname but should be",""),IF(H344=I344,"api",IF(H344=O344,"csv","no match or acs")))</f>
        <v>api</v>
      </c>
      <c r="H344" t="s">
        <v>2645</v>
      </c>
      <c r="I344" t="s">
        <v>2645</v>
      </c>
      <c r="K344" s="119"/>
      <c r="L344" s="119"/>
      <c r="M344" s="189"/>
      <c r="N344" s="189"/>
      <c r="O344" s="119"/>
      <c r="P344" s="189"/>
      <c r="Q344" s="120" t="s">
        <v>7308</v>
      </c>
      <c r="R344" s="142">
        <f>IFERROR(_xlfn.XLOOKUP(T344, sortorder!P:P,sortorder!Q:Q),999)</f>
        <v>999</v>
      </c>
      <c r="S344" s="142">
        <f>IFERROR(_xlfn.XLOOKUP(T344, sortorder!P:P,sortorder!O:O),99)</f>
        <v>99</v>
      </c>
      <c r="T344" s="124" t="s">
        <v>7286</v>
      </c>
      <c r="U344" s="189"/>
      <c r="V344" s="147">
        <f>IFERROR(_xlfn.XLOOKUP(X344, sortorder!E:E,sortorder!D:D),99)</f>
        <v>95</v>
      </c>
      <c r="W344" s="147">
        <f>V344</f>
        <v>95</v>
      </c>
      <c r="X344" s="69" t="s">
        <v>7371</v>
      </c>
      <c r="Y344" s="137">
        <f>IF(ISERROR(SEARCH(Y$1,$Q344)),0,1)</f>
        <v>0</v>
      </c>
      <c r="Z344" s="137">
        <f>IF(ISERROR(SEARCH(Z$1,$Q344)),0,1)</f>
        <v>0</v>
      </c>
      <c r="AA344" s="137">
        <f>IF(ISERROR(SEARCH(AA$1,$Q344)),0,1)</f>
        <v>0</v>
      </c>
      <c r="AB344" s="137">
        <f>IF(ISERROR(SEARCH(AB$1,$Q344)),0,1)</f>
        <v>0</v>
      </c>
      <c r="AC344" s="137">
        <f>IF(ISERROR(SEARCH(AC$1,$Q344)),0,1)</f>
        <v>1</v>
      </c>
      <c r="AD344" s="137">
        <f>IF(ISERROR(SEARCH(AD$1,$Q344)),0,1)</f>
        <v>0</v>
      </c>
      <c r="AE344" s="137">
        <f>IF(ISERROR(SEARCH(AE$1,$Q344)),0,1)</f>
        <v>0</v>
      </c>
      <c r="AF344" s="137">
        <f>IF(ISERROR(SEARCH(AF$1,$Q344)),0,1)</f>
        <v>0</v>
      </c>
      <c r="AG344" s="137">
        <f>IF(ISERROR(SEARCH(AG$1,$Q344)),0,1)</f>
        <v>0</v>
      </c>
      <c r="AH344" s="119" t="s">
        <v>2181</v>
      </c>
      <c r="AI344" s="137" t="str">
        <f>_xlfn.XLOOKUP(I344,'api2.3'!B:B,'api2.3'!D:D,"")</f>
        <v>Critical Service Gaps Indicators</v>
      </c>
      <c r="AJ344" s="119" t="s">
        <v>60</v>
      </c>
      <c r="AK344" s="38" t="s">
        <v>44</v>
      </c>
      <c r="AL344" s="200">
        <f>_xlfn.XLOOKUP(AK344,sortorder!$I$15:$I$20,sortorder!$J$15:$J$20)</f>
        <v>1</v>
      </c>
      <c r="AM344" s="640" t="s">
        <v>416</v>
      </c>
      <c r="AN344" s="640" t="s">
        <v>416</v>
      </c>
      <c r="AO344" s="640" t="s">
        <v>417</v>
      </c>
      <c r="AP344" s="647">
        <v>1</v>
      </c>
      <c r="AQ344" s="119" t="s">
        <v>1100</v>
      </c>
      <c r="AR344" s="22" t="str">
        <f>IF(AA344=1,"pctile",IF(Y344=1,"ratio",IF(AC344=1,"avg","raw")))</f>
        <v>avg</v>
      </c>
      <c r="AS344" s="119" t="s">
        <v>1107</v>
      </c>
      <c r="AT344" s="22" t="b">
        <f>AR344=AS344</f>
        <v>1</v>
      </c>
      <c r="AU344" s="640" t="s">
        <v>1101</v>
      </c>
      <c r="AV344" s="640" t="s">
        <v>1107</v>
      </c>
      <c r="AW344" s="119"/>
      <c r="AX344" s="601" t="s">
        <v>2799</v>
      </c>
      <c r="AY344" s="484" t="b">
        <v>0</v>
      </c>
      <c r="AZ344" s="119" t="s">
        <v>2711</v>
      </c>
      <c r="BA344" s="119"/>
      <c r="BB344" s="119">
        <v>0</v>
      </c>
      <c r="BC344" s="119" t="b">
        <v>0</v>
      </c>
      <c r="BD344" s="119" t="b">
        <v>0</v>
      </c>
      <c r="BE344" s="119" t="b">
        <v>0</v>
      </c>
      <c r="BF344" s="119"/>
      <c r="BG344" s="119" t="s">
        <v>5139</v>
      </c>
      <c r="BH344" s="119" t="s">
        <v>2646</v>
      </c>
      <c r="BI344" s="119" t="s">
        <v>2646</v>
      </c>
      <c r="BJ344" s="719" t="e">
        <v>#N/A</v>
      </c>
      <c r="BK344" s="566" t="s">
        <v>2799</v>
      </c>
      <c r="BL344" s="484" t="s">
        <v>2646</v>
      </c>
      <c r="BM344" s="189" t="s">
        <v>2632</v>
      </c>
      <c r="BO344" s="211">
        <v>258</v>
      </c>
      <c r="BQ344" s="585" t="s">
        <v>2164</v>
      </c>
    </row>
    <row r="345" spans="1:73">
      <c r="A345">
        <v>344</v>
      </c>
      <c r="B345" s="153" t="str">
        <f>IFERROR(TEXT(AL345,"00"),"99")&amp;IFERROR(TEXT(W345,"00"),"99")&amp;IFERROR(TEXT(S345,"00"),"99")&amp;IFERROR(TEXT(BO345,"000"),"999")</f>
        <v>019599259</v>
      </c>
      <c r="C345" s="153" t="str">
        <f>IFERROR(TEXT(AL345,"00"),"99")&amp;IFERROR(TEXT(V345,"00"),"99")&amp;IFERROR(TEXT(R345,"000"),"999")</f>
        <v>0195999</v>
      </c>
      <c r="D345" s="239">
        <v>1</v>
      </c>
      <c r="E345" s="591">
        <f>IF(NOT(ISBLANK(L345)),1,0)</f>
        <v>0</v>
      </c>
      <c r="F345" s="591">
        <f>IF(NOT(ISBLANK(O345)),1,0)</f>
        <v>0</v>
      </c>
      <c r="G345" s="349" t="str">
        <f>IF(ISBLANK(H345), IF(OR(NOT(ISBLANK(L345)),NOT(ISBLANK(I345)), NOT(ISBLANK(O345))),"no oldname but should be",""),IF(H345=I345,"api",IF(H345=O345,"csv","no match or acs")))</f>
        <v>api</v>
      </c>
      <c r="H345" s="119" t="s">
        <v>2647</v>
      </c>
      <c r="I345" s="119" t="s">
        <v>2647</v>
      </c>
      <c r="J345" s="189"/>
      <c r="K345" s="119"/>
      <c r="L345" s="119"/>
      <c r="M345" s="189"/>
      <c r="N345" s="189"/>
      <c r="O345" s="119"/>
      <c r="P345" s="189"/>
      <c r="Q345" s="120" t="s">
        <v>7309</v>
      </c>
      <c r="R345" s="142">
        <f>IFERROR(_xlfn.XLOOKUP(T345, sortorder!P:P,sortorder!Q:Q),999)</f>
        <v>999</v>
      </c>
      <c r="S345" s="142">
        <f>IFERROR(_xlfn.XLOOKUP(T345, sortorder!P:P,sortorder!O:O),99)</f>
        <v>99</v>
      </c>
      <c r="T345" s="188" t="s">
        <v>6461</v>
      </c>
      <c r="U345" s="189"/>
      <c r="V345" s="147">
        <f>IFERROR(_xlfn.XLOOKUP(X345, sortorder!E:E,sortorder!D:D),99)</f>
        <v>95</v>
      </c>
      <c r="W345" s="147">
        <f>V345</f>
        <v>95</v>
      </c>
      <c r="X345" s="124" t="s">
        <v>7371</v>
      </c>
      <c r="Y345" s="137">
        <f>IF(ISERROR(SEARCH(Y$1,$Q345)),0,1)</f>
        <v>0</v>
      </c>
      <c r="Z345" s="137">
        <f>IF(ISERROR(SEARCH(Z$1,$Q345)),0,1)</f>
        <v>0</v>
      </c>
      <c r="AA345" s="137">
        <f>IF(ISERROR(SEARCH(AA$1,$Q345)),0,1)</f>
        <v>0</v>
      </c>
      <c r="AB345" s="137">
        <f>IF(ISERROR(SEARCH(AB$1,$Q345)),0,1)</f>
        <v>0</v>
      </c>
      <c r="AC345" s="137">
        <f>IF(ISERROR(SEARCH(AC$1,$Q345)),0,1)</f>
        <v>1</v>
      </c>
      <c r="AD345" s="137">
        <f>IF(ISERROR(SEARCH(AD$1,$Q345)),0,1)</f>
        <v>0</v>
      </c>
      <c r="AE345" s="137">
        <f>IF(ISERROR(SEARCH(AE$1,$Q345)),0,1)</f>
        <v>0</v>
      </c>
      <c r="AF345" s="137">
        <f>IF(ISERROR(SEARCH(AF$1,$Q345)),0,1)</f>
        <v>0</v>
      </c>
      <c r="AG345" s="137">
        <f>IF(ISERROR(SEARCH(AG$1,$Q345)),0,1)</f>
        <v>0</v>
      </c>
      <c r="AH345" s="119" t="s">
        <v>2181</v>
      </c>
      <c r="AI345" s="137" t="str">
        <f>_xlfn.XLOOKUP(I345,'api2.3'!B:B,'api2.3'!D:D,"")</f>
        <v>Critical Service Gaps Indicators</v>
      </c>
      <c r="AJ345" s="119" t="s">
        <v>60</v>
      </c>
      <c r="AK345" s="38" t="s">
        <v>44</v>
      </c>
      <c r="AL345" s="200">
        <f>_xlfn.XLOOKUP(AK345,sortorder!$I$15:$I$20,sortorder!$J$15:$J$20)</f>
        <v>1</v>
      </c>
      <c r="AM345" s="640" t="s">
        <v>416</v>
      </c>
      <c r="AN345" s="640" t="s">
        <v>416</v>
      </c>
      <c r="AO345" s="640" t="s">
        <v>417</v>
      </c>
      <c r="AP345" s="647">
        <v>1</v>
      </c>
      <c r="AQ345" s="119" t="s">
        <v>1100</v>
      </c>
      <c r="AR345" s="22" t="str">
        <f>IF(AA345=1,"pctile",IF(Y345=1,"ratio",IF(AC345=1,"avg","raw")))</f>
        <v>avg</v>
      </c>
      <c r="AS345" s="119" t="s">
        <v>1107</v>
      </c>
      <c r="AT345" s="22" t="b">
        <f>AR345=AS345</f>
        <v>1</v>
      </c>
      <c r="AU345" s="640" t="s">
        <v>1101</v>
      </c>
      <c r="AV345" s="640" t="s">
        <v>1107</v>
      </c>
      <c r="AW345" s="119"/>
      <c r="AX345" s="601" t="s">
        <v>2799</v>
      </c>
      <c r="AY345" s="484" t="b">
        <v>0</v>
      </c>
      <c r="AZ345" s="119" t="s">
        <v>2711</v>
      </c>
      <c r="BA345" s="119"/>
      <c r="BB345" s="119">
        <v>0</v>
      </c>
      <c r="BC345" s="119" t="b">
        <v>0</v>
      </c>
      <c r="BD345" s="119" t="b">
        <v>0</v>
      </c>
      <c r="BE345" s="119" t="b">
        <v>0</v>
      </c>
      <c r="BF345" s="119"/>
      <c r="BG345" s="119" t="s">
        <v>5140</v>
      </c>
      <c r="BH345" s="119" t="s">
        <v>2648</v>
      </c>
      <c r="BI345" s="119" t="s">
        <v>2648</v>
      </c>
      <c r="BJ345" s="719" t="e">
        <v>#N/A</v>
      </c>
      <c r="BK345" s="566" t="s">
        <v>2799</v>
      </c>
      <c r="BL345" s="484" t="s">
        <v>2648</v>
      </c>
      <c r="BM345" s="189" t="s">
        <v>2635</v>
      </c>
      <c r="BN345" s="189"/>
      <c r="BO345" s="248">
        <v>259</v>
      </c>
      <c r="BP345" s="119"/>
      <c r="BQ345" s="587" t="s">
        <v>1631</v>
      </c>
      <c r="BR345" s="587"/>
      <c r="BS345" s="587"/>
      <c r="BT345" s="587"/>
      <c r="BU345" s="587"/>
    </row>
    <row r="346" spans="1:73">
      <c r="A346">
        <v>345</v>
      </c>
      <c r="B346" s="153" t="str">
        <f>IFERROR(TEXT(AL346,"00"),"99")&amp;IFERROR(TEXT(W346,"00"),"99")&amp;IFERROR(TEXT(S346,"00"),"99")&amp;IFERROR(TEXT(BO346,"000"),"999")</f>
        <v>019699254</v>
      </c>
      <c r="C346" s="153" t="str">
        <f>IFERROR(TEXT(AL346,"00"),"99")&amp;IFERROR(TEXT(V346,"00"),"99")&amp;IFERROR(TEXT(R346,"000"),"999")</f>
        <v>0196999</v>
      </c>
      <c r="D346" s="28">
        <v>1</v>
      </c>
      <c r="E346" s="591">
        <f>IF(NOT(ISBLANK(L346)),1,0)</f>
        <v>0</v>
      </c>
      <c r="F346" s="591">
        <f>IF(NOT(ISBLANK(O346)),1,0)</f>
        <v>0</v>
      </c>
      <c r="G346" s="349" t="str">
        <f>IF(ISBLANK(H346), IF(OR(NOT(ISBLANK(L346)),NOT(ISBLANK(I346)), NOT(ISBLANK(O346))),"no oldname but should be",""),IF(H346=I346,"api",IF(H346=O346,"csv","no match or acs")))</f>
        <v>api</v>
      </c>
      <c r="H346" t="s">
        <v>2636</v>
      </c>
      <c r="I346" t="s">
        <v>2636</v>
      </c>
      <c r="J346" s="189"/>
      <c r="L346" s="119"/>
      <c r="M346" s="189"/>
      <c r="Q346" s="120" t="s">
        <v>7304</v>
      </c>
      <c r="R346" s="142">
        <f>IFERROR(_xlfn.XLOOKUP(T346, sortorder!P:P,sortorder!Q:Q),999)</f>
        <v>999</v>
      </c>
      <c r="S346" s="142">
        <f>IFERROR(_xlfn.XLOOKUP(T346, sortorder!P:P,sortorder!O:O),99)</f>
        <v>99</v>
      </c>
      <c r="T346" s="124" t="s">
        <v>7286</v>
      </c>
      <c r="V346" s="147">
        <f>IFERROR(_xlfn.XLOOKUP(X346, sortorder!E:E,sortorder!D:D),99)</f>
        <v>96</v>
      </c>
      <c r="W346" s="147">
        <f>V346</f>
        <v>96</v>
      </c>
      <c r="X346" s="69" t="s">
        <v>7367</v>
      </c>
      <c r="Y346" s="137">
        <f>IF(ISERROR(SEARCH(Y$1,$Q346)),0,1)</f>
        <v>0</v>
      </c>
      <c r="Z346" s="137">
        <f>IF(ISERROR(SEARCH(Z$1,$Q346)),0,1)</f>
        <v>1</v>
      </c>
      <c r="AA346" s="137">
        <f>IF(ISERROR(SEARCH(AA$1,$Q346)),0,1)</f>
        <v>0</v>
      </c>
      <c r="AB346" s="137">
        <f>IF(ISERROR(SEARCH(AB$1,$Q346)),0,1)</f>
        <v>0</v>
      </c>
      <c r="AC346" s="137">
        <f>IF(ISERROR(SEARCH(AC$1,$Q346)),0,1)</f>
        <v>1</v>
      </c>
      <c r="AD346" s="137">
        <f>IF(ISERROR(SEARCH(AD$1,$Q346)),0,1)</f>
        <v>0</v>
      </c>
      <c r="AE346" s="137">
        <f>IF(ISERROR(SEARCH(AE$1,$Q346)),0,1)</f>
        <v>0</v>
      </c>
      <c r="AF346" s="137">
        <f>IF(ISERROR(SEARCH(AF$1,$Q346)),0,1)</f>
        <v>0</v>
      </c>
      <c r="AG346" s="137">
        <f>IF(ISERROR(SEARCH(AG$1,$Q346)),0,1)</f>
        <v>0</v>
      </c>
      <c r="AH346" t="s">
        <v>2181</v>
      </c>
      <c r="AI346" s="137" t="str">
        <f>_xlfn.XLOOKUP(I346,'api2.3'!B:B,'api2.3'!D:D,"")</f>
        <v>Critical Service Gaps Indicators</v>
      </c>
      <c r="AJ346" t="s">
        <v>60</v>
      </c>
      <c r="AK346" s="38" t="s">
        <v>44</v>
      </c>
      <c r="AL346" s="200">
        <f>_xlfn.XLOOKUP(AK346,sortorder!$I$15:$I$20,sortorder!$J$15:$J$20)</f>
        <v>1</v>
      </c>
      <c r="AM346" s="638" t="s">
        <v>1743</v>
      </c>
      <c r="AN346" s="638" t="s">
        <v>1744</v>
      </c>
      <c r="AO346" s="638" t="s">
        <v>1744</v>
      </c>
      <c r="AP346" s="642">
        <v>3</v>
      </c>
      <c r="AQ346" t="s">
        <v>1752</v>
      </c>
      <c r="AR346" s="22" t="str">
        <f>IF(AA346=1,"pctile",IF(Y346=1,"ratio",IF(AC346=1,"avg","raw")))</f>
        <v>avg</v>
      </c>
      <c r="AS346" t="s">
        <v>1107</v>
      </c>
      <c r="AT346" s="22" t="b">
        <f>AR346=AS346</f>
        <v>1</v>
      </c>
      <c r="AU346" s="638" t="s">
        <v>1101</v>
      </c>
      <c r="AV346" s="638" t="s">
        <v>1107</v>
      </c>
      <c r="AX346" s="601" t="s">
        <v>2799</v>
      </c>
      <c r="AY346" s="484" t="b">
        <v>0</v>
      </c>
      <c r="AZ346" t="s">
        <v>2711</v>
      </c>
      <c r="BB346">
        <v>0</v>
      </c>
      <c r="BC346" t="b">
        <v>0</v>
      </c>
      <c r="BD346" t="b">
        <v>0</v>
      </c>
      <c r="BE346" t="b">
        <v>0</v>
      </c>
      <c r="BG346" s="119" t="s">
        <v>5135</v>
      </c>
      <c r="BH346" t="s">
        <v>2637</v>
      </c>
      <c r="BI346" s="119" t="s">
        <v>2637</v>
      </c>
      <c r="BJ346" s="719" t="e">
        <v>#N/A</v>
      </c>
      <c r="BK346" s="566" t="s">
        <v>2799</v>
      </c>
      <c r="BL346" s="484" t="s">
        <v>2637</v>
      </c>
      <c r="BM346" s="56" t="s">
        <v>2632</v>
      </c>
      <c r="BO346" s="211">
        <v>254</v>
      </c>
      <c r="BQ346" s="585" t="s">
        <v>1163</v>
      </c>
    </row>
    <row r="347" spans="1:73">
      <c r="A347">
        <v>346</v>
      </c>
      <c r="B347" s="153" t="str">
        <f>IFERROR(TEXT(AL347,"00"),"99")&amp;IFERROR(TEXT(W347,"00"),"99")&amp;IFERROR(TEXT(S347,"00"),"99")&amp;IFERROR(TEXT(BO347,"000"),"999")</f>
        <v>019699255</v>
      </c>
      <c r="C347" s="153" t="str">
        <f>IFERROR(TEXT(AL347,"00"),"99")&amp;IFERROR(TEXT(V347,"00"),"99")&amp;IFERROR(TEXT(R347,"000"),"999")</f>
        <v>0196999</v>
      </c>
      <c r="D347" s="28">
        <v>1</v>
      </c>
      <c r="E347" s="591">
        <f>IF(NOT(ISBLANK(L347)),1,0)</f>
        <v>0</v>
      </c>
      <c r="F347" s="591">
        <f>IF(NOT(ISBLANK(O347)),1,0)</f>
        <v>0</v>
      </c>
      <c r="G347" s="349" t="str">
        <f>IF(ISBLANK(H347), IF(OR(NOT(ISBLANK(L347)),NOT(ISBLANK(I347)), NOT(ISBLANK(O347))),"no oldname but should be",""),IF(H347=I347,"api",IF(H347=O347,"csv","no match or acs")))</f>
        <v>api</v>
      </c>
      <c r="H347" t="s">
        <v>2638</v>
      </c>
      <c r="I347" t="s">
        <v>2638</v>
      </c>
      <c r="J347" s="189"/>
      <c r="L347" s="119"/>
      <c r="M347" s="189"/>
      <c r="Q347" s="120" t="s">
        <v>7305</v>
      </c>
      <c r="R347" s="142">
        <f>IFERROR(_xlfn.XLOOKUP(T347, sortorder!P:P,sortorder!Q:Q),999)</f>
        <v>999</v>
      </c>
      <c r="S347" s="142">
        <f>IFERROR(_xlfn.XLOOKUP(T347, sortorder!P:P,sortorder!O:O),99)</f>
        <v>99</v>
      </c>
      <c r="T347" s="188" t="s">
        <v>6461</v>
      </c>
      <c r="V347" s="147">
        <f>IFERROR(_xlfn.XLOOKUP(X347, sortorder!E:E,sortorder!D:D),99)</f>
        <v>96</v>
      </c>
      <c r="W347" s="147">
        <f>V347</f>
        <v>96</v>
      </c>
      <c r="X347" s="124" t="s">
        <v>7367</v>
      </c>
      <c r="Y347" s="137">
        <f>IF(ISERROR(SEARCH(Y$1,$Q347)),0,1)</f>
        <v>0</v>
      </c>
      <c r="Z347" s="137">
        <f>IF(ISERROR(SEARCH(Z$1,$Q347)),0,1)</f>
        <v>1</v>
      </c>
      <c r="AA347" s="137">
        <f>IF(ISERROR(SEARCH(AA$1,$Q347)),0,1)</f>
        <v>0</v>
      </c>
      <c r="AB347" s="137">
        <f>IF(ISERROR(SEARCH(AB$1,$Q347)),0,1)</f>
        <v>0</v>
      </c>
      <c r="AC347" s="137">
        <f>IF(ISERROR(SEARCH(AC$1,$Q347)),0,1)</f>
        <v>1</v>
      </c>
      <c r="AD347" s="137">
        <f>IF(ISERROR(SEARCH(AD$1,$Q347)),0,1)</f>
        <v>0</v>
      </c>
      <c r="AE347" s="137">
        <f>IF(ISERROR(SEARCH(AE$1,$Q347)),0,1)</f>
        <v>0</v>
      </c>
      <c r="AF347" s="137">
        <f>IF(ISERROR(SEARCH(AF$1,$Q347)),0,1)</f>
        <v>0</v>
      </c>
      <c r="AG347" s="137">
        <f>IF(ISERROR(SEARCH(AG$1,$Q347)),0,1)</f>
        <v>0</v>
      </c>
      <c r="AH347" t="s">
        <v>2181</v>
      </c>
      <c r="AI347" s="137" t="str">
        <f>_xlfn.XLOOKUP(I347,'api2.3'!B:B,'api2.3'!D:D,"")</f>
        <v>Critical Service Gaps Indicators</v>
      </c>
      <c r="AJ347" t="s">
        <v>60</v>
      </c>
      <c r="AK347" s="38" t="s">
        <v>44</v>
      </c>
      <c r="AL347" s="200">
        <f>_xlfn.XLOOKUP(AK347,sortorder!$I$15:$I$20,sortorder!$J$15:$J$20)</f>
        <v>1</v>
      </c>
      <c r="AM347" s="638" t="s">
        <v>1743</v>
      </c>
      <c r="AN347" s="638" t="s">
        <v>1744</v>
      </c>
      <c r="AO347" s="638" t="s">
        <v>1744</v>
      </c>
      <c r="AP347" s="642">
        <v>3</v>
      </c>
      <c r="AQ347" t="s">
        <v>1752</v>
      </c>
      <c r="AR347" s="22" t="str">
        <f>IF(AA347=1,"pctile",IF(Y347=1,"ratio",IF(AC347=1,"avg","raw")))</f>
        <v>avg</v>
      </c>
      <c r="AS347" t="s">
        <v>1107</v>
      </c>
      <c r="AT347" s="22" t="b">
        <f>AR347=AS347</f>
        <v>1</v>
      </c>
      <c r="AU347" s="638" t="s">
        <v>1101</v>
      </c>
      <c r="AV347" s="638" t="s">
        <v>1107</v>
      </c>
      <c r="AX347" s="601" t="s">
        <v>2799</v>
      </c>
      <c r="AY347" s="484" t="b">
        <v>0</v>
      </c>
      <c r="AZ347" t="s">
        <v>2711</v>
      </c>
      <c r="BB347">
        <v>0</v>
      </c>
      <c r="BC347" t="b">
        <v>0</v>
      </c>
      <c r="BD347" t="b">
        <v>0</v>
      </c>
      <c r="BE347" t="b">
        <v>0</v>
      </c>
      <c r="BG347" s="119" t="s">
        <v>5136</v>
      </c>
      <c r="BH347" t="s">
        <v>2639</v>
      </c>
      <c r="BI347" s="119" t="s">
        <v>2639</v>
      </c>
      <c r="BJ347" s="719" t="e">
        <v>#N/A</v>
      </c>
      <c r="BK347" s="566" t="s">
        <v>2799</v>
      </c>
      <c r="BL347" s="484" t="s">
        <v>2639</v>
      </c>
      <c r="BM347" s="56" t="s">
        <v>2635</v>
      </c>
      <c r="BO347" s="211">
        <v>255</v>
      </c>
      <c r="BQ347" s="585" t="s">
        <v>2640</v>
      </c>
    </row>
    <row r="348" spans="1:73">
      <c r="A348">
        <v>347</v>
      </c>
      <c r="B348" s="153" t="str">
        <f>IFERROR(TEXT(AL348,"00"),"99")&amp;IFERROR(TEXT(W348,"00"),"99")&amp;IFERROR(TEXT(S348,"00"),"99")&amp;IFERROR(TEXT(BO348,"000"),"999")</f>
        <v>019923221</v>
      </c>
      <c r="C348" s="153" t="str">
        <f>IFERROR(TEXT(AL348,"00"),"99")&amp;IFERROR(TEXT(V348,"00"),"99")&amp;IFERROR(TEXT(R348,"000"),"999")</f>
        <v>0199165</v>
      </c>
      <c r="D348" s="591">
        <f>IF(NOT(ISBLANK(I348)),1,0)</f>
        <v>0</v>
      </c>
      <c r="E348" s="591">
        <f>IF(NOT(ISBLANK(L348)),1,0)</f>
        <v>1</v>
      </c>
      <c r="F348" s="591">
        <f>IF(NOT(ISBLANK(O348)),1,0)</f>
        <v>1</v>
      </c>
      <c r="G348" s="349" t="str">
        <f>IF(ISBLANK(H348), IF(OR(NOT(ISBLANK(L348)),NOT(ISBLANK(I348)), NOT(ISBLANK(O348))),"no oldname but should be",""),IF(H348=I348,"api",IF(H348=O348,"csv","no match or acs")))</f>
        <v>no oldname but should be</v>
      </c>
      <c r="H348" s="694"/>
      <c r="I348" s="21"/>
      <c r="L348" s="695" t="s">
        <v>4694</v>
      </c>
      <c r="M348" s="578" t="s">
        <v>4694</v>
      </c>
      <c r="O348" s="698" t="s">
        <v>4694</v>
      </c>
      <c r="Q348" s="699" t="s">
        <v>4765</v>
      </c>
      <c r="R348" s="142">
        <f>IFERROR(_xlfn.XLOOKUP(T348, sortorder!P:P,sortorder!Q:Q),999)</f>
        <v>165</v>
      </c>
      <c r="S348" s="142">
        <f>IFERROR(_xlfn.XLOOKUP(T348, sortorder!P:P,sortorder!O:O),99)</f>
        <v>23</v>
      </c>
      <c r="T348" s="174" t="s">
        <v>4764</v>
      </c>
      <c r="U348" s="189"/>
      <c r="V348" s="147">
        <f>IFERROR(_xlfn.XLOOKUP(X348, sortorder!E:E,sortorder!D:D),99)</f>
        <v>99</v>
      </c>
      <c r="W348" s="147">
        <f>V348</f>
        <v>99</v>
      </c>
      <c r="X348" s="700" t="s">
        <v>7403</v>
      </c>
      <c r="Y348" s="137">
        <f>IF(ISERROR(SEARCH(Y$1,$Q348)),0,1)</f>
        <v>0</v>
      </c>
      <c r="Z348" s="137">
        <f>IF(ISERROR(SEARCH(Z$1,$Q348)),0,1)</f>
        <v>0</v>
      </c>
      <c r="AA348" s="137">
        <f>IF(ISERROR(SEARCH(AA$1,$Q348)),0,1)</f>
        <v>0</v>
      </c>
      <c r="AB348" s="137">
        <f>IF(ISERROR(SEARCH(AB$1,$Q348)),0,1)</f>
        <v>0</v>
      </c>
      <c r="AC348" s="137">
        <f>IF(ISERROR(SEARCH(AC$1,$Q348)),0,1)</f>
        <v>0</v>
      </c>
      <c r="AD348" s="137">
        <f>IF(ISERROR(SEARCH(AD$1,$Q348)),0,1)</f>
        <v>0</v>
      </c>
      <c r="AE348" s="137">
        <f>IF(ISERROR(SEARCH(AE$1,$Q348)),0,1)</f>
        <v>0</v>
      </c>
      <c r="AF348" s="137">
        <f>IF(ISERROR(SEARCH(AF$1,$Q348)),0,1)</f>
        <v>0</v>
      </c>
      <c r="AG348" s="137">
        <f>IF(ISERROR(SEARCH(AG$1,$Q348)),0,1)</f>
        <v>0</v>
      </c>
      <c r="AH348" s="119">
        <f>_xlfn.XLOOKUP(I348,'api2.3'!B:B,'api2.3'!D:D)</f>
        <v>0</v>
      </c>
      <c r="AI348" s="137">
        <f>_xlfn.XLOOKUP(I348,'api2.3'!B:B,'api2.3'!D:D,"")</f>
        <v>0</v>
      </c>
      <c r="AJ348" t="s">
        <v>44</v>
      </c>
      <c r="AK348" s="202" t="s">
        <v>44</v>
      </c>
      <c r="AL348" s="200">
        <f>_xlfn.XLOOKUP(AK348,sortorder!$I$15:$I$20,sortorder!$J$15:$J$20)</f>
        <v>1</v>
      </c>
      <c r="AM348" s="640"/>
      <c r="AN348" s="640"/>
      <c r="AO348" s="640"/>
      <c r="AP348" s="641">
        <v>0</v>
      </c>
      <c r="AQ348" s="187" t="s">
        <v>43</v>
      </c>
      <c r="AR348" s="22" t="str">
        <f>IF(AA348=1,"pctile",IF(Y348=1,"ratio",IF(AC348=1,"avg","raw")))</f>
        <v>raw</v>
      </c>
      <c r="AS348" s="187" t="s">
        <v>43</v>
      </c>
      <c r="AT348" s="22" t="b">
        <f>AR348=AS348</f>
        <v>1</v>
      </c>
      <c r="AU348" s="638" t="s">
        <v>52</v>
      </c>
      <c r="AV348" s="640" t="s">
        <v>43</v>
      </c>
      <c r="AW348" s="185">
        <v>0</v>
      </c>
      <c r="AX348" s="601" t="s">
        <v>2799</v>
      </c>
      <c r="AY348" s="484" t="b">
        <v>0</v>
      </c>
      <c r="AZ348" s="174" t="s">
        <v>45</v>
      </c>
      <c r="BA348" s="187">
        <v>2</v>
      </c>
      <c r="BB348" s="187">
        <v>0</v>
      </c>
      <c r="BC348" s="187" t="b">
        <v>0</v>
      </c>
      <c r="BD348" s="187" t="b">
        <v>0</v>
      </c>
      <c r="BE348" s="187" t="b">
        <v>0</v>
      </c>
      <c r="BF348" s="187"/>
      <c r="BG348" s="41" t="s">
        <v>4695</v>
      </c>
      <c r="BH348" s="41" t="s">
        <v>5395</v>
      </c>
      <c r="BI348" s="41" t="s">
        <v>5395</v>
      </c>
      <c r="BJ348" s="719" t="s">
        <v>2457</v>
      </c>
      <c r="BK348" s="566" t="s">
        <v>6450</v>
      </c>
      <c r="BL348" s="484" t="s">
        <v>2570</v>
      </c>
      <c r="BM348" s="189" t="s">
        <v>2570</v>
      </c>
      <c r="BO348" s="360">
        <v>221</v>
      </c>
      <c r="BP348" t="s">
        <v>5733</v>
      </c>
    </row>
    <row r="349" spans="1:73">
      <c r="A349">
        <v>348</v>
      </c>
      <c r="B349" s="153" t="str">
        <f>IFERROR(TEXT(AL349,"00"),"99")&amp;IFERROR(TEXT(W349,"00"),"99")&amp;IFERROR(TEXT(S349,"00"),"99")&amp;IFERROR(TEXT(BO349,"000"),"999")</f>
        <v>019923999</v>
      </c>
      <c r="C349" s="153" t="str">
        <f>IFERROR(TEXT(AL349,"00"),"99")&amp;IFERROR(TEXT(V349,"00"),"99")&amp;IFERROR(TEXT(R349,"000"),"999")</f>
        <v>0199165</v>
      </c>
      <c r="D349" s="591">
        <f>IF(NOT(ISBLANK(I349)),1,0)</f>
        <v>0</v>
      </c>
      <c r="E349" s="591">
        <f>IF(NOT(ISBLANK(L349)),1,0)</f>
        <v>1</v>
      </c>
      <c r="F349" s="591">
        <f>IF(NOT(ISBLANK(O349)),1,0)</f>
        <v>1</v>
      </c>
      <c r="G349" s="349" t="str">
        <f>IF(ISBLANK(H349), IF(OR(NOT(ISBLANK(L349)),NOT(ISBLANK(I349)), NOT(ISBLANK(O349))),"no oldname but should be",""),IF(H349=I349,"api",IF(H349=O349,"csv","no match or acs")))</f>
        <v>no oldname but should be</v>
      </c>
      <c r="H349" s="175"/>
      <c r="I349" s="229"/>
      <c r="K349" s="229"/>
      <c r="L349" s="698" t="s">
        <v>4692</v>
      </c>
      <c r="M349" s="578" t="s">
        <v>4692</v>
      </c>
      <c r="O349" s="698" t="s">
        <v>5602</v>
      </c>
      <c r="Q349" s="698" t="s">
        <v>5410</v>
      </c>
      <c r="R349" s="142">
        <f>IFERROR(_xlfn.XLOOKUP(T349, sortorder!P:P,sortorder!Q:Q),999)</f>
        <v>165</v>
      </c>
      <c r="S349" s="142">
        <f>IFERROR(_xlfn.XLOOKUP(T349, sortorder!P:P,sortorder!O:O),99)</f>
        <v>23</v>
      </c>
      <c r="T349" s="174" t="s">
        <v>4764</v>
      </c>
      <c r="V349" s="147">
        <f>IFERROR(_xlfn.XLOOKUP(X349, sortorder!E:E,sortorder!D:D),99)</f>
        <v>99</v>
      </c>
      <c r="W349" s="147">
        <f>V349</f>
        <v>99</v>
      </c>
      <c r="X349" s="700" t="s">
        <v>7403</v>
      </c>
      <c r="Y349" s="137">
        <f>IF(ISERROR(SEARCH(Y$1,$Q349)),0,1)</f>
        <v>0</v>
      </c>
      <c r="Z349" s="137">
        <f>IF(ISERROR(SEARCH(Z$1,$Q349)),0,1)</f>
        <v>0</v>
      </c>
      <c r="AA349" s="137">
        <f>IF(ISERROR(SEARCH(AA$1,$Q349)),0,1)</f>
        <v>0</v>
      </c>
      <c r="AB349" s="137">
        <f>IF(ISERROR(SEARCH(AB$1,$Q349)),0,1)</f>
        <v>0</v>
      </c>
      <c r="AC349" s="137">
        <f>IF(ISERROR(SEARCH(AC$1,$Q349)),0,1)</f>
        <v>0</v>
      </c>
      <c r="AD349" s="137">
        <f>IF(ISERROR(SEARCH(AD$1,$Q349)),0,1)</f>
        <v>0</v>
      </c>
      <c r="AE349" s="137">
        <f>IF(ISERROR(SEARCH(AE$1,$Q349)),0,1)</f>
        <v>0</v>
      </c>
      <c r="AF349" s="137">
        <f>IF(ISERROR(SEARCH(AF$1,$Q349)),0,1)</f>
        <v>0</v>
      </c>
      <c r="AG349" s="137">
        <f>IF(ISERROR(SEARCH(AG$1,$Q349)),0,1)</f>
        <v>0</v>
      </c>
      <c r="AI349" s="137">
        <f>_xlfn.XLOOKUP(I349,'api2.3'!B:B,'api2.3'!D:D,"")</f>
        <v>0</v>
      </c>
      <c r="AJ349" t="s">
        <v>44</v>
      </c>
      <c r="AK349" s="38" t="s">
        <v>44</v>
      </c>
      <c r="AL349" s="200">
        <f>_xlfn.XLOOKUP(AK349,sortorder!$I$15:$I$20,sortorder!$J$15:$J$20)</f>
        <v>1</v>
      </c>
      <c r="AP349" s="642">
        <v>0</v>
      </c>
      <c r="AQ349" t="s">
        <v>43</v>
      </c>
      <c r="AR349" s="22" t="str">
        <f>IF(AA349=1,"pctile",IF(Y349=1,"ratio",IF(AC349=1,"avg","raw")))</f>
        <v>raw</v>
      </c>
      <c r="AS349" t="s">
        <v>43</v>
      </c>
      <c r="AT349" s="22" t="b">
        <f>AR349=AS349</f>
        <v>1</v>
      </c>
      <c r="AU349" s="638" t="s">
        <v>52</v>
      </c>
      <c r="AV349" s="638" t="s">
        <v>43</v>
      </c>
      <c r="AW349">
        <v>0</v>
      </c>
      <c r="AX349" s="601" t="s">
        <v>2799</v>
      </c>
      <c r="AY349" s="484" t="b">
        <v>0</v>
      </c>
      <c r="AZ349" t="s">
        <v>45</v>
      </c>
      <c r="BB349">
        <v>0</v>
      </c>
      <c r="BC349" t="b">
        <v>0</v>
      </c>
      <c r="BD349" t="b">
        <v>0</v>
      </c>
      <c r="BE349" t="b">
        <v>0</v>
      </c>
      <c r="BG349" s="41" t="s">
        <v>5397</v>
      </c>
      <c r="BH349" s="41" t="s">
        <v>5398</v>
      </c>
      <c r="BI349" s="41" t="s">
        <v>5398</v>
      </c>
      <c r="BJ349" s="719" t="s">
        <v>7437</v>
      </c>
      <c r="BK349" s="566" t="s">
        <v>6449</v>
      </c>
      <c r="BL349" s="484" t="s">
        <v>2799</v>
      </c>
      <c r="BO349" s="214">
        <v>999</v>
      </c>
    </row>
    <row r="350" spans="1:73">
      <c r="A350">
        <v>349</v>
      </c>
      <c r="B350" s="153" t="str">
        <f>IFERROR(TEXT(AL350,"00"),"99")&amp;IFERROR(TEXT(W350,"00"),"99")&amp;IFERROR(TEXT(S350,"00"),"99")&amp;IFERROR(TEXT(BO350,"000"),"999")</f>
        <v>019925999</v>
      </c>
      <c r="C350" s="153" t="str">
        <f>IFERROR(TEXT(AL350,"00"),"99")&amp;IFERROR(TEXT(V350,"00"),"99")&amp;IFERROR(TEXT(R350,"000"),"999")</f>
        <v>0199217</v>
      </c>
      <c r="D350" s="390">
        <v>1</v>
      </c>
      <c r="E350" s="591">
        <f>IF(NOT(ISBLANK(L350)),1,0)</f>
        <v>0</v>
      </c>
      <c r="F350" s="591">
        <f>IF(NOT(ISBLANK(O350)),1,0)</f>
        <v>0</v>
      </c>
      <c r="G350" s="349" t="str">
        <f>IF(ISBLANK(H350), IF(OR(NOT(ISBLANK(L350)),NOT(ISBLANK(I350)), NOT(ISBLANK(O350))),"no oldname but should be",""),IF(H350=I350,"api",IF(H350=O350,"csv","no match or acs")))</f>
        <v>api</v>
      </c>
      <c r="H350" s="388" t="s">
        <v>2685</v>
      </c>
      <c r="I350" s="388" t="s">
        <v>2685</v>
      </c>
      <c r="J350" s="189"/>
      <c r="K350" s="388"/>
      <c r="L350" s="391"/>
      <c r="M350" s="189"/>
      <c r="O350" s="388"/>
      <c r="Q350" s="391" t="s">
        <v>5732</v>
      </c>
      <c r="R350" s="142">
        <f>IFERROR(_xlfn.XLOOKUP(T350, sortorder!P:P,sortorder!Q:Q),999)</f>
        <v>217</v>
      </c>
      <c r="S350" s="142">
        <f>IFERROR(_xlfn.XLOOKUP(T350, sortorder!P:P,sortorder!O:O),99)</f>
        <v>25</v>
      </c>
      <c r="T350" s="388" t="s">
        <v>1144</v>
      </c>
      <c r="U350" s="388"/>
      <c r="V350" s="147">
        <f>IFERROR(_xlfn.XLOOKUP(X350, sortorder!E:E,sortorder!D:D),99)</f>
        <v>99</v>
      </c>
      <c r="W350" s="147">
        <f>V350</f>
        <v>99</v>
      </c>
      <c r="X350" s="388" t="s">
        <v>7392</v>
      </c>
      <c r="Y350" s="393">
        <f>IF(ISERROR(SEARCH(Y$1,$Q350)),0,1)</f>
        <v>0</v>
      </c>
      <c r="Z350" s="393">
        <f>IF(ISERROR(SEARCH(Z$1,$Q350)),0,1)</f>
        <v>0</v>
      </c>
      <c r="AA350" s="393">
        <f>IF(ISERROR(SEARCH(AA$1,$Q350)),0,1)</f>
        <v>0</v>
      </c>
      <c r="AB350" s="393">
        <f>IF(ISERROR(SEARCH(AB$1,$Q350)),0,1)</f>
        <v>0</v>
      </c>
      <c r="AC350" s="393">
        <f>IF(ISERROR(SEARCH(AC$1,$Q350)),0,1)</f>
        <v>0</v>
      </c>
      <c r="AD350" s="393">
        <f>IF(ISERROR(SEARCH(AD$1,$Q350)),0,1)</f>
        <v>0</v>
      </c>
      <c r="AE350" s="393">
        <f>IF(ISERROR(SEARCH(AE$1,$Q350)),0,1)</f>
        <v>0</v>
      </c>
      <c r="AF350" s="393">
        <f>IF(ISERROR(SEARCH(AF$1,$Q350)),0,1)</f>
        <v>0</v>
      </c>
      <c r="AG350" s="393">
        <f>IF(ISERROR(SEARCH(AG$1,$Q350)),0,1)</f>
        <v>0</v>
      </c>
      <c r="AH350" s="388" t="s">
        <v>2181</v>
      </c>
      <c r="AI350" s="393" t="str">
        <f>_xlfn.XLOOKUP(I350,'api2.3'!B:B,'api2.3'!D:D,"")</f>
        <v>Health Indicators</v>
      </c>
      <c r="AJ350" s="388" t="s">
        <v>60</v>
      </c>
      <c r="AK350" s="202" t="s">
        <v>44</v>
      </c>
      <c r="AL350" s="394">
        <f>_xlfn.XLOOKUP(AK350,sortorder!$I$15:$I$20,sortorder!$J$15:$J$20)</f>
        <v>1</v>
      </c>
      <c r="AP350" s="639">
        <v>0</v>
      </c>
      <c r="AQ350" s="388" t="s">
        <v>43</v>
      </c>
      <c r="AR350" s="22" t="str">
        <f>IF(AA350=1,"pctile",IF(Y350=1,"ratio",IF(AC350=1,"avg","raw")))</f>
        <v>raw</v>
      </c>
      <c r="AS350" s="388" t="s">
        <v>43</v>
      </c>
      <c r="AT350" s="22" t="b">
        <f>AR350=AS350</f>
        <v>1</v>
      </c>
      <c r="AW350" s="388">
        <v>0</v>
      </c>
      <c r="AX350" s="602" t="s">
        <v>2143</v>
      </c>
      <c r="AY350" s="484" t="b">
        <v>1</v>
      </c>
      <c r="AZ350" s="22" t="s">
        <v>5630</v>
      </c>
      <c r="BA350" s="388">
        <v>3</v>
      </c>
      <c r="BB350" s="388">
        <v>1</v>
      </c>
      <c r="BC350" s="388" t="b">
        <v>0</v>
      </c>
      <c r="BD350" s="388" t="b">
        <v>0</v>
      </c>
      <c r="BE350" s="388" t="b">
        <v>0</v>
      </c>
      <c r="BF350" s="388"/>
      <c r="BG350" s="391" t="s">
        <v>2465</v>
      </c>
      <c r="BH350" s="391" t="s">
        <v>2465</v>
      </c>
      <c r="BI350" s="391" t="s">
        <v>2465</v>
      </c>
      <c r="BJ350" s="719" t="e">
        <v>#N/A</v>
      </c>
      <c r="BK350" s="566" t="s">
        <v>2799</v>
      </c>
      <c r="BL350" s="565" t="s">
        <v>1140</v>
      </c>
      <c r="BO350" s="396">
        <v>999</v>
      </c>
      <c r="BP350" s="388"/>
      <c r="BQ350" s="585" t="s">
        <v>2686</v>
      </c>
    </row>
    <row r="351" spans="1:73">
      <c r="A351">
        <v>350</v>
      </c>
      <c r="B351" s="153" t="str">
        <f>IFERROR(TEXT(AL351,"00"),"99")&amp;IFERROR(TEXT(W351,"00"),"99")&amp;IFERROR(TEXT(S351,"00"),"99")&amp;IFERROR(TEXT(BO351,"000"),"999")</f>
        <v>019999999</v>
      </c>
      <c r="C351" s="153" t="str">
        <f>IFERROR(TEXT(AL351,"00"),"99")&amp;IFERROR(TEXT(V351,"00"),"99")&amp;IFERROR(TEXT(R351,"000"),"999")</f>
        <v>0199999</v>
      </c>
      <c r="D351" s="28">
        <v>1</v>
      </c>
      <c r="E351" s="591">
        <f>IF(NOT(ISBLANK(L351)),1,0)</f>
        <v>0</v>
      </c>
      <c r="F351" s="591">
        <f>IF(NOT(ISBLANK(O351)),1,0)</f>
        <v>0</v>
      </c>
      <c r="G351" s="349" t="str">
        <f>IF(ISBLANK(H351), IF(OR(NOT(ISBLANK(L351)),NOT(ISBLANK(I351)), NOT(ISBLANK(O351))),"no oldname but should be",""),IF(H351=I351,"api",IF(H351=O351,"csv","no match or acs")))</f>
        <v>api</v>
      </c>
      <c r="H351" t="s">
        <v>2180</v>
      </c>
      <c r="I351" s="1" t="s">
        <v>2180</v>
      </c>
      <c r="K351" s="207"/>
      <c r="L351" s="119"/>
      <c r="M351" s="189"/>
      <c r="N351" s="189"/>
      <c r="O351" s="119"/>
      <c r="P351" s="189"/>
      <c r="Q351" s="391" t="s">
        <v>2179</v>
      </c>
      <c r="R351" s="142">
        <f>IFERROR(_xlfn.XLOOKUP(T351, sortorder!P:P,sortorder!Q:Q),999)</f>
        <v>999</v>
      </c>
      <c r="S351" s="142">
        <f>IFERROR(_xlfn.XLOOKUP(T351, sortorder!P:P,sortorder!O:O),99)</f>
        <v>99</v>
      </c>
      <c r="T351" s="124" t="s">
        <v>7292</v>
      </c>
      <c r="U351" s="189"/>
      <c r="V351" s="147">
        <f>IFERROR(_xlfn.XLOOKUP(X351, sortorder!E:E,sortorder!D:D),99)</f>
        <v>99</v>
      </c>
      <c r="W351" s="147">
        <f>V351</f>
        <v>99</v>
      </c>
      <c r="X351" s="388" t="s">
        <v>7392</v>
      </c>
      <c r="Y351" s="137">
        <f>IF(ISERROR(SEARCH(Y$1,$Q351)),0,1)</f>
        <v>0</v>
      </c>
      <c r="Z351" s="137">
        <f>IF(ISERROR(SEARCH(Z$1,$Q351)),0,1)</f>
        <v>1</v>
      </c>
      <c r="AA351" s="137">
        <f>IF(ISERROR(SEARCH(AA$1,$Q351)),0,1)</f>
        <v>1</v>
      </c>
      <c r="AB351" s="137">
        <f>IF(ISERROR(SEARCH(AB$1,$Q351)),0,1)</f>
        <v>0</v>
      </c>
      <c r="AC351" s="137">
        <f>IF(ISERROR(SEARCH(AC$1,$Q351)),0,1)</f>
        <v>0</v>
      </c>
      <c r="AD351" s="137">
        <f>IF(ISERROR(SEARCH(AD$1,$Q351)),0,1)</f>
        <v>0</v>
      </c>
      <c r="AE351" s="137">
        <f>IF(ISERROR(SEARCH(AE$1,$Q351)),0,1)</f>
        <v>0</v>
      </c>
      <c r="AF351" s="137">
        <f>IF(ISERROR(SEARCH(AF$1,$Q351)),0,1)</f>
        <v>0</v>
      </c>
      <c r="AG351" s="137">
        <f>IF(ISERROR(SEARCH(AG$1,$Q351)),0,1)</f>
        <v>0</v>
      </c>
      <c r="AH351" s="119" t="s">
        <v>2181</v>
      </c>
      <c r="AI351" s="137" t="str">
        <f>_xlfn.XLOOKUP(I351,'api2.3'!B:B,'api2.3'!D:D,"")</f>
        <v>Health Indicators</v>
      </c>
      <c r="AJ351" t="s">
        <v>44</v>
      </c>
      <c r="AK351" s="38" t="s">
        <v>44</v>
      </c>
      <c r="AL351" s="200">
        <f>_xlfn.XLOOKUP(AK351,sortorder!$I$15:$I$20,sortorder!$J$15:$J$20)</f>
        <v>1</v>
      </c>
      <c r="AM351" s="640" t="s">
        <v>1743</v>
      </c>
      <c r="AN351" s="640" t="s">
        <v>1743</v>
      </c>
      <c r="AO351" s="640" t="s">
        <v>1744</v>
      </c>
      <c r="AP351" s="644">
        <v>3</v>
      </c>
      <c r="AQ351" s="119" t="s">
        <v>1741</v>
      </c>
      <c r="AR351" s="22" t="str">
        <f>IF(AA351=1,"pctile",IF(Y351=1,"ratio",IF(AC351=1,"avg","raw")))</f>
        <v>pctile</v>
      </c>
      <c r="AS351" s="119" t="s">
        <v>1086</v>
      </c>
      <c r="AT351" s="22" t="b">
        <f>AR351=AS351</f>
        <v>1</v>
      </c>
      <c r="AU351" s="640" t="s">
        <v>1077</v>
      </c>
      <c r="AV351" s="640" t="s">
        <v>1086</v>
      </c>
      <c r="AW351" s="119"/>
      <c r="AX351" s="601" t="s">
        <v>2799</v>
      </c>
      <c r="AY351" s="484" t="b">
        <v>0</v>
      </c>
      <c r="AZ351" s="119" t="s">
        <v>1078</v>
      </c>
      <c r="BA351" s="119">
        <v>2</v>
      </c>
      <c r="BB351" s="119">
        <v>0</v>
      </c>
      <c r="BC351" s="119" t="b">
        <v>0</v>
      </c>
      <c r="BD351" s="119" t="b">
        <v>0</v>
      </c>
      <c r="BE351" s="119" t="b">
        <v>0</v>
      </c>
      <c r="BF351" s="119"/>
      <c r="BG351" s="119" t="s">
        <v>5128</v>
      </c>
      <c r="BH351" s="119" t="s">
        <v>2183</v>
      </c>
      <c r="BI351" t="s">
        <v>2183</v>
      </c>
      <c r="BJ351" s="719">
        <v>0</v>
      </c>
      <c r="BK351" s="566" t="s">
        <v>2799</v>
      </c>
      <c r="BL351" s="484" t="s">
        <v>2183</v>
      </c>
      <c r="BM351" s="189"/>
      <c r="BO351" s="361">
        <v>999</v>
      </c>
    </row>
    <row r="352" spans="1:73">
      <c r="A352">
        <v>351</v>
      </c>
      <c r="B352" s="153" t="str">
        <f>IFERROR(TEXT(AL352,"00"),"99")&amp;IFERROR(TEXT(W352,"00"),"99")&amp;IFERROR(TEXT(S352,"00"),"99")&amp;IFERROR(TEXT(BO352,"000"),"999")</f>
        <v>019999999</v>
      </c>
      <c r="C352" s="153" t="str">
        <f>IFERROR(TEXT(AL352,"00"),"99")&amp;IFERROR(TEXT(V352,"00"),"99")&amp;IFERROR(TEXT(R352,"000"),"999")</f>
        <v>0199999</v>
      </c>
      <c r="D352" s="239">
        <v>0</v>
      </c>
      <c r="E352" s="591">
        <f>IF(NOT(ISBLANK(L352)),1,0)</f>
        <v>1</v>
      </c>
      <c r="F352" s="591">
        <f>IF(NOT(ISBLANK(O352)),1,0)</f>
        <v>0</v>
      </c>
      <c r="G352" s="349" t="str">
        <f>IF(ISBLANK(H352), IF(OR(NOT(ISBLANK(L352)),NOT(ISBLANK(I352)), NOT(ISBLANK(O352))),"no oldname but should be",""),IF(H352=I352,"api",IF(H352=O352,"csv","no match or acs")))</f>
        <v>no match or acs</v>
      </c>
      <c r="H352" s="215" t="s">
        <v>3138</v>
      </c>
      <c r="I352" s="119"/>
      <c r="J352" s="189"/>
      <c r="K352" s="119"/>
      <c r="L352" s="215" t="s">
        <v>3138</v>
      </c>
      <c r="M352" s="578" t="s">
        <v>3138</v>
      </c>
      <c r="N352" s="189"/>
      <c r="O352" s="119"/>
      <c r="P352" s="189"/>
      <c r="Q352" s="172" t="s">
        <v>5423</v>
      </c>
      <c r="R352" s="142">
        <f>IFERROR(_xlfn.XLOOKUP(T352, sortorder!P:P,sortorder!Q:Q),999)</f>
        <v>999</v>
      </c>
      <c r="S352" s="142">
        <f>IFERROR(_xlfn.XLOOKUP(T352, sortorder!P:P,sortorder!O:O),99)</f>
        <v>99</v>
      </c>
      <c r="T352" s="120" t="s">
        <v>4737</v>
      </c>
      <c r="U352" s="189"/>
      <c r="V352" s="147">
        <f>IFERROR(_xlfn.XLOOKUP(X352, sortorder!E:E,sortorder!D:D),99)</f>
        <v>99</v>
      </c>
      <c r="W352" s="147">
        <f>V352</f>
        <v>99</v>
      </c>
      <c r="X352" s="190" t="s">
        <v>7410</v>
      </c>
      <c r="Y352" s="137">
        <f>IF(ISERROR(SEARCH(Y$1,$Q352)),0,1)</f>
        <v>0</v>
      </c>
      <c r="Z352" s="137">
        <f>IF(ISERROR(SEARCH(Z$1,$Q352)),0,1)</f>
        <v>0</v>
      </c>
      <c r="AA352" s="137">
        <f>IF(ISERROR(SEARCH(AA$1,$Q352)),0,1)</f>
        <v>0</v>
      </c>
      <c r="AB352" s="137">
        <f>IF(ISERROR(SEARCH(AB$1,$Q352)),0,1)</f>
        <v>0</v>
      </c>
      <c r="AC352" s="137">
        <f>IF(ISERROR(SEARCH(AC$1,$Q352)),0,1)</f>
        <v>0</v>
      </c>
      <c r="AD352" s="137">
        <f>IF(ISERROR(SEARCH(AD$1,$Q352)),0,1)</f>
        <v>0</v>
      </c>
      <c r="AE352" s="137">
        <f>IF(ISERROR(SEARCH(AE$1,$Q352)),0,1)</f>
        <v>0</v>
      </c>
      <c r="AF352" s="137">
        <f>IF(ISERROR(SEARCH(AF$1,$Q352)),0,1)</f>
        <v>0</v>
      </c>
      <c r="AG352" s="137">
        <f>IF(ISERROR(SEARCH(AG$1,$Q352)),0,1)</f>
        <v>0</v>
      </c>
      <c r="AH352" s="119"/>
      <c r="AI352" s="137">
        <f>_xlfn.XLOOKUP(I352,'api2.3'!B:B,'api2.3'!D:D,"")</f>
        <v>0</v>
      </c>
      <c r="AJ352" s="119" t="s">
        <v>44</v>
      </c>
      <c r="AK352" s="202" t="s">
        <v>44</v>
      </c>
      <c r="AL352" s="200">
        <f>_xlfn.XLOOKUP(AK352,sortorder!$I$15:$I$20,sortorder!$J$15:$J$20)</f>
        <v>1</v>
      </c>
      <c r="AM352" s="640"/>
      <c r="AN352" s="640"/>
      <c r="AO352" s="640"/>
      <c r="AP352" s="644">
        <v>0</v>
      </c>
      <c r="AQ352" s="119" t="s">
        <v>43</v>
      </c>
      <c r="AR352" s="22" t="str">
        <f>IF(AA352=1,"pctile",IF(Y352=1,"ratio",IF(AC352=1,"avg","raw")))</f>
        <v>raw</v>
      </c>
      <c r="AS352" s="119" t="s">
        <v>43</v>
      </c>
      <c r="AT352" s="22" t="b">
        <f>AR352=AS352</f>
        <v>1</v>
      </c>
      <c r="AU352" s="640" t="s">
        <v>52</v>
      </c>
      <c r="AV352" s="640"/>
      <c r="AW352" s="119">
        <v>0</v>
      </c>
      <c r="AX352" s="601" t="s">
        <v>2799</v>
      </c>
      <c r="AY352" s="484" t="b">
        <v>0</v>
      </c>
      <c r="AZ352" s="119" t="s">
        <v>45</v>
      </c>
      <c r="BA352" s="119"/>
      <c r="BB352" s="119">
        <v>0</v>
      </c>
      <c r="BC352" s="119" t="b">
        <v>0</v>
      </c>
      <c r="BD352" s="119" t="b">
        <v>0</v>
      </c>
      <c r="BE352" s="119" t="b">
        <v>0</v>
      </c>
      <c r="BF352" s="119"/>
      <c r="BG352" s="119" t="s">
        <v>3140</v>
      </c>
      <c r="BH352" s="119" t="s">
        <v>3140</v>
      </c>
      <c r="BI352" s="119" t="s">
        <v>3140</v>
      </c>
      <c r="BJ352" s="719" t="e">
        <v>#N/A</v>
      </c>
      <c r="BK352" s="566" t="s">
        <v>5845</v>
      </c>
      <c r="BL352" s="484" t="s">
        <v>2799</v>
      </c>
      <c r="BM352" s="189"/>
      <c r="BN352" s="189"/>
      <c r="BO352" s="353">
        <v>999</v>
      </c>
      <c r="BP352" s="119"/>
      <c r="BQ352" s="587"/>
      <c r="BR352" s="587"/>
      <c r="BS352" s="587"/>
      <c r="BT352" s="587"/>
      <c r="BU352" s="587"/>
    </row>
    <row r="353" spans="1:73" ht="14.5" customHeight="1">
      <c r="A353">
        <v>352</v>
      </c>
      <c r="B353" s="153" t="str">
        <f>IFERROR(TEXT(AL353,"00"),"99")&amp;IFERROR(TEXT(W353,"00"),"99")&amp;IFERROR(TEXT(S353,"00"),"99")&amp;IFERROR(TEXT(BO353,"000"),"999")</f>
        <v>019999999</v>
      </c>
      <c r="C353" s="153" t="str">
        <f>IFERROR(TEXT(AL353,"00"),"99")&amp;IFERROR(TEXT(V353,"00"),"99")&amp;IFERROR(TEXT(R353,"000"),"999")</f>
        <v>0199999</v>
      </c>
      <c r="D353" s="28">
        <v>0</v>
      </c>
      <c r="E353" s="591">
        <f>IF(NOT(ISBLANK(L353)),1,0)</f>
        <v>1</v>
      </c>
      <c r="F353" s="591">
        <f>IF(NOT(ISBLANK(O353)),1,0)</f>
        <v>0</v>
      </c>
      <c r="G353" s="349" t="str">
        <f>IF(ISBLANK(H353), IF(OR(NOT(ISBLANK(L353)),NOT(ISBLANK(I353)), NOT(ISBLANK(O353))),"no oldname but should be",""),IF(H353=I353,"api",IF(H353=O353,"csv","no match or acs")))</f>
        <v>no match or acs</v>
      </c>
      <c r="H353" s="215" t="s">
        <v>3132</v>
      </c>
      <c r="L353" s="215" t="s">
        <v>3132</v>
      </c>
      <c r="M353" s="578" t="s">
        <v>3132</v>
      </c>
      <c r="Q353" s="172" t="s">
        <v>5422</v>
      </c>
      <c r="R353" s="142">
        <f>IFERROR(_xlfn.XLOOKUP(T353, sortorder!P:P,sortorder!Q:Q),999)</f>
        <v>999</v>
      </c>
      <c r="S353" s="142">
        <f>IFERROR(_xlfn.XLOOKUP(T353, sortorder!P:P,sortorder!O:O),99)</f>
        <v>99</v>
      </c>
      <c r="T353" s="61" t="s">
        <v>4736</v>
      </c>
      <c r="V353" s="147">
        <f>IFERROR(_xlfn.XLOOKUP(X353, sortorder!E:E,sortorder!D:D),99)</f>
        <v>99</v>
      </c>
      <c r="W353" s="147">
        <f>V353</f>
        <v>99</v>
      </c>
      <c r="X353" s="190" t="s">
        <v>7410</v>
      </c>
      <c r="Y353" s="137">
        <f>IF(ISERROR(SEARCH(Y$1,$Q353)),0,1)</f>
        <v>0</v>
      </c>
      <c r="Z353" s="137">
        <f>IF(ISERROR(SEARCH(Z$1,$Q353)),0,1)</f>
        <v>0</v>
      </c>
      <c r="AA353" s="137">
        <f>IF(ISERROR(SEARCH(AA$1,$Q353)),0,1)</f>
        <v>0</v>
      </c>
      <c r="AB353" s="137">
        <f>IF(ISERROR(SEARCH(AB$1,$Q353)),0,1)</f>
        <v>0</v>
      </c>
      <c r="AC353" s="137">
        <f>IF(ISERROR(SEARCH(AC$1,$Q353)),0,1)</f>
        <v>0</v>
      </c>
      <c r="AD353" s="137">
        <f>IF(ISERROR(SEARCH(AD$1,$Q353)),0,1)</f>
        <v>0</v>
      </c>
      <c r="AE353" s="137">
        <f>IF(ISERROR(SEARCH(AE$1,$Q353)),0,1)</f>
        <v>0</v>
      </c>
      <c r="AF353" s="137">
        <f>IF(ISERROR(SEARCH(AF$1,$Q353)),0,1)</f>
        <v>0</v>
      </c>
      <c r="AG353" s="137">
        <f>IF(ISERROR(SEARCH(AG$1,$Q353)),0,1)</f>
        <v>0</v>
      </c>
      <c r="AI353" s="137">
        <f>_xlfn.XLOOKUP(I353,'api2.3'!B:B,'api2.3'!D:D,"")</f>
        <v>0</v>
      </c>
      <c r="AJ353" t="s">
        <v>44</v>
      </c>
      <c r="AK353" s="202" t="s">
        <v>44</v>
      </c>
      <c r="AL353" s="200">
        <f>_xlfn.XLOOKUP(AK353,sortorder!$I$15:$I$20,sortorder!$J$15:$J$20)</f>
        <v>1</v>
      </c>
      <c r="AP353" s="642">
        <v>0</v>
      </c>
      <c r="AQ353" t="s">
        <v>43</v>
      </c>
      <c r="AR353" s="22" t="str">
        <f>IF(AA353=1,"pctile",IF(Y353=1,"ratio",IF(AC353=1,"avg","raw")))</f>
        <v>raw</v>
      </c>
      <c r="AS353" t="s">
        <v>43</v>
      </c>
      <c r="AT353" s="22" t="b">
        <f>AR353=AS353</f>
        <v>1</v>
      </c>
      <c r="AU353" s="638" t="s">
        <v>52</v>
      </c>
      <c r="AW353">
        <v>0</v>
      </c>
      <c r="AX353" s="601" t="s">
        <v>2799</v>
      </c>
      <c r="AY353" s="484" t="b">
        <v>0</v>
      </c>
      <c r="AZ353" t="s">
        <v>45</v>
      </c>
      <c r="BB353">
        <v>0</v>
      </c>
      <c r="BC353" t="b">
        <v>0</v>
      </c>
      <c r="BD353" t="b">
        <v>0</v>
      </c>
      <c r="BE353" t="b">
        <v>0</v>
      </c>
      <c r="BG353" t="s">
        <v>3134</v>
      </c>
      <c r="BH353" t="s">
        <v>3134</v>
      </c>
      <c r="BI353" t="s">
        <v>3134</v>
      </c>
      <c r="BJ353" s="719">
        <v>0</v>
      </c>
      <c r="BK353" s="566" t="s">
        <v>5843</v>
      </c>
      <c r="BL353" s="484" t="s">
        <v>2799</v>
      </c>
      <c r="BO353" s="214">
        <v>999</v>
      </c>
    </row>
    <row r="354" spans="1:73">
      <c r="A354">
        <v>353</v>
      </c>
      <c r="B354" s="153" t="str">
        <f>IFERROR(TEXT(AL354,"00"),"99")&amp;IFERROR(TEXT(W354,"00"),"99")&amp;IFERROR(TEXT(S354,"00"),"99")&amp;IFERROR(TEXT(BO354,"000"),"999")</f>
        <v>019999999</v>
      </c>
      <c r="C354" s="153" t="str">
        <f>IFERROR(TEXT(AL354,"00"),"99")&amp;IFERROR(TEXT(V354,"00"),"99")&amp;IFERROR(TEXT(R354,"000"),"999")</f>
        <v>0199999</v>
      </c>
      <c r="D354" s="28">
        <v>0</v>
      </c>
      <c r="E354" s="591">
        <f>IF(NOT(ISBLANK(L354)),1,0)</f>
        <v>1</v>
      </c>
      <c r="F354" s="591">
        <f>IF(NOT(ISBLANK(O354)),1,0)</f>
        <v>0</v>
      </c>
      <c r="G354" s="349" t="str">
        <f>IF(ISBLANK(H354), IF(OR(NOT(ISBLANK(L354)),NOT(ISBLANK(I354)), NOT(ISBLANK(O354))),"no oldname but should be",""),IF(H354=I354,"api",IF(H354=O354,"csv","no match or acs")))</f>
        <v>no match or acs</v>
      </c>
      <c r="H354" s="111" t="s">
        <v>3904</v>
      </c>
      <c r="L354" s="111" t="s">
        <v>3904</v>
      </c>
      <c r="M354" s="578" t="s">
        <v>3904</v>
      </c>
      <c r="Q354" s="172" t="s">
        <v>5400</v>
      </c>
      <c r="R354" s="142">
        <f>IFERROR(_xlfn.XLOOKUP(T354, sortorder!P:P,sortorder!Q:Q),999)</f>
        <v>999</v>
      </c>
      <c r="S354" s="142">
        <f>IFERROR(_xlfn.XLOOKUP(T354, sortorder!P:P,sortorder!O:O),99)</f>
        <v>99</v>
      </c>
      <c r="T354" s="194" t="s">
        <v>5401</v>
      </c>
      <c r="V354" s="147">
        <f>IFERROR(_xlfn.XLOOKUP(X354, sortorder!E:E,sortorder!D:D),99)</f>
        <v>99</v>
      </c>
      <c r="W354" s="147">
        <f>V354</f>
        <v>99</v>
      </c>
      <c r="X354" s="190" t="s">
        <v>5435</v>
      </c>
      <c r="Y354" s="137">
        <f>IF(ISERROR(SEARCH(Y$1,$Q354)),0,1)</f>
        <v>0</v>
      </c>
      <c r="Z354" s="137">
        <f>IF(ISERROR(SEARCH(Z$1,$Q354)),0,1)</f>
        <v>0</v>
      </c>
      <c r="AA354" s="137">
        <f>IF(ISERROR(SEARCH(AA$1,$Q354)),0,1)</f>
        <v>0</v>
      </c>
      <c r="AB354" s="137">
        <f>IF(ISERROR(SEARCH(AB$1,$Q354)),0,1)</f>
        <v>0</v>
      </c>
      <c r="AC354" s="137">
        <f>IF(ISERROR(SEARCH(AC$1,$Q354)),0,1)</f>
        <v>0</v>
      </c>
      <c r="AD354" s="137">
        <f>IF(ISERROR(SEARCH(AD$1,$Q354)),0,1)</f>
        <v>0</v>
      </c>
      <c r="AE354" s="137">
        <f>IF(ISERROR(SEARCH(AE$1,$Q354)),0,1)</f>
        <v>0</v>
      </c>
      <c r="AF354" s="137">
        <f>IF(ISERROR(SEARCH(AF$1,$Q354)),0,1)</f>
        <v>0</v>
      </c>
      <c r="AG354" s="137">
        <f>IF(ISERROR(SEARCH(AG$1,$Q354)),0,1)</f>
        <v>0</v>
      </c>
      <c r="AI354" s="137" t="str">
        <f>_xlfn.XLOOKUP(I354,'api2.3'!B:B,'api2.3'!D:D,"")</f>
        <v/>
      </c>
      <c r="AJ354" t="s">
        <v>44</v>
      </c>
      <c r="AK354" s="38" t="s">
        <v>44</v>
      </c>
      <c r="AL354" s="200">
        <f>_xlfn.XLOOKUP(AK354,sortorder!$I$15:$I$20,sortorder!$J$15:$J$20)</f>
        <v>1</v>
      </c>
      <c r="AP354" s="642">
        <v>0</v>
      </c>
      <c r="AQ354" t="s">
        <v>43</v>
      </c>
      <c r="AR354" s="22" t="str">
        <f>IF(AA354=1,"pctile",IF(Y354=1,"ratio",IF(AC354=1,"avg","raw")))</f>
        <v>raw</v>
      </c>
      <c r="AS354" t="s">
        <v>43</v>
      </c>
      <c r="AT354" s="22" t="b">
        <f>AR354=AS354</f>
        <v>1</v>
      </c>
      <c r="AU354" s="638" t="s">
        <v>286</v>
      </c>
      <c r="AX354" s="601" t="s">
        <v>2799</v>
      </c>
      <c r="AY354" s="484" t="b">
        <v>0</v>
      </c>
      <c r="AZ354" t="s">
        <v>45</v>
      </c>
      <c r="BB354">
        <v>0</v>
      </c>
      <c r="BC354" t="b">
        <v>0</v>
      </c>
      <c r="BD354" t="b">
        <v>0</v>
      </c>
      <c r="BE354" t="b">
        <v>0</v>
      </c>
      <c r="BG354" t="s">
        <v>3905</v>
      </c>
      <c r="BH354" t="s">
        <v>3905</v>
      </c>
      <c r="BI354" t="s">
        <v>5407</v>
      </c>
      <c r="BJ354" s="719">
        <v>0</v>
      </c>
      <c r="BK354" s="566" t="s">
        <v>6144</v>
      </c>
      <c r="BL354" s="484" t="s">
        <v>2799</v>
      </c>
      <c r="BO354" s="214">
        <v>999</v>
      </c>
    </row>
    <row r="355" spans="1:73" ht="14.5" customHeight="1">
      <c r="A355">
        <v>354</v>
      </c>
      <c r="B355" s="153" t="str">
        <f>IFERROR(TEXT(AL355,"00"),"99")&amp;IFERROR(TEXT(W355,"00"),"99")&amp;IFERROR(TEXT(S355,"00"),"99")&amp;IFERROR(TEXT(BO355,"000"),"999")</f>
        <v>019999999</v>
      </c>
      <c r="C355" s="153" t="str">
        <f>IFERROR(TEXT(AL355,"00"),"99")&amp;IFERROR(TEXT(V355,"00"),"99")&amp;IFERROR(TEXT(R355,"000"),"999")</f>
        <v>0199999</v>
      </c>
      <c r="D355" s="28">
        <v>0</v>
      </c>
      <c r="E355" s="591">
        <f>IF(NOT(ISBLANK(L355)),1,0)</f>
        <v>1</v>
      </c>
      <c r="F355" s="591">
        <f>IF(NOT(ISBLANK(O355)),1,0)</f>
        <v>0</v>
      </c>
      <c r="G355" s="349" t="str">
        <f>IF(ISBLANK(H355), IF(OR(NOT(ISBLANK(L355)),NOT(ISBLANK(I355)), NOT(ISBLANK(O355))),"no oldname but should be",""),IF(H355=I355,"api",IF(H355=O355,"csv","no match or acs")))</f>
        <v>no match or acs</v>
      </c>
      <c r="H355" s="109" t="s">
        <v>3250</v>
      </c>
      <c r="L355" s="109" t="s">
        <v>3250</v>
      </c>
      <c r="M355" s="578" t="s">
        <v>3250</v>
      </c>
      <c r="Q355" s="172" t="s">
        <v>4731</v>
      </c>
      <c r="R355" s="142">
        <f>IFERROR(_xlfn.XLOOKUP(T355, sortorder!P:P,sortorder!Q:Q),999)</f>
        <v>999</v>
      </c>
      <c r="S355" s="142">
        <f>IFERROR(_xlfn.XLOOKUP(T355, sortorder!P:P,sortorder!O:O),99)</f>
        <v>99</v>
      </c>
      <c r="T355" s="124" t="s">
        <v>4732</v>
      </c>
      <c r="V355" s="147">
        <f>IFERROR(_xlfn.XLOOKUP(X355, sortorder!E:E,sortorder!D:D),99)</f>
        <v>99</v>
      </c>
      <c r="W355" s="147">
        <f>V355</f>
        <v>99</v>
      </c>
      <c r="X355" s="190" t="s">
        <v>5435</v>
      </c>
      <c r="Y355" s="137">
        <f>IF(ISERROR(SEARCH(Y$1,$Q355)),0,1)</f>
        <v>0</v>
      </c>
      <c r="Z355" s="137">
        <f>IF(ISERROR(SEARCH(Z$1,$Q355)),0,1)</f>
        <v>0</v>
      </c>
      <c r="AA355" s="137">
        <f>IF(ISERROR(SEARCH(AA$1,$Q355)),0,1)</f>
        <v>0</v>
      </c>
      <c r="AB355" s="137">
        <f>IF(ISERROR(SEARCH(AB$1,$Q355)),0,1)</f>
        <v>0</v>
      </c>
      <c r="AC355" s="137">
        <f>IF(ISERROR(SEARCH(AC$1,$Q355)),0,1)</f>
        <v>0</v>
      </c>
      <c r="AD355" s="137">
        <f>IF(ISERROR(SEARCH(AD$1,$Q355)),0,1)</f>
        <v>0</v>
      </c>
      <c r="AE355" s="137">
        <f>IF(ISERROR(SEARCH(AE$1,$Q355)),0,1)</f>
        <v>0</v>
      </c>
      <c r="AF355" s="137">
        <f>IF(ISERROR(SEARCH(AF$1,$Q355)),0,1)</f>
        <v>0</v>
      </c>
      <c r="AG355" s="137">
        <f>IF(ISERROR(SEARCH(AG$1,$Q355)),0,1)</f>
        <v>0</v>
      </c>
      <c r="AI355" s="137" t="str">
        <f>_xlfn.XLOOKUP(I355,'api2.3'!B:B,'api2.3'!D:D,"")</f>
        <v/>
      </c>
      <c r="AJ355" t="s">
        <v>44</v>
      </c>
      <c r="AK355" s="38" t="s">
        <v>44</v>
      </c>
      <c r="AL355" s="200">
        <f>_xlfn.XLOOKUP(AK355,sortorder!$I$15:$I$20,sortorder!$J$15:$J$20)</f>
        <v>1</v>
      </c>
      <c r="AP355" s="642">
        <v>0</v>
      </c>
      <c r="AQ355" t="s">
        <v>43</v>
      </c>
      <c r="AR355" s="22" t="str">
        <f>IF(AA355=1,"pctile",IF(Y355=1,"ratio",IF(AC355=1,"avg","raw")))</f>
        <v>raw</v>
      </c>
      <c r="AS355" t="s">
        <v>43</v>
      </c>
      <c r="AT355" s="22" t="b">
        <f>AR355=AS355</f>
        <v>1</v>
      </c>
      <c r="AU355" s="638" t="s">
        <v>286</v>
      </c>
      <c r="AX355" s="601" t="s">
        <v>2799</v>
      </c>
      <c r="AY355" s="484" t="b">
        <v>0</v>
      </c>
      <c r="AZ355" t="s">
        <v>45</v>
      </c>
      <c r="BB355">
        <v>0</v>
      </c>
      <c r="BC355" t="b">
        <v>0</v>
      </c>
      <c r="BD355" t="b">
        <v>0</v>
      </c>
      <c r="BE355" t="b">
        <v>0</v>
      </c>
      <c r="BG355" t="s">
        <v>5411</v>
      </c>
      <c r="BH355" t="s">
        <v>5238</v>
      </c>
      <c r="BI355" t="s">
        <v>5238</v>
      </c>
      <c r="BJ355" s="719" t="e">
        <v>#N/A</v>
      </c>
      <c r="BK355" s="566" t="s">
        <v>5886</v>
      </c>
      <c r="BL355" s="484" t="s">
        <v>2799</v>
      </c>
      <c r="BO355" s="214">
        <v>999</v>
      </c>
    </row>
    <row r="356" spans="1:73">
      <c r="A356">
        <v>355</v>
      </c>
      <c r="B356" s="153" t="str">
        <f>IFERROR(TEXT(AL356,"00"),"99")&amp;IFERROR(TEXT(W356,"00"),"99")&amp;IFERROR(TEXT(S356,"00"),"99")&amp;IFERROR(TEXT(BO356,"000"),"999")</f>
        <v>019999999</v>
      </c>
      <c r="C356" s="153" t="str">
        <f>IFERROR(TEXT(AL356,"00"),"99")&amp;IFERROR(TEXT(V356,"00"),"99")&amp;IFERROR(TEXT(R356,"000"),"999")</f>
        <v>0199999</v>
      </c>
      <c r="D356" s="28">
        <v>0</v>
      </c>
      <c r="E356" s="591">
        <f>IF(NOT(ISBLANK(L356)),1,0)</f>
        <v>1</v>
      </c>
      <c r="F356" s="591">
        <f>IF(NOT(ISBLANK(O356)),1,0)</f>
        <v>0</v>
      </c>
      <c r="G356" s="349" t="str">
        <f>IF(ISBLANK(H356), IF(OR(NOT(ISBLANK(L356)),NOT(ISBLANK(I356)), NOT(ISBLANK(O356))),"no oldname but should be",""),IF(H356=I356,"api",IF(H356=O356,"csv","no match or acs")))</f>
        <v>no match or acs</v>
      </c>
      <c r="H356" s="109" t="s">
        <v>3252</v>
      </c>
      <c r="K356" s="119"/>
      <c r="L356" s="109" t="s">
        <v>3252</v>
      </c>
      <c r="M356" s="578" t="s">
        <v>3252</v>
      </c>
      <c r="N356" s="189"/>
      <c r="O356" s="119"/>
      <c r="P356" s="189"/>
      <c r="Q356" s="172" t="s">
        <v>4732</v>
      </c>
      <c r="R356" s="142">
        <f>IFERROR(_xlfn.XLOOKUP(T356, sortorder!P:P,sortorder!Q:Q),999)</f>
        <v>999</v>
      </c>
      <c r="S356" s="142">
        <f>IFERROR(_xlfn.XLOOKUP(T356, sortorder!P:P,sortorder!O:O),99)</f>
        <v>99</v>
      </c>
      <c r="T356" s="188" t="s">
        <v>4732</v>
      </c>
      <c r="U356" s="189"/>
      <c r="V356" s="147">
        <f>IFERROR(_xlfn.XLOOKUP(X356, sortorder!E:E,sortorder!D:D),99)</f>
        <v>99</v>
      </c>
      <c r="W356" s="147">
        <f>V356</f>
        <v>99</v>
      </c>
      <c r="X356" s="190" t="s">
        <v>5434</v>
      </c>
      <c r="Y356" s="137">
        <f>IF(ISERROR(SEARCH(Y$1,$Q356)),0,1)</f>
        <v>0</v>
      </c>
      <c r="Z356" s="137">
        <f>IF(ISERROR(SEARCH(Z$1,$Q356)),0,1)</f>
        <v>0</v>
      </c>
      <c r="AA356" s="137">
        <f>IF(ISERROR(SEARCH(AA$1,$Q356)),0,1)</f>
        <v>0</v>
      </c>
      <c r="AB356" s="137">
        <f>IF(ISERROR(SEARCH(AB$1,$Q356)),0,1)</f>
        <v>0</v>
      </c>
      <c r="AC356" s="137">
        <f>IF(ISERROR(SEARCH(AC$1,$Q356)),0,1)</f>
        <v>0</v>
      </c>
      <c r="AD356" s="137">
        <f>IF(ISERROR(SEARCH(AD$1,$Q356)),0,1)</f>
        <v>0</v>
      </c>
      <c r="AE356" s="137">
        <f>IF(ISERROR(SEARCH(AE$1,$Q356)),0,1)</f>
        <v>0</v>
      </c>
      <c r="AF356" s="137">
        <f>IF(ISERROR(SEARCH(AF$1,$Q356)),0,1)</f>
        <v>0</v>
      </c>
      <c r="AG356" s="137">
        <f>IF(ISERROR(SEARCH(AG$1,$Q356)),0,1)</f>
        <v>0</v>
      </c>
      <c r="AH356" s="119"/>
      <c r="AI356" s="137">
        <f>_xlfn.XLOOKUP(I356,'api2.3'!B:B,'api2.3'!D:D,"")</f>
        <v>0</v>
      </c>
      <c r="AJ356" s="119" t="s">
        <v>44</v>
      </c>
      <c r="AK356" s="202" t="s">
        <v>44</v>
      </c>
      <c r="AL356" s="200">
        <f>_xlfn.XLOOKUP(AK356,sortorder!$I$15:$I$20,sortorder!$J$15:$J$20)</f>
        <v>1</v>
      </c>
      <c r="AM356" s="640"/>
      <c r="AN356" s="640"/>
      <c r="AO356" s="640"/>
      <c r="AP356" s="644">
        <v>0</v>
      </c>
      <c r="AQ356" s="119" t="s">
        <v>43</v>
      </c>
      <c r="AR356" s="22" t="str">
        <f>IF(AA356=1,"pctile",IF(Y356=1,"ratio",IF(AC356=1,"avg","raw")))</f>
        <v>raw</v>
      </c>
      <c r="AS356" s="119" t="s">
        <v>43</v>
      </c>
      <c r="AT356" s="22" t="b">
        <f>AR356=AS356</f>
        <v>1</v>
      </c>
      <c r="AU356" s="640" t="s">
        <v>286</v>
      </c>
      <c r="AV356" s="640"/>
      <c r="AW356" s="119">
        <v>1</v>
      </c>
      <c r="AX356" s="601" t="s">
        <v>1055</v>
      </c>
      <c r="AY356" s="484" t="b">
        <v>1</v>
      </c>
      <c r="AZ356" s="621" t="s">
        <v>5630</v>
      </c>
      <c r="BA356" s="119"/>
      <c r="BB356" s="119">
        <v>0</v>
      </c>
      <c r="BC356" s="119" t="b">
        <v>0</v>
      </c>
      <c r="BD356" s="119" t="b">
        <v>0</v>
      </c>
      <c r="BE356" s="119" t="b">
        <v>0</v>
      </c>
      <c r="BF356" s="119"/>
      <c r="BG356" s="119" t="s">
        <v>5412</v>
      </c>
      <c r="BH356" s="119" t="s">
        <v>5413</v>
      </c>
      <c r="BI356" s="119" t="s">
        <v>5413</v>
      </c>
      <c r="BJ356" s="719">
        <v>0</v>
      </c>
      <c r="BK356" s="566" t="s">
        <v>5887</v>
      </c>
      <c r="BL356" s="484" t="s">
        <v>2799</v>
      </c>
      <c r="BM356" s="189"/>
      <c r="BO356" s="214">
        <v>999</v>
      </c>
    </row>
    <row r="357" spans="1:73" ht="16.5">
      <c r="A357">
        <v>356</v>
      </c>
      <c r="B357" s="153" t="str">
        <f>IFERROR(TEXT(AL357,"00"),"99")&amp;IFERROR(TEXT(W357,"00"),"99")&amp;IFERROR(TEXT(S357,"00"),"99")&amp;IFERROR(TEXT(BO357,"000"),"999")</f>
        <v>035301096</v>
      </c>
      <c r="C357" s="153" t="str">
        <f>IFERROR(TEXT(AL357,"00"),"99")&amp;IFERROR(TEXT(V357,"00"),"99")&amp;IFERROR(TEXT(R357,"000"),"999")</f>
        <v>0353096</v>
      </c>
      <c r="D357" s="28">
        <v>1</v>
      </c>
      <c r="E357" s="591">
        <f>IF(NOT(ISBLANK(L357)),1,0)</f>
        <v>0</v>
      </c>
      <c r="F357" s="591">
        <f>IF(NOT(ISBLANK(O357)),1,0)</f>
        <v>1</v>
      </c>
      <c r="G357" s="349" t="str">
        <f>IF(ISBLANK(H357), IF(OR(NOT(ISBLANK(L357)),NOT(ISBLANK(I357)), NOT(ISBLANK(O357))),"no oldname but should be",""),IF(H357=I357,"api",IF(H357=O357,"csv","no match or acs")))</f>
        <v>api</v>
      </c>
      <c r="H357" t="s">
        <v>1696</v>
      </c>
      <c r="I357" s="119" t="s">
        <v>1696</v>
      </c>
      <c r="N357" s="56" t="s">
        <v>1697</v>
      </c>
      <c r="O357" t="s">
        <v>1697</v>
      </c>
      <c r="P357" s="56" t="s">
        <v>1697</v>
      </c>
      <c r="Q357" s="61" t="s">
        <v>181</v>
      </c>
      <c r="R357" s="142">
        <f>IFERROR(_xlfn.XLOOKUP(T357, sortorder!P:P,sortorder!Q:Q),999)</f>
        <v>96</v>
      </c>
      <c r="S357" s="142">
        <f>IFERROR(_xlfn.XLOOKUP(T357, sortorder!P:P,sortorder!O:O),99)</f>
        <v>1</v>
      </c>
      <c r="T357" s="124" t="s">
        <v>181</v>
      </c>
      <c r="U357" s="56" t="s">
        <v>181</v>
      </c>
      <c r="V357" s="147">
        <f>IFERROR(_xlfn.XLOOKUP(X357, sortorder!E:E,sortorder!D:D),99)</f>
        <v>53</v>
      </c>
      <c r="W357" s="147">
        <f>V357</f>
        <v>53</v>
      </c>
      <c r="X357" s="358" t="s">
        <v>1663</v>
      </c>
      <c r="Y357" s="365">
        <f>IF(ISERROR(SEARCH(Y$1,$Q357)),0,1)</f>
        <v>0</v>
      </c>
      <c r="Z357" s="365">
        <f>IF(ISERROR(SEARCH(Z$1,$Q357)),0,1)</f>
        <v>0</v>
      </c>
      <c r="AA357" s="365">
        <f>IF(ISERROR(SEARCH(AA$1,$Q357)),0,1)</f>
        <v>0</v>
      </c>
      <c r="AB357" s="365">
        <f>IF(ISERROR(SEARCH(AB$1,$Q357)),0,1)</f>
        <v>0</v>
      </c>
      <c r="AC357" s="365">
        <f>IF(ISERROR(SEARCH(AC$1,$Q357)),0,1)</f>
        <v>0</v>
      </c>
      <c r="AD357" s="365">
        <f>IF(ISERROR(SEARCH(AD$1,$Q357)),0,1)</f>
        <v>0</v>
      </c>
      <c r="AE357" s="365">
        <f>IF(ISERROR(SEARCH(AE$1,$Q357)),0,1)</f>
        <v>0</v>
      </c>
      <c r="AF357" s="365">
        <f>IF(ISERROR(SEARCH(AF$1,$Q357)),0,1)</f>
        <v>0</v>
      </c>
      <c r="AG357" s="365">
        <f>IF(ISERROR(SEARCH(AG$1,$Q357)),0,1)</f>
        <v>0</v>
      </c>
      <c r="AH357" s="358" t="s">
        <v>1051</v>
      </c>
      <c r="AI357" s="137" t="str">
        <f>_xlfn.XLOOKUP(I357,'api2.3'!B:B,'api2.3'!D:D,"")</f>
        <v>Environmental Burden Indicators</v>
      </c>
      <c r="AJ357" s="358" t="s">
        <v>140</v>
      </c>
      <c r="AK357" s="358" t="s">
        <v>140</v>
      </c>
      <c r="AL357" s="366">
        <f>_xlfn.XLOOKUP(AK357,sortorder!$I$15:$I$20,sortorder!$J$15:$J$20)</f>
        <v>3</v>
      </c>
      <c r="AP357" s="639">
        <v>0</v>
      </c>
      <c r="AQ357" s="358" t="s">
        <v>43</v>
      </c>
      <c r="AR357" s="22" t="str">
        <f>IF(AA357=1,"pctile",IF(Y357=1,"ratio",IF(AC357=1,"avg","raw")))</f>
        <v>raw</v>
      </c>
      <c r="AS357" s="358" t="s">
        <v>43</v>
      </c>
      <c r="AT357" s="22" t="b">
        <f>AR357=AS357</f>
        <v>1</v>
      </c>
      <c r="AU357" s="638" t="s">
        <v>286</v>
      </c>
      <c r="AV357" s="638" t="s">
        <v>43</v>
      </c>
      <c r="AW357" s="358"/>
      <c r="AX357" s="601" t="s">
        <v>2143</v>
      </c>
      <c r="AY357" s="484" t="b">
        <v>1</v>
      </c>
      <c r="AZ357" s="22" t="s">
        <v>5630</v>
      </c>
      <c r="BA357" s="367">
        <v>3</v>
      </c>
      <c r="BB357" s="358">
        <v>2</v>
      </c>
      <c r="BC357" s="358" t="b">
        <v>0</v>
      </c>
      <c r="BD357" s="358" t="b">
        <v>0</v>
      </c>
      <c r="BE357" s="358" t="b">
        <v>0</v>
      </c>
      <c r="BF357" s="39" t="s">
        <v>5641</v>
      </c>
      <c r="BG357" s="358" t="s">
        <v>1698</v>
      </c>
      <c r="BH357" s="39" t="s">
        <v>1700</v>
      </c>
      <c r="BI357" s="18" t="s">
        <v>1699</v>
      </c>
      <c r="BJ357" s="719" t="s">
        <v>1700</v>
      </c>
      <c r="BK357" s="566" t="s">
        <v>2799</v>
      </c>
      <c r="BL357" s="484" t="s">
        <v>1433</v>
      </c>
      <c r="BM357" s="56" t="s">
        <v>5645</v>
      </c>
      <c r="BN357" s="56" t="s">
        <v>5645</v>
      </c>
      <c r="BO357" s="211">
        <v>96</v>
      </c>
      <c r="BQ357" s="585" t="s">
        <v>1701</v>
      </c>
      <c r="BR357" s="585" t="s">
        <v>1702</v>
      </c>
      <c r="BS357" s="585" t="s">
        <v>1697</v>
      </c>
      <c r="BT357" s="585" t="s">
        <v>404</v>
      </c>
    </row>
    <row r="358" spans="1:73">
      <c r="A358">
        <v>357</v>
      </c>
      <c r="B358" s="153" t="str">
        <f>IFERROR(TEXT(AL358,"00"),"99")&amp;IFERROR(TEXT(W358,"00"),"99")&amp;IFERROR(TEXT(S358,"00"),"99")&amp;IFERROR(TEXT(BO358,"000"),"999")</f>
        <v>035302097</v>
      </c>
      <c r="C358" s="153" t="str">
        <f>IFERROR(TEXT(AL358,"00"),"99")&amp;IFERROR(TEXT(V358,"00"),"99")&amp;IFERROR(TEXT(R358,"000"),"999")</f>
        <v>0353097</v>
      </c>
      <c r="D358" s="28">
        <v>1</v>
      </c>
      <c r="E358" s="591">
        <f>IF(NOT(ISBLANK(L358)),1,0)</f>
        <v>0</v>
      </c>
      <c r="F358" s="591">
        <f>IF(NOT(ISBLANK(O358)),1,0)</f>
        <v>1</v>
      </c>
      <c r="G358" s="349" t="str">
        <f>IF(ISBLANK(H358), IF(OR(NOT(ISBLANK(L358)),NOT(ISBLANK(I358)), NOT(ISBLANK(O358))),"no oldname but should be",""),IF(H358=I358,"api",IF(H358=O358,"csv","no match or acs")))</f>
        <v>api</v>
      </c>
      <c r="H358" t="s">
        <v>1690</v>
      </c>
      <c r="I358" s="119" t="s">
        <v>1690</v>
      </c>
      <c r="N358" s="56" t="s">
        <v>1691</v>
      </c>
      <c r="O358" t="s">
        <v>1691</v>
      </c>
      <c r="P358" s="56" t="s">
        <v>1691</v>
      </c>
      <c r="Q358" s="61" t="s">
        <v>144</v>
      </c>
      <c r="R358" s="142">
        <f>IFERROR(_xlfn.XLOOKUP(T358, sortorder!P:P,sortorder!Q:Q),999)</f>
        <v>97</v>
      </c>
      <c r="S358" s="142">
        <f>IFERROR(_xlfn.XLOOKUP(T358, sortorder!P:P,sortorder!O:O),99)</f>
        <v>2</v>
      </c>
      <c r="T358" s="124" t="s">
        <v>144</v>
      </c>
      <c r="U358" s="56" t="s">
        <v>144</v>
      </c>
      <c r="V358" s="147">
        <f>IFERROR(_xlfn.XLOOKUP(X358, sortorder!E:E,sortorder!D:D),99)</f>
        <v>53</v>
      </c>
      <c r="W358" s="147">
        <f>V358</f>
        <v>53</v>
      </c>
      <c r="X358" s="358" t="s">
        <v>1663</v>
      </c>
      <c r="Y358" s="365">
        <f>IF(ISERROR(SEARCH(Y$1,$Q358)),0,1)</f>
        <v>0</v>
      </c>
      <c r="Z358" s="365">
        <f>IF(ISERROR(SEARCH(Z$1,$Q358)),0,1)</f>
        <v>0</v>
      </c>
      <c r="AA358" s="365">
        <f>IF(ISERROR(SEARCH(AA$1,$Q358)),0,1)</f>
        <v>0</v>
      </c>
      <c r="AB358" s="365">
        <f>IF(ISERROR(SEARCH(AB$1,$Q358)),0,1)</f>
        <v>0</v>
      </c>
      <c r="AC358" s="365">
        <f>IF(ISERROR(SEARCH(AC$1,$Q358)),0,1)</f>
        <v>0</v>
      </c>
      <c r="AD358" s="365">
        <f>IF(ISERROR(SEARCH(AD$1,$Q358)),0,1)</f>
        <v>0</v>
      </c>
      <c r="AE358" s="365">
        <f>IF(ISERROR(SEARCH(AE$1,$Q358)),0,1)</f>
        <v>0</v>
      </c>
      <c r="AF358" s="365">
        <f>IF(ISERROR(SEARCH(AF$1,$Q358)),0,1)</f>
        <v>0</v>
      </c>
      <c r="AG358" s="365">
        <f>IF(ISERROR(SEARCH(AG$1,$Q358)),0,1)</f>
        <v>0</v>
      </c>
      <c r="AH358" s="358" t="s">
        <v>1051</v>
      </c>
      <c r="AI358" s="137" t="str">
        <f>_xlfn.XLOOKUP(I358,'api2.3'!B:B,'api2.3'!D:D,"")</f>
        <v>Environmental Burden Indicators</v>
      </c>
      <c r="AJ358" s="358" t="s">
        <v>140</v>
      </c>
      <c r="AK358" s="358" t="s">
        <v>140</v>
      </c>
      <c r="AL358" s="366">
        <f>_xlfn.XLOOKUP(AK358,sortorder!$I$15:$I$20,sortorder!$J$15:$J$20)</f>
        <v>3</v>
      </c>
      <c r="AP358" s="639">
        <v>0</v>
      </c>
      <c r="AQ358" s="358" t="s">
        <v>43</v>
      </c>
      <c r="AR358" s="22" t="str">
        <f>IF(AA358=1,"pctile",IF(Y358=1,"ratio",IF(AC358=1,"avg","raw")))</f>
        <v>raw</v>
      </c>
      <c r="AS358" s="358" t="s">
        <v>43</v>
      </c>
      <c r="AT358" s="22" t="b">
        <f>AR358=AS358</f>
        <v>1</v>
      </c>
      <c r="AU358" s="638" t="s">
        <v>286</v>
      </c>
      <c r="AV358" s="638" t="s">
        <v>43</v>
      </c>
      <c r="AW358" s="358"/>
      <c r="AX358" s="601" t="s">
        <v>2143</v>
      </c>
      <c r="AY358" s="484" t="b">
        <v>1</v>
      </c>
      <c r="AZ358" s="22" t="s">
        <v>5630</v>
      </c>
      <c r="BA358" s="367">
        <v>3</v>
      </c>
      <c r="BB358" s="358">
        <v>1</v>
      </c>
      <c r="BC358" s="358" t="b">
        <v>0</v>
      </c>
      <c r="BD358" s="358" t="b">
        <v>0</v>
      </c>
      <c r="BE358" s="358" t="b">
        <v>0</v>
      </c>
      <c r="BF358" s="39" t="s">
        <v>5632</v>
      </c>
      <c r="BG358" s="358" t="s">
        <v>1424</v>
      </c>
      <c r="BH358" s="39" t="s">
        <v>1424</v>
      </c>
      <c r="BI358" s="18" t="s">
        <v>1692</v>
      </c>
      <c r="BJ358" s="719" t="s">
        <v>1424</v>
      </c>
      <c r="BK358" s="566" t="s">
        <v>2799</v>
      </c>
      <c r="BL358" s="484" t="s">
        <v>1424</v>
      </c>
      <c r="BM358" s="56" t="s">
        <v>1692</v>
      </c>
      <c r="BN358" s="56" t="s">
        <v>1692</v>
      </c>
      <c r="BO358" s="211">
        <v>97</v>
      </c>
      <c r="BQ358" s="585" t="s">
        <v>1694</v>
      </c>
      <c r="BR358" s="585" t="s">
        <v>1695</v>
      </c>
      <c r="BS358" s="585" t="s">
        <v>1691</v>
      </c>
      <c r="BT358" s="585" t="s">
        <v>404</v>
      </c>
    </row>
    <row r="359" spans="1:73" ht="14.5" customHeight="1">
      <c r="A359">
        <v>358</v>
      </c>
      <c r="B359" s="153" t="str">
        <f>IFERROR(TEXT(AL359,"00"),"99")&amp;IFERROR(TEXT(W359,"00"),"99")&amp;IFERROR(TEXT(S359,"00"),"99")&amp;IFERROR(TEXT(BO359,"000"),"999")</f>
        <v>035303098</v>
      </c>
      <c r="C359" s="153" t="str">
        <f>IFERROR(TEXT(AL359,"00"),"99")&amp;IFERROR(TEXT(V359,"00"),"99")&amp;IFERROR(TEXT(R359,"000"),"999")</f>
        <v>0353098</v>
      </c>
      <c r="D359" s="239">
        <v>0</v>
      </c>
      <c r="E359" s="591">
        <f>IF(NOT(ISBLANK(L359)),1,0)</f>
        <v>0</v>
      </c>
      <c r="F359" s="591">
        <f>IF(NOT(ISBLANK(O359)),1,0)</f>
        <v>1</v>
      </c>
      <c r="G359" s="349" t="str">
        <f>IF(ISBLANK(H359), IF(OR(NOT(ISBLANK(L359)),NOT(ISBLANK(I359)), NOT(ISBLANK(O359))),"no oldname but should be",""),IF(H359=I359,"api",IF(H359=O359,"csv","no match or acs")))</f>
        <v>csv</v>
      </c>
      <c r="H359" s="119" t="s">
        <v>5454</v>
      </c>
      <c r="I359" s="119" t="s">
        <v>5541</v>
      </c>
      <c r="J359" s="189"/>
      <c r="K359" s="119"/>
      <c r="L359" s="119"/>
      <c r="M359" s="189"/>
      <c r="N359" s="189"/>
      <c r="O359" s="119" t="s">
        <v>5454</v>
      </c>
      <c r="P359" s="189"/>
      <c r="Q359" s="120" t="s">
        <v>5453</v>
      </c>
      <c r="R359" s="142">
        <f>IFERROR(_xlfn.XLOOKUP(T359, sortorder!P:P,sortorder!Q:Q),999)</f>
        <v>98</v>
      </c>
      <c r="S359" s="142">
        <f>IFERROR(_xlfn.XLOOKUP(T359, sortorder!P:P,sortorder!O:O),99)</f>
        <v>3</v>
      </c>
      <c r="T359" s="188" t="s">
        <v>5453</v>
      </c>
      <c r="U359" s="189"/>
      <c r="V359" s="147">
        <f>IFERROR(_xlfn.XLOOKUP(X359, sortorder!E:E,sortorder!D:D),99)</f>
        <v>53</v>
      </c>
      <c r="W359" s="147">
        <f>V359</f>
        <v>53</v>
      </c>
      <c r="X359" s="314" t="s">
        <v>1663</v>
      </c>
      <c r="Y359" s="365">
        <f>IF(ISERROR(SEARCH(Y$1,$Q359)),0,1)</f>
        <v>0</v>
      </c>
      <c r="Z359" s="365">
        <f>IF(ISERROR(SEARCH(Z$1,$Q359)),0,1)</f>
        <v>0</v>
      </c>
      <c r="AA359" s="365">
        <f>IF(ISERROR(SEARCH(AA$1,$Q359)),0,1)</f>
        <v>0</v>
      </c>
      <c r="AB359" s="365">
        <f>IF(ISERROR(SEARCH(AB$1,$Q359)),0,1)</f>
        <v>0</v>
      </c>
      <c r="AC359" s="365">
        <f>IF(ISERROR(SEARCH(AC$1,$Q359)),0,1)</f>
        <v>0</v>
      </c>
      <c r="AD359" s="365">
        <f>IF(ISERROR(SEARCH(AD$1,$Q359)),0,1)</f>
        <v>0</v>
      </c>
      <c r="AE359" s="365">
        <f>IF(ISERROR(SEARCH(AE$1,$Q359)),0,1)</f>
        <v>0</v>
      </c>
      <c r="AF359" s="365">
        <f>IF(ISERROR(SEARCH(AF$1,$Q359)),0,1)</f>
        <v>0</v>
      </c>
      <c r="AG359" s="365">
        <f>IF(ISERROR(SEARCH(AG$1,$Q359)),0,1)</f>
        <v>0</v>
      </c>
      <c r="AH359" s="314"/>
      <c r="AI359" s="137" t="str">
        <f>_xlfn.XLOOKUP(I359,'api2.3'!B:B,'api2.3'!D:D,"")</f>
        <v>Environmental Burden Indicators</v>
      </c>
      <c r="AJ359" s="314" t="s">
        <v>140</v>
      </c>
      <c r="AK359" s="314" t="s">
        <v>140</v>
      </c>
      <c r="AL359" s="366">
        <f>_xlfn.XLOOKUP(AK359,sortorder!$I$15:$I$20,sortorder!$J$15:$J$20)</f>
        <v>3</v>
      </c>
      <c r="AM359" s="640" t="s">
        <v>416</v>
      </c>
      <c r="AN359" s="640" t="s">
        <v>416</v>
      </c>
      <c r="AO359" s="640" t="s">
        <v>417</v>
      </c>
      <c r="AP359" s="646">
        <v>1</v>
      </c>
      <c r="AQ359" s="314" t="s">
        <v>43</v>
      </c>
      <c r="AR359" s="22" t="str">
        <f>IF(AA359=1,"pctile",IF(Y359=1,"ratio",IF(AC359=1,"avg","raw")))</f>
        <v>raw</v>
      </c>
      <c r="AS359" s="314" t="s">
        <v>43</v>
      </c>
      <c r="AT359" s="22" t="b">
        <f>AR359=AS359</f>
        <v>1</v>
      </c>
      <c r="AU359" s="640" t="s">
        <v>286</v>
      </c>
      <c r="AV359" s="640" t="s">
        <v>43</v>
      </c>
      <c r="AW359" s="314"/>
      <c r="AX359" s="601" t="s">
        <v>2143</v>
      </c>
      <c r="AY359" s="484" t="b">
        <v>1</v>
      </c>
      <c r="AZ359" s="22" t="s">
        <v>5630</v>
      </c>
      <c r="BA359" s="314">
        <v>3</v>
      </c>
      <c r="BB359" s="314">
        <v>1</v>
      </c>
      <c r="BC359" s="314" t="b">
        <v>0</v>
      </c>
      <c r="BD359" s="314" t="b">
        <v>0</v>
      </c>
      <c r="BE359" s="314" t="b">
        <v>0</v>
      </c>
      <c r="BF359" s="186" t="s">
        <v>5633</v>
      </c>
      <c r="BG359" s="314" t="s">
        <v>5454</v>
      </c>
      <c r="BH359" s="186" t="s">
        <v>5642</v>
      </c>
      <c r="BI359" s="226" t="s">
        <v>5455</v>
      </c>
      <c r="BJ359" s="719" t="s">
        <v>5455</v>
      </c>
      <c r="BK359" s="566" t="s">
        <v>2799</v>
      </c>
      <c r="BL359" s="484" t="s">
        <v>5455</v>
      </c>
      <c r="BM359" s="56" t="s">
        <v>5646</v>
      </c>
      <c r="BN359" s="56" t="s">
        <v>5646</v>
      </c>
      <c r="BO359" s="355">
        <v>98</v>
      </c>
      <c r="BP359" s="119"/>
      <c r="BQ359" s="587"/>
      <c r="BR359" s="587"/>
      <c r="BS359" s="587"/>
      <c r="BT359" s="587"/>
      <c r="BU359" s="587"/>
    </row>
    <row r="360" spans="1:73" ht="16.5">
      <c r="A360">
        <v>359</v>
      </c>
      <c r="B360" s="153" t="str">
        <f>IFERROR(TEXT(AL360,"00"),"99")&amp;IFERROR(TEXT(W360,"00"),"99")&amp;IFERROR(TEXT(S360,"00"),"99")&amp;IFERROR(TEXT(BO360,"000"),"999")</f>
        <v>035304099</v>
      </c>
      <c r="C360" s="153" t="str">
        <f>IFERROR(TEXT(AL360,"00"),"99")&amp;IFERROR(TEXT(V360,"00"),"99")&amp;IFERROR(TEXT(R360,"000"),"999")</f>
        <v>0353099</v>
      </c>
      <c r="D360" s="28">
        <v>1</v>
      </c>
      <c r="E360" s="591">
        <f>IF(NOT(ISBLANK(L360)),1,0)</f>
        <v>0</v>
      </c>
      <c r="F360" s="591">
        <f>IF(NOT(ISBLANK(O360)),1,0)</f>
        <v>1</v>
      </c>
      <c r="G360" s="349" t="str">
        <f>IF(ISBLANK(H360), IF(OR(NOT(ISBLANK(L360)),NOT(ISBLANK(I360)), NOT(ISBLANK(O360))),"no oldname but should be",""),IF(H360=I360,"api",IF(H360=O360,"csv","no match or acs")))</f>
        <v>api</v>
      </c>
      <c r="H360" t="s">
        <v>1667</v>
      </c>
      <c r="I360" t="s">
        <v>1667</v>
      </c>
      <c r="N360" s="56" t="s">
        <v>1668</v>
      </c>
      <c r="O360" t="s">
        <v>1668</v>
      </c>
      <c r="P360" s="56" t="s">
        <v>1668</v>
      </c>
      <c r="Q360" s="61" t="s">
        <v>196</v>
      </c>
      <c r="R360" s="142">
        <f>IFERROR(_xlfn.XLOOKUP(T360, sortorder!P:P,sortorder!Q:Q),999)</f>
        <v>99</v>
      </c>
      <c r="S360" s="142">
        <f>IFERROR(_xlfn.XLOOKUP(T360, sortorder!P:P,sortorder!O:O),99)</f>
        <v>4</v>
      </c>
      <c r="T360" s="124" t="s">
        <v>196</v>
      </c>
      <c r="U360" s="56" t="s">
        <v>196</v>
      </c>
      <c r="V360" s="147">
        <f>IFERROR(_xlfn.XLOOKUP(X360, sortorder!E:E,sortorder!D:D),99)</f>
        <v>53</v>
      </c>
      <c r="W360" s="147">
        <f>V360</f>
        <v>53</v>
      </c>
      <c r="X360" s="358" t="s">
        <v>1663</v>
      </c>
      <c r="Y360" s="365">
        <f>IF(ISERROR(SEARCH(Y$1,$Q360)),0,1)</f>
        <v>0</v>
      </c>
      <c r="Z360" s="365">
        <f>IF(ISERROR(SEARCH(Z$1,$Q360)),0,1)</f>
        <v>0</v>
      </c>
      <c r="AA360" s="365">
        <f>IF(ISERROR(SEARCH(AA$1,$Q360)),0,1)</f>
        <v>0</v>
      </c>
      <c r="AB360" s="365">
        <f>IF(ISERROR(SEARCH(AB$1,$Q360)),0,1)</f>
        <v>0</v>
      </c>
      <c r="AC360" s="365">
        <f>IF(ISERROR(SEARCH(AC$1,$Q360)),0,1)</f>
        <v>0</v>
      </c>
      <c r="AD360" s="365">
        <f>IF(ISERROR(SEARCH(AD$1,$Q360)),0,1)</f>
        <v>0</v>
      </c>
      <c r="AE360" s="365">
        <f>IF(ISERROR(SEARCH(AE$1,$Q360)),0,1)</f>
        <v>0</v>
      </c>
      <c r="AF360" s="365">
        <f>IF(ISERROR(SEARCH(AF$1,$Q360)),0,1)</f>
        <v>0</v>
      </c>
      <c r="AG360" s="365">
        <f>IF(ISERROR(SEARCH(AG$1,$Q360)),0,1)</f>
        <v>0</v>
      </c>
      <c r="AH360" s="358" t="s">
        <v>1051</v>
      </c>
      <c r="AI360" s="137" t="str">
        <f>_xlfn.XLOOKUP(I360,'api2.3'!B:B,'api2.3'!D:D,"")</f>
        <v>Environmental Burden Indicators</v>
      </c>
      <c r="AJ360" s="358" t="s">
        <v>140</v>
      </c>
      <c r="AK360" s="358" t="s">
        <v>140</v>
      </c>
      <c r="AL360" s="366">
        <f>_xlfn.XLOOKUP(AK360,sortorder!$I$15:$I$20,sortorder!$J$15:$J$20)</f>
        <v>3</v>
      </c>
      <c r="AP360" s="639">
        <v>0</v>
      </c>
      <c r="AQ360" s="358" t="s">
        <v>43</v>
      </c>
      <c r="AR360" s="22" t="str">
        <f>IF(AA360=1,"pctile",IF(Y360=1,"ratio",IF(AC360=1,"avg","raw")))</f>
        <v>raw</v>
      </c>
      <c r="AS360" s="358" t="s">
        <v>43</v>
      </c>
      <c r="AT360" s="22" t="b">
        <f>AR360=AS360</f>
        <v>1</v>
      </c>
      <c r="AU360" s="638" t="s">
        <v>286</v>
      </c>
      <c r="AV360" s="638" t="s">
        <v>43</v>
      </c>
      <c r="AW360" s="358"/>
      <c r="AX360" s="601" t="s">
        <v>2143</v>
      </c>
      <c r="AY360" s="484" t="b">
        <v>1</v>
      </c>
      <c r="AZ360" s="22" t="s">
        <v>5630</v>
      </c>
      <c r="BA360" s="367">
        <v>3</v>
      </c>
      <c r="BB360" s="358">
        <v>2</v>
      </c>
      <c r="BC360" s="358" t="b">
        <v>0</v>
      </c>
      <c r="BD360" s="358" t="b">
        <v>0</v>
      </c>
      <c r="BE360" s="358" t="b">
        <v>0</v>
      </c>
      <c r="BF360" s="39" t="s">
        <v>5641</v>
      </c>
      <c r="BG360" s="358" t="s">
        <v>1669</v>
      </c>
      <c r="BH360" s="39" t="s">
        <v>1387</v>
      </c>
      <c r="BI360" s="18" t="s">
        <v>4798</v>
      </c>
      <c r="BJ360" s="719" t="s">
        <v>1670</v>
      </c>
      <c r="BK360" s="566" t="s">
        <v>2799</v>
      </c>
      <c r="BL360" s="484" t="s">
        <v>1387</v>
      </c>
      <c r="BM360" s="56" t="s">
        <v>5647</v>
      </c>
      <c r="BN360" s="56" t="s">
        <v>5647</v>
      </c>
      <c r="BO360" s="211">
        <v>99</v>
      </c>
      <c r="BQ360" s="585" t="s">
        <v>1671</v>
      </c>
      <c r="BR360" s="585" t="s">
        <v>1672</v>
      </c>
      <c r="BS360" s="585" t="s">
        <v>1668</v>
      </c>
      <c r="BT360" s="585" t="s">
        <v>404</v>
      </c>
    </row>
    <row r="361" spans="1:73" ht="14.5" customHeight="1">
      <c r="A361">
        <v>360</v>
      </c>
      <c r="B361" s="153" t="str">
        <f>IFERROR(TEXT(AL361,"00"),"99")&amp;IFERROR(TEXT(W361,"00"),"99")&amp;IFERROR(TEXT(S361,"00"),"99")&amp;IFERROR(TEXT(BO361,"000"),"999")</f>
        <v>035305101</v>
      </c>
      <c r="C361" s="153" t="str">
        <f>IFERROR(TEXT(AL361,"00"),"99")&amp;IFERROR(TEXT(V361,"00"),"99")&amp;IFERROR(TEXT(R361,"000"),"999")</f>
        <v>0353101</v>
      </c>
      <c r="D361" s="28">
        <v>1</v>
      </c>
      <c r="E361" s="591">
        <f>IF(NOT(ISBLANK(L361)),1,0)</f>
        <v>0</v>
      </c>
      <c r="F361" s="591">
        <f>IF(NOT(ISBLANK(O361)),1,0)</f>
        <v>1</v>
      </c>
      <c r="G361" s="349" t="str">
        <f>IF(ISBLANK(H361), IF(OR(NOT(ISBLANK(L361)),NOT(ISBLANK(I361)), NOT(ISBLANK(O361))),"no oldname but should be",""),IF(H361=I361,"api",IF(H361=O361,"csv","no match or acs")))</f>
        <v>api</v>
      </c>
      <c r="H361" t="s">
        <v>1718</v>
      </c>
      <c r="I361" t="s">
        <v>1718</v>
      </c>
      <c r="N361" s="56" t="s">
        <v>1719</v>
      </c>
      <c r="O361" t="s">
        <v>1719</v>
      </c>
      <c r="P361" s="56" t="s">
        <v>1719</v>
      </c>
      <c r="Q361" s="61" t="s">
        <v>1717</v>
      </c>
      <c r="R361" s="142">
        <f>IFERROR(_xlfn.XLOOKUP(T361, sortorder!P:P,sortorder!Q:Q),999)</f>
        <v>101</v>
      </c>
      <c r="S361" s="142">
        <f>IFERROR(_xlfn.XLOOKUP(T361, sortorder!P:P,sortorder!O:O),99)</f>
        <v>5</v>
      </c>
      <c r="T361" s="124" t="s">
        <v>1717</v>
      </c>
      <c r="U361" s="56" t="s">
        <v>1717</v>
      </c>
      <c r="V361" s="147">
        <f>IFERROR(_xlfn.XLOOKUP(X361, sortorder!E:E,sortorder!D:D),99)</f>
        <v>53</v>
      </c>
      <c r="W361" s="147">
        <f>V361</f>
        <v>53</v>
      </c>
      <c r="X361" s="358" t="s">
        <v>1663</v>
      </c>
      <c r="Y361" s="365">
        <f>IF(ISERROR(SEARCH(Y$1,$Q361)),0,1)</f>
        <v>0</v>
      </c>
      <c r="Z361" s="365">
        <f>IF(ISERROR(SEARCH(Z$1,$Q361)),0,1)</f>
        <v>0</v>
      </c>
      <c r="AA361" s="365">
        <f>IF(ISERROR(SEARCH(AA$1,$Q361)),0,1)</f>
        <v>0</v>
      </c>
      <c r="AB361" s="365">
        <f>IF(ISERROR(SEARCH(AB$1,$Q361)),0,1)</f>
        <v>0</v>
      </c>
      <c r="AC361" s="365">
        <f>IF(ISERROR(SEARCH(AC$1,$Q361)),0,1)</f>
        <v>0</v>
      </c>
      <c r="AD361" s="365">
        <f>IF(ISERROR(SEARCH(AD$1,$Q361)),0,1)</f>
        <v>0</v>
      </c>
      <c r="AE361" s="365">
        <f>IF(ISERROR(SEARCH(AE$1,$Q361)),0,1)</f>
        <v>0</v>
      </c>
      <c r="AF361" s="365">
        <f>IF(ISERROR(SEARCH(AF$1,$Q361)),0,1)</f>
        <v>0</v>
      </c>
      <c r="AG361" s="365">
        <f>IF(ISERROR(SEARCH(AG$1,$Q361)),0,1)</f>
        <v>0</v>
      </c>
      <c r="AH361" s="358" t="s">
        <v>1051</v>
      </c>
      <c r="AI361" s="137" t="str">
        <f>_xlfn.XLOOKUP(I361,'api2.3'!B:B,'api2.3'!D:D,"")</f>
        <v>Environmental Burden Indicators</v>
      </c>
      <c r="AJ361" s="358" t="s">
        <v>140</v>
      </c>
      <c r="AK361" s="358" t="s">
        <v>140</v>
      </c>
      <c r="AL361" s="366">
        <f>_xlfn.XLOOKUP(AK361,sortorder!$I$15:$I$20,sortorder!$J$15:$J$20)</f>
        <v>3</v>
      </c>
      <c r="AP361" s="639">
        <v>0</v>
      </c>
      <c r="AQ361" s="358" t="s">
        <v>43</v>
      </c>
      <c r="AR361" s="22" t="str">
        <f>IF(AA361=1,"pctile",IF(Y361=1,"ratio",IF(AC361=1,"avg","raw")))</f>
        <v>raw</v>
      </c>
      <c r="AS361" s="358" t="s">
        <v>43</v>
      </c>
      <c r="AT361" s="22" t="b">
        <f>AR361=AS361</f>
        <v>1</v>
      </c>
      <c r="AU361" s="638" t="s">
        <v>286</v>
      </c>
      <c r="AV361" s="638" t="s">
        <v>43</v>
      </c>
      <c r="AW361" s="358"/>
      <c r="AX361" s="601" t="s">
        <v>2143</v>
      </c>
      <c r="AY361" s="484" t="b">
        <v>1</v>
      </c>
      <c r="AZ361" s="22" t="s">
        <v>5630</v>
      </c>
      <c r="BA361" s="358">
        <v>2</v>
      </c>
      <c r="BB361" s="358">
        <v>0</v>
      </c>
      <c r="BC361" s="358" t="b">
        <v>0</v>
      </c>
      <c r="BD361" s="358" t="b">
        <v>0</v>
      </c>
      <c r="BE361" s="358" t="b">
        <v>0</v>
      </c>
      <c r="BF361" s="39" t="s">
        <v>5634</v>
      </c>
      <c r="BG361" s="358" t="s">
        <v>1324</v>
      </c>
      <c r="BH361" s="39" t="s">
        <v>1324</v>
      </c>
      <c r="BI361" s="18" t="s">
        <v>1324</v>
      </c>
      <c r="BJ361" s="719" t="s">
        <v>1324</v>
      </c>
      <c r="BK361" s="566" t="s">
        <v>2799</v>
      </c>
      <c r="BL361" s="484" t="s">
        <v>1324</v>
      </c>
      <c r="BM361" s="56" t="s">
        <v>5648</v>
      </c>
      <c r="BN361" s="56" t="s">
        <v>5648</v>
      </c>
      <c r="BO361" s="211">
        <v>101</v>
      </c>
      <c r="BQ361" s="585" t="s">
        <v>1720</v>
      </c>
      <c r="BR361" s="585" t="s">
        <v>1721</v>
      </c>
      <c r="BS361" s="585" t="s">
        <v>1719</v>
      </c>
    </row>
    <row r="362" spans="1:73">
      <c r="A362">
        <v>361</v>
      </c>
      <c r="B362" s="153" t="str">
        <f>IFERROR(TEXT(AL362,"00"),"99")&amp;IFERROR(TEXT(W362,"00"),"99")&amp;IFERROR(TEXT(S362,"00"),"99")&amp;IFERROR(TEXT(BO362,"000"),"999")</f>
        <v>035306102</v>
      </c>
      <c r="C362" s="153" t="str">
        <f>IFERROR(TEXT(AL362,"00"),"99")&amp;IFERROR(TEXT(V362,"00"),"99")&amp;IFERROR(TEXT(R362,"000"),"999")</f>
        <v>0353102</v>
      </c>
      <c r="D362" s="28">
        <v>1</v>
      </c>
      <c r="E362" s="591">
        <f>IF(NOT(ISBLANK(L362)),1,0)</f>
        <v>0</v>
      </c>
      <c r="F362" s="591">
        <f>IF(NOT(ISBLANK(O362)),1,0)</f>
        <v>1</v>
      </c>
      <c r="G362" s="349" t="str">
        <f>IF(ISBLANK(H362), IF(OR(NOT(ISBLANK(L362)),NOT(ISBLANK(I362)), NOT(ISBLANK(O362))),"no oldname but should be",""),IF(H362=I362,"api",IF(H362=O362,"csv","no match or acs")))</f>
        <v>api</v>
      </c>
      <c r="H362" t="s">
        <v>1722</v>
      </c>
      <c r="I362" s="119" t="s">
        <v>1722</v>
      </c>
      <c r="N362" s="56" t="s">
        <v>1723</v>
      </c>
      <c r="O362" t="s">
        <v>1723</v>
      </c>
      <c r="P362" s="56" t="s">
        <v>1723</v>
      </c>
      <c r="Q362" s="61" t="s">
        <v>306</v>
      </c>
      <c r="R362" s="142">
        <f>IFERROR(_xlfn.XLOOKUP(T362, sortorder!P:P,sortorder!Q:Q),999)</f>
        <v>102</v>
      </c>
      <c r="S362" s="142">
        <f>IFERROR(_xlfn.XLOOKUP(T362, sortorder!P:P,sortorder!O:O),99)</f>
        <v>6</v>
      </c>
      <c r="T362" s="124" t="s">
        <v>306</v>
      </c>
      <c r="U362" s="56" t="s">
        <v>306</v>
      </c>
      <c r="V362" s="147">
        <f>IFERROR(_xlfn.XLOOKUP(X362, sortorder!E:E,sortorder!D:D),99)</f>
        <v>53</v>
      </c>
      <c r="W362" s="147">
        <f>V362</f>
        <v>53</v>
      </c>
      <c r="X362" s="314" t="s">
        <v>1663</v>
      </c>
      <c r="Y362" s="365">
        <f>IF(ISERROR(SEARCH(Y$1,$Q362)),0,1)</f>
        <v>0</v>
      </c>
      <c r="Z362" s="365">
        <f>IF(ISERROR(SEARCH(Z$1,$Q362)),0,1)</f>
        <v>0</v>
      </c>
      <c r="AA362" s="365">
        <f>IF(ISERROR(SEARCH(AA$1,$Q362)),0,1)</f>
        <v>0</v>
      </c>
      <c r="AB362" s="365">
        <f>IF(ISERROR(SEARCH(AB$1,$Q362)),0,1)</f>
        <v>0</v>
      </c>
      <c r="AC362" s="365">
        <f>IF(ISERROR(SEARCH(AC$1,$Q362)),0,1)</f>
        <v>0</v>
      </c>
      <c r="AD362" s="365">
        <f>IF(ISERROR(SEARCH(AD$1,$Q362)),0,1)</f>
        <v>0</v>
      </c>
      <c r="AE362" s="365">
        <f>IF(ISERROR(SEARCH(AE$1,$Q362)),0,1)</f>
        <v>0</v>
      </c>
      <c r="AF362" s="365">
        <f>IF(ISERROR(SEARCH(AF$1,$Q362)),0,1)</f>
        <v>0</v>
      </c>
      <c r="AG362" s="365">
        <f>IF(ISERROR(SEARCH(AG$1,$Q362)),0,1)</f>
        <v>0</v>
      </c>
      <c r="AH362" s="358" t="s">
        <v>1051</v>
      </c>
      <c r="AI362" s="137" t="str">
        <f>_xlfn.XLOOKUP(I362,'api2.3'!B:B,'api2.3'!D:D,"")</f>
        <v>Environmental Burden Indicators</v>
      </c>
      <c r="AJ362" s="358" t="s">
        <v>140</v>
      </c>
      <c r="AK362" s="358" t="s">
        <v>140</v>
      </c>
      <c r="AL362" s="366">
        <f>_xlfn.XLOOKUP(AK362,sortorder!$I$15:$I$20,sortorder!$J$15:$J$20)</f>
        <v>3</v>
      </c>
      <c r="AP362" s="639">
        <v>0</v>
      </c>
      <c r="AQ362" s="358" t="s">
        <v>43</v>
      </c>
      <c r="AR362" s="22" t="str">
        <f>IF(AA362=1,"pctile",IF(Y362=1,"ratio",IF(AC362=1,"avg","raw")))</f>
        <v>raw</v>
      </c>
      <c r="AS362" s="358" t="s">
        <v>43</v>
      </c>
      <c r="AT362" s="22" t="b">
        <f>AR362=AS362</f>
        <v>1</v>
      </c>
      <c r="AU362" s="638" t="s">
        <v>286</v>
      </c>
      <c r="AV362" s="638" t="s">
        <v>43</v>
      </c>
      <c r="AW362" s="358"/>
      <c r="AX362" s="601" t="s">
        <v>2143</v>
      </c>
      <c r="AY362" s="484" t="b">
        <v>1</v>
      </c>
      <c r="AZ362" s="22" t="s">
        <v>5630</v>
      </c>
      <c r="BA362" s="367">
        <v>2</v>
      </c>
      <c r="BB362" s="358">
        <v>0</v>
      </c>
      <c r="BC362" s="358" t="b">
        <v>0</v>
      </c>
      <c r="BD362" s="358" t="b">
        <v>0</v>
      </c>
      <c r="BE362" s="358" t="b">
        <v>0</v>
      </c>
      <c r="BF362" s="39" t="s">
        <v>5635</v>
      </c>
      <c r="BG362" s="358" t="s">
        <v>1724</v>
      </c>
      <c r="BH362" s="39" t="s">
        <v>5643</v>
      </c>
      <c r="BI362" s="18" t="s">
        <v>1725</v>
      </c>
      <c r="BJ362" s="719" t="s">
        <v>7440</v>
      </c>
      <c r="BK362" s="566" t="s">
        <v>2799</v>
      </c>
      <c r="BL362" s="484" t="s">
        <v>1467</v>
      </c>
      <c r="BM362" s="56" t="s">
        <v>1725</v>
      </c>
      <c r="BN362" s="56" t="s">
        <v>1725</v>
      </c>
      <c r="BO362" s="211">
        <v>102</v>
      </c>
      <c r="BQ362" s="585" t="s">
        <v>1726</v>
      </c>
      <c r="BR362" s="585" t="s">
        <v>1727</v>
      </c>
      <c r="BS362" s="585" t="s">
        <v>1723</v>
      </c>
      <c r="BT362" s="585" t="s">
        <v>404</v>
      </c>
    </row>
    <row r="363" spans="1:73">
      <c r="A363">
        <v>362</v>
      </c>
      <c r="B363" s="153" t="str">
        <f>IFERROR(TEXT(AL363,"00"),"99")&amp;IFERROR(TEXT(W363,"00"),"99")&amp;IFERROR(TEXT(S363,"00"),"99")&amp;IFERROR(TEXT(BO363,"000"),"999")</f>
        <v>035307103</v>
      </c>
      <c r="C363" s="153" t="str">
        <f>IFERROR(TEXT(AL363,"00"),"99")&amp;IFERROR(TEXT(V363,"00"),"99")&amp;IFERROR(TEXT(R363,"000"),"999")</f>
        <v>0353103</v>
      </c>
      <c r="D363" s="28">
        <v>1</v>
      </c>
      <c r="E363" s="591">
        <f>IF(NOT(ISBLANK(L363)),1,0)</f>
        <v>0</v>
      </c>
      <c r="F363" s="591">
        <f>IF(NOT(ISBLANK(O363)),1,0)</f>
        <v>1</v>
      </c>
      <c r="G363" s="349" t="str">
        <f>IF(ISBLANK(H363), IF(OR(NOT(ISBLANK(L363)),NOT(ISBLANK(I363)), NOT(ISBLANK(O363))),"no oldname but should be",""),IF(H363=I363,"api",IF(H363=O363,"csv","no match or acs")))</f>
        <v>api</v>
      </c>
      <c r="H363" t="s">
        <v>1673</v>
      </c>
      <c r="I363" t="s">
        <v>1673</v>
      </c>
      <c r="N363" s="56" t="s">
        <v>1674</v>
      </c>
      <c r="O363" t="s">
        <v>1674</v>
      </c>
      <c r="P363" s="56" t="s">
        <v>1674</v>
      </c>
      <c r="Q363" s="61" t="s">
        <v>80</v>
      </c>
      <c r="R363" s="142">
        <f>IFERROR(_xlfn.XLOOKUP(T363, sortorder!P:P,sortorder!Q:Q),999)</f>
        <v>103</v>
      </c>
      <c r="S363" s="142">
        <f>IFERROR(_xlfn.XLOOKUP(T363, sortorder!P:P,sortorder!O:O),99)</f>
        <v>7</v>
      </c>
      <c r="T363" s="124" t="s">
        <v>80</v>
      </c>
      <c r="U363" s="56" t="s">
        <v>80</v>
      </c>
      <c r="V363" s="147">
        <f>IFERROR(_xlfn.XLOOKUP(X363, sortorder!E:E,sortorder!D:D),99)</f>
        <v>53</v>
      </c>
      <c r="W363" s="147">
        <f>V363</f>
        <v>53</v>
      </c>
      <c r="X363" s="358" t="s">
        <v>1663</v>
      </c>
      <c r="Y363" s="365">
        <f>IF(ISERROR(SEARCH(Y$1,$Q363)),0,1)</f>
        <v>0</v>
      </c>
      <c r="Z363" s="365">
        <f>IF(ISERROR(SEARCH(Z$1,$Q363)),0,1)</f>
        <v>0</v>
      </c>
      <c r="AA363" s="365">
        <f>IF(ISERROR(SEARCH(AA$1,$Q363)),0,1)</f>
        <v>0</v>
      </c>
      <c r="AB363" s="365">
        <f>IF(ISERROR(SEARCH(AB$1,$Q363)),0,1)</f>
        <v>0</v>
      </c>
      <c r="AC363" s="365">
        <f>IF(ISERROR(SEARCH(AC$1,$Q363)),0,1)</f>
        <v>0</v>
      </c>
      <c r="AD363" s="365">
        <f>IF(ISERROR(SEARCH(AD$1,$Q363)),0,1)</f>
        <v>0</v>
      </c>
      <c r="AE363" s="365">
        <f>IF(ISERROR(SEARCH(AE$1,$Q363)),0,1)</f>
        <v>0</v>
      </c>
      <c r="AF363" s="365">
        <f>IF(ISERROR(SEARCH(AF$1,$Q363)),0,1)</f>
        <v>0</v>
      </c>
      <c r="AG363" s="365">
        <f>IF(ISERROR(SEARCH(AG$1,$Q363)),0,1)</f>
        <v>0</v>
      </c>
      <c r="AH363" s="358" t="s">
        <v>1051</v>
      </c>
      <c r="AI363" s="137" t="str">
        <f>_xlfn.XLOOKUP(I363,'api2.3'!B:B,'api2.3'!D:D,"")</f>
        <v>Environmental Burden Indicators</v>
      </c>
      <c r="AJ363" s="358" t="s">
        <v>140</v>
      </c>
      <c r="AK363" s="358" t="s">
        <v>140</v>
      </c>
      <c r="AL363" s="366">
        <f>_xlfn.XLOOKUP(AK363,sortorder!$I$15:$I$20,sortorder!$J$15:$J$20)</f>
        <v>3</v>
      </c>
      <c r="AP363" s="639">
        <v>0</v>
      </c>
      <c r="AQ363" s="358" t="s">
        <v>43</v>
      </c>
      <c r="AR363" s="22" t="str">
        <f>IF(AA363=1,"pctile",IF(Y363=1,"ratio",IF(AC363=1,"avg","raw")))</f>
        <v>raw</v>
      </c>
      <c r="AS363" s="358" t="s">
        <v>43</v>
      </c>
      <c r="AT363" s="22" t="b">
        <f>AR363=AS363</f>
        <v>1</v>
      </c>
      <c r="AU363" s="638" t="s">
        <v>286</v>
      </c>
      <c r="AV363" s="638" t="s">
        <v>43</v>
      </c>
      <c r="AW363" s="358">
        <v>1</v>
      </c>
      <c r="AX363" s="601" t="s">
        <v>398</v>
      </c>
      <c r="AY363" s="484" t="b">
        <v>1</v>
      </c>
      <c r="AZ363" s="358" t="s">
        <v>5630</v>
      </c>
      <c r="BA363" s="367">
        <v>3</v>
      </c>
      <c r="BB363" s="358">
        <v>2</v>
      </c>
      <c r="BC363" s="358" t="b">
        <v>1</v>
      </c>
      <c r="BD363" s="358" t="b">
        <v>0</v>
      </c>
      <c r="BE363" s="358" t="b">
        <v>0</v>
      </c>
      <c r="BF363" s="39" t="s">
        <v>5631</v>
      </c>
      <c r="BG363" s="358" t="s">
        <v>4974</v>
      </c>
      <c r="BH363" s="39" t="s">
        <v>1396</v>
      </c>
      <c r="BI363" s="18" t="s">
        <v>1675</v>
      </c>
      <c r="BJ363" s="719" t="s">
        <v>1396</v>
      </c>
      <c r="BK363" s="566" t="s">
        <v>2799</v>
      </c>
      <c r="BL363" s="484" t="s">
        <v>1396</v>
      </c>
      <c r="BM363" s="56" t="s">
        <v>5241</v>
      </c>
      <c r="BN363" s="56" t="s">
        <v>5241</v>
      </c>
      <c r="BO363" s="211">
        <v>103</v>
      </c>
      <c r="BQ363" s="585" t="s">
        <v>1676</v>
      </c>
      <c r="BR363" s="585" t="s">
        <v>1677</v>
      </c>
      <c r="BS363" s="585" t="s">
        <v>1674</v>
      </c>
      <c r="BT363" s="585" t="s">
        <v>404</v>
      </c>
    </row>
    <row r="364" spans="1:73">
      <c r="A364">
        <v>363</v>
      </c>
      <c r="B364" s="153" t="str">
        <f>IFERROR(TEXT(AL364,"00"),"99")&amp;IFERROR(TEXT(W364,"00"),"99")&amp;IFERROR(TEXT(S364,"00"),"99")&amp;IFERROR(TEXT(BO364,"000"),"999")</f>
        <v>035308104</v>
      </c>
      <c r="C364" s="153" t="str">
        <f>IFERROR(TEXT(AL364,"00"),"99")&amp;IFERROR(TEXT(V364,"00"),"99")&amp;IFERROR(TEXT(R364,"000"),"999")</f>
        <v>0353104</v>
      </c>
      <c r="D364" s="28">
        <v>1</v>
      </c>
      <c r="E364" s="591">
        <f>IF(NOT(ISBLANK(L364)),1,0)</f>
        <v>0</v>
      </c>
      <c r="F364" s="591">
        <f>IF(NOT(ISBLANK(O364)),1,0)</f>
        <v>1</v>
      </c>
      <c r="G364" s="349" t="str">
        <f>IF(ISBLANK(H364), IF(OR(NOT(ISBLANK(L364)),NOT(ISBLANK(I364)), NOT(ISBLANK(O364))),"no oldname but should be",""),IF(H364=I364,"api",IF(H364=O364,"csv","no match or acs")))</f>
        <v>api</v>
      </c>
      <c r="H364" t="s">
        <v>1684</v>
      </c>
      <c r="I364" t="s">
        <v>1684</v>
      </c>
      <c r="N364" s="56" t="s">
        <v>1685</v>
      </c>
      <c r="O364" t="s">
        <v>1685</v>
      </c>
      <c r="P364" s="56" t="s">
        <v>1685</v>
      </c>
      <c r="Q364" s="61" t="s">
        <v>255</v>
      </c>
      <c r="R364" s="142">
        <f>IFERROR(_xlfn.XLOOKUP(T364, sortorder!P:P,sortorder!Q:Q),999)</f>
        <v>104</v>
      </c>
      <c r="S364" s="142">
        <f>IFERROR(_xlfn.XLOOKUP(T364, sortorder!P:P,sortorder!O:O),99)</f>
        <v>8</v>
      </c>
      <c r="T364" s="124" t="s">
        <v>255</v>
      </c>
      <c r="U364" s="56" t="s">
        <v>255</v>
      </c>
      <c r="V364" s="147">
        <f>IFERROR(_xlfn.XLOOKUP(X364, sortorder!E:E,sortorder!D:D),99)</f>
        <v>53</v>
      </c>
      <c r="W364" s="147">
        <f>V364</f>
        <v>53</v>
      </c>
      <c r="X364" s="358" t="s">
        <v>1663</v>
      </c>
      <c r="Y364" s="365">
        <f>IF(ISERROR(SEARCH(Y$1,$Q364)),0,1)</f>
        <v>0</v>
      </c>
      <c r="Z364" s="365">
        <f>IF(ISERROR(SEARCH(Z$1,$Q364)),0,1)</f>
        <v>0</v>
      </c>
      <c r="AA364" s="365">
        <f>IF(ISERROR(SEARCH(AA$1,$Q364)),0,1)</f>
        <v>0</v>
      </c>
      <c r="AB364" s="365">
        <f>IF(ISERROR(SEARCH(AB$1,$Q364)),0,1)</f>
        <v>0</v>
      </c>
      <c r="AC364" s="365">
        <f>IF(ISERROR(SEARCH(AC$1,$Q364)),0,1)</f>
        <v>0</v>
      </c>
      <c r="AD364" s="365">
        <f>IF(ISERROR(SEARCH(AD$1,$Q364)),0,1)</f>
        <v>0</v>
      </c>
      <c r="AE364" s="365">
        <f>IF(ISERROR(SEARCH(AE$1,$Q364)),0,1)</f>
        <v>0</v>
      </c>
      <c r="AF364" s="365">
        <f>IF(ISERROR(SEARCH(AF$1,$Q364)),0,1)</f>
        <v>0</v>
      </c>
      <c r="AG364" s="365">
        <f>IF(ISERROR(SEARCH(AG$1,$Q364)),0,1)</f>
        <v>0</v>
      </c>
      <c r="AH364" s="358" t="s">
        <v>1051</v>
      </c>
      <c r="AI364" s="137" t="str">
        <f>_xlfn.XLOOKUP(I364,'api2.3'!B:B,'api2.3'!D:D,"")</f>
        <v>Environmental Burden Indicators</v>
      </c>
      <c r="AJ364" s="358" t="s">
        <v>140</v>
      </c>
      <c r="AK364" s="358" t="s">
        <v>140</v>
      </c>
      <c r="AL364" s="366">
        <f>_xlfn.XLOOKUP(AK364,sortorder!$I$15:$I$20,sortorder!$J$15:$J$20)</f>
        <v>3</v>
      </c>
      <c r="AP364" s="639">
        <v>0</v>
      </c>
      <c r="AQ364" s="358" t="s">
        <v>43</v>
      </c>
      <c r="AR364" s="22" t="str">
        <f>IF(AA364=1,"pctile",IF(Y364=1,"ratio",IF(AC364=1,"avg","raw")))</f>
        <v>raw</v>
      </c>
      <c r="AS364" s="358" t="s">
        <v>43</v>
      </c>
      <c r="AT364" s="22" t="b">
        <f>AR364=AS364</f>
        <v>1</v>
      </c>
      <c r="AU364" s="638" t="s">
        <v>286</v>
      </c>
      <c r="AV364" s="638" t="s">
        <v>43</v>
      </c>
      <c r="AW364" s="358"/>
      <c r="AX364" s="601" t="s">
        <v>2143</v>
      </c>
      <c r="AY364" s="484" t="b">
        <v>1</v>
      </c>
      <c r="AZ364" s="22" t="s">
        <v>5630</v>
      </c>
      <c r="BA364" s="367">
        <v>2</v>
      </c>
      <c r="BB364" s="358">
        <v>2</v>
      </c>
      <c r="BC364" s="358" t="b">
        <v>0</v>
      </c>
      <c r="BD364" s="358" t="b">
        <v>0</v>
      </c>
      <c r="BE364" s="358" t="b">
        <v>0</v>
      </c>
      <c r="BF364" s="39" t="s">
        <v>5636</v>
      </c>
      <c r="BG364" s="358" t="s">
        <v>1686</v>
      </c>
      <c r="BH364" s="39" t="s">
        <v>1415</v>
      </c>
      <c r="BI364" s="18" t="s">
        <v>1687</v>
      </c>
      <c r="BJ364" s="719" t="s">
        <v>7441</v>
      </c>
      <c r="BK364" s="566" t="s">
        <v>2799</v>
      </c>
      <c r="BL364" s="484" t="s">
        <v>1415</v>
      </c>
      <c r="BM364" s="56" t="s">
        <v>1687</v>
      </c>
      <c r="BN364" s="56" t="s">
        <v>1687</v>
      </c>
      <c r="BO364" s="211">
        <v>104</v>
      </c>
      <c r="BQ364" s="585" t="s">
        <v>1688</v>
      </c>
      <c r="BR364" s="585" t="s">
        <v>1689</v>
      </c>
      <c r="BS364" s="585" t="s">
        <v>1685</v>
      </c>
      <c r="BT364" s="585" t="s">
        <v>404</v>
      </c>
    </row>
    <row r="365" spans="1:73">
      <c r="A365">
        <v>364</v>
      </c>
      <c r="B365" s="153" t="str">
        <f>IFERROR(TEXT(AL365,"00"),"99")&amp;IFERROR(TEXT(W365,"00"),"99")&amp;IFERROR(TEXT(S365,"00"),"99")&amp;IFERROR(TEXT(BO365,"000"),"999")</f>
        <v>035309105</v>
      </c>
      <c r="C365" s="153" t="str">
        <f>IFERROR(TEXT(AL365,"00"),"99")&amp;IFERROR(TEXT(V365,"00"),"99")&amp;IFERROR(TEXT(R365,"000"),"999")</f>
        <v>0353105</v>
      </c>
      <c r="D365" s="28">
        <v>1</v>
      </c>
      <c r="E365" s="591">
        <f>IF(NOT(ISBLANK(L365)),1,0)</f>
        <v>0</v>
      </c>
      <c r="F365" s="591">
        <f>IF(NOT(ISBLANK(O365)),1,0)</f>
        <v>1</v>
      </c>
      <c r="G365" s="349" t="str">
        <f>IF(ISBLANK(H365), IF(OR(NOT(ISBLANK(L365)),NOT(ISBLANK(I365)), NOT(ISBLANK(O365))),"no oldname but should be",""),IF(H365=I365,"api",IF(H365=O365,"csv","no match or acs")))</f>
        <v>api</v>
      </c>
      <c r="H365" t="s">
        <v>1711</v>
      </c>
      <c r="I365" t="s">
        <v>1711</v>
      </c>
      <c r="N365" s="56" t="s">
        <v>1712</v>
      </c>
      <c r="O365" t="s">
        <v>1712</v>
      </c>
      <c r="P365" s="56" t="s">
        <v>1712</v>
      </c>
      <c r="Q365" s="61" t="s">
        <v>265</v>
      </c>
      <c r="R365" s="142">
        <f>IFERROR(_xlfn.XLOOKUP(T365, sortorder!P:P,sortorder!Q:Q),999)</f>
        <v>105</v>
      </c>
      <c r="S365" s="142">
        <f>IFERROR(_xlfn.XLOOKUP(T365, sortorder!P:P,sortorder!O:O),99)</f>
        <v>9</v>
      </c>
      <c r="T365" s="124" t="s">
        <v>265</v>
      </c>
      <c r="U365" s="56" t="s">
        <v>265</v>
      </c>
      <c r="V365" s="147">
        <f>IFERROR(_xlfn.XLOOKUP(X365, sortorder!E:E,sortorder!D:D),99)</f>
        <v>53</v>
      </c>
      <c r="W365" s="147">
        <f>V365</f>
        <v>53</v>
      </c>
      <c r="X365" s="358" t="s">
        <v>1663</v>
      </c>
      <c r="Y365" s="365">
        <f>IF(ISERROR(SEARCH(Y$1,$Q365)),0,1)</f>
        <v>0</v>
      </c>
      <c r="Z365" s="365">
        <f>IF(ISERROR(SEARCH(Z$1,$Q365)),0,1)</f>
        <v>0</v>
      </c>
      <c r="AA365" s="365">
        <f>IF(ISERROR(SEARCH(AA$1,$Q365)),0,1)</f>
        <v>0</v>
      </c>
      <c r="AB365" s="365">
        <f>IF(ISERROR(SEARCH(AB$1,$Q365)),0,1)</f>
        <v>0</v>
      </c>
      <c r="AC365" s="365">
        <f>IF(ISERROR(SEARCH(AC$1,$Q365)),0,1)</f>
        <v>0</v>
      </c>
      <c r="AD365" s="365">
        <f>IF(ISERROR(SEARCH(AD$1,$Q365)),0,1)</f>
        <v>0</v>
      </c>
      <c r="AE365" s="365">
        <f>IF(ISERROR(SEARCH(AE$1,$Q365)),0,1)</f>
        <v>0</v>
      </c>
      <c r="AF365" s="365">
        <f>IF(ISERROR(SEARCH(AF$1,$Q365)),0,1)</f>
        <v>0</v>
      </c>
      <c r="AG365" s="365">
        <f>IF(ISERROR(SEARCH(AG$1,$Q365)),0,1)</f>
        <v>0</v>
      </c>
      <c r="AH365" s="358" t="s">
        <v>1051</v>
      </c>
      <c r="AI365" s="137" t="str">
        <f>_xlfn.XLOOKUP(I365,'api2.3'!B:B,'api2.3'!D:D,"")</f>
        <v>Environmental Burden Indicators</v>
      </c>
      <c r="AJ365" s="358" t="s">
        <v>140</v>
      </c>
      <c r="AK365" s="358" t="s">
        <v>140</v>
      </c>
      <c r="AL365" s="366">
        <f>_xlfn.XLOOKUP(AK365,sortorder!$I$15:$I$20,sortorder!$J$15:$J$20)</f>
        <v>3</v>
      </c>
      <c r="AP365" s="639">
        <v>0</v>
      </c>
      <c r="AQ365" s="358" t="s">
        <v>43</v>
      </c>
      <c r="AR365" s="22" t="str">
        <f>IF(AA365=1,"pctile",IF(Y365=1,"ratio",IF(AC365=1,"avg","raw")))</f>
        <v>raw</v>
      </c>
      <c r="AS365" s="358" t="s">
        <v>43</v>
      </c>
      <c r="AT365" s="22" t="b">
        <f>AR365=AS365</f>
        <v>1</v>
      </c>
      <c r="AU365" s="638" t="s">
        <v>286</v>
      </c>
      <c r="AV365" s="638" t="s">
        <v>43</v>
      </c>
      <c r="AW365" s="358"/>
      <c r="AX365" s="601" t="s">
        <v>2143</v>
      </c>
      <c r="AY365" s="484" t="b">
        <v>1</v>
      </c>
      <c r="AZ365" s="22" t="s">
        <v>5630</v>
      </c>
      <c r="BA365" s="367">
        <v>2</v>
      </c>
      <c r="BB365" s="358">
        <v>2</v>
      </c>
      <c r="BC365" s="358" t="b">
        <v>0</v>
      </c>
      <c r="BD365" s="358" t="b">
        <v>0</v>
      </c>
      <c r="BE365" s="358" t="b">
        <v>0</v>
      </c>
      <c r="BF365" s="39" t="s">
        <v>5637</v>
      </c>
      <c r="BG365" s="358" t="s">
        <v>1713</v>
      </c>
      <c r="BH365" s="39" t="s">
        <v>1450</v>
      </c>
      <c r="BI365" s="18" t="s">
        <v>1714</v>
      </c>
      <c r="BJ365" s="719" t="s">
        <v>7442</v>
      </c>
      <c r="BK365" s="566" t="s">
        <v>2799</v>
      </c>
      <c r="BL365" s="484" t="s">
        <v>1450</v>
      </c>
      <c r="BM365" s="56" t="s">
        <v>5243</v>
      </c>
      <c r="BN365" s="56" t="s">
        <v>5243</v>
      </c>
      <c r="BO365" s="211">
        <v>105</v>
      </c>
      <c r="BQ365" s="585" t="s">
        <v>1715</v>
      </c>
      <c r="BR365" s="585" t="s">
        <v>1716</v>
      </c>
      <c r="BS365" s="585" t="s">
        <v>1712</v>
      </c>
      <c r="BT365" s="585" t="s">
        <v>404</v>
      </c>
    </row>
    <row r="366" spans="1:73">
      <c r="A366">
        <v>365</v>
      </c>
      <c r="B366" s="153" t="str">
        <f>IFERROR(TEXT(AL366,"00"),"99")&amp;IFERROR(TEXT(W366,"00"),"99")&amp;IFERROR(TEXT(S366,"00"),"99")&amp;IFERROR(TEXT(BO366,"000"),"999")</f>
        <v>035310106</v>
      </c>
      <c r="C366" s="153" t="str">
        <f>IFERROR(TEXT(AL366,"00"),"99")&amp;IFERROR(TEXT(V366,"00"),"99")&amp;IFERROR(TEXT(R366,"000"),"999")</f>
        <v>0353106</v>
      </c>
      <c r="D366" s="28">
        <v>1</v>
      </c>
      <c r="E366" s="591">
        <f>IF(NOT(ISBLANK(L366)),1,0)</f>
        <v>0</v>
      </c>
      <c r="F366" s="591">
        <f>IF(NOT(ISBLANK(O366)),1,0)</f>
        <v>1</v>
      </c>
      <c r="G366" s="349" t="str">
        <f>IF(ISBLANK(H366), IF(OR(NOT(ISBLANK(L366)),NOT(ISBLANK(I366)), NOT(ISBLANK(O366))),"no oldname but should be",""),IF(H366=I366,"api",IF(H366=O366,"csv","no match or acs")))</f>
        <v>api</v>
      </c>
      <c r="H366" t="s">
        <v>1728</v>
      </c>
      <c r="I366" t="s">
        <v>1728</v>
      </c>
      <c r="N366" s="56" t="s">
        <v>1729</v>
      </c>
      <c r="O366" t="s">
        <v>1729</v>
      </c>
      <c r="P366" s="56" t="s">
        <v>1729</v>
      </c>
      <c r="Q366" s="61" t="s">
        <v>95</v>
      </c>
      <c r="R366" s="142">
        <f>IFERROR(_xlfn.XLOOKUP(T366, sortorder!P:P,sortorder!Q:Q),999)</f>
        <v>106</v>
      </c>
      <c r="S366" s="142">
        <f>IFERROR(_xlfn.XLOOKUP(T366, sortorder!P:P,sortorder!O:O),99)</f>
        <v>10</v>
      </c>
      <c r="T366" s="124" t="s">
        <v>95</v>
      </c>
      <c r="U366" s="56" t="s">
        <v>95</v>
      </c>
      <c r="V366" s="147">
        <f>IFERROR(_xlfn.XLOOKUP(X366, sortorder!E:E,sortorder!D:D),99)</f>
        <v>53</v>
      </c>
      <c r="W366" s="147">
        <f>V366</f>
        <v>53</v>
      </c>
      <c r="X366" s="358" t="s">
        <v>1663</v>
      </c>
      <c r="Y366" s="365">
        <f>IF(ISERROR(SEARCH(Y$1,$Q366)),0,1)</f>
        <v>0</v>
      </c>
      <c r="Z366" s="365">
        <f>IF(ISERROR(SEARCH(Z$1,$Q366)),0,1)</f>
        <v>0</v>
      </c>
      <c r="AA366" s="365">
        <f>IF(ISERROR(SEARCH(AA$1,$Q366)),0,1)</f>
        <v>0</v>
      </c>
      <c r="AB366" s="365">
        <f>IF(ISERROR(SEARCH(AB$1,$Q366)),0,1)</f>
        <v>0</v>
      </c>
      <c r="AC366" s="365">
        <f>IF(ISERROR(SEARCH(AC$1,$Q366)),0,1)</f>
        <v>0</v>
      </c>
      <c r="AD366" s="365">
        <f>IF(ISERROR(SEARCH(AD$1,$Q366)),0,1)</f>
        <v>0</v>
      </c>
      <c r="AE366" s="365">
        <f>IF(ISERROR(SEARCH(AE$1,$Q366)),0,1)</f>
        <v>0</v>
      </c>
      <c r="AF366" s="365">
        <f>IF(ISERROR(SEARCH(AF$1,$Q366)),0,1)</f>
        <v>0</v>
      </c>
      <c r="AG366" s="365">
        <f>IF(ISERROR(SEARCH(AG$1,$Q366)),0,1)</f>
        <v>0</v>
      </c>
      <c r="AH366" s="358" t="s">
        <v>1051</v>
      </c>
      <c r="AI366" s="137" t="str">
        <f>_xlfn.XLOOKUP(I366,'api2.3'!B:B,'api2.3'!D:D,"")</f>
        <v>Environmental Burden Indicators</v>
      </c>
      <c r="AJ366" s="358" t="s">
        <v>140</v>
      </c>
      <c r="AK366" s="358" t="s">
        <v>140</v>
      </c>
      <c r="AL366" s="366">
        <f>_xlfn.XLOOKUP(AK366,sortorder!$I$15:$I$20,sortorder!$J$15:$J$20)</f>
        <v>3</v>
      </c>
      <c r="AP366" s="639">
        <v>0</v>
      </c>
      <c r="AQ366" s="358" t="s">
        <v>43</v>
      </c>
      <c r="AR366" s="22" t="str">
        <f>IF(AA366=1,"pctile",IF(Y366=1,"ratio",IF(AC366=1,"avg","raw")))</f>
        <v>raw</v>
      </c>
      <c r="AS366" s="358" t="s">
        <v>43</v>
      </c>
      <c r="AT366" s="22" t="b">
        <f>AR366=AS366</f>
        <v>1</v>
      </c>
      <c r="AU366" s="638" t="s">
        <v>286</v>
      </c>
      <c r="AV366" s="638" t="s">
        <v>43</v>
      </c>
      <c r="AW366" s="358"/>
      <c r="AX366" s="601" t="s">
        <v>2143</v>
      </c>
      <c r="AY366" s="484" t="b">
        <v>1</v>
      </c>
      <c r="AZ366" s="22" t="s">
        <v>5630</v>
      </c>
      <c r="BA366" s="367">
        <v>2</v>
      </c>
      <c r="BB366" s="358">
        <v>1</v>
      </c>
      <c r="BC366" s="358" t="b">
        <v>0</v>
      </c>
      <c r="BD366" s="358" t="b">
        <v>0</v>
      </c>
      <c r="BE366" s="358" t="b">
        <v>0</v>
      </c>
      <c r="BF366" s="39" t="s">
        <v>5637</v>
      </c>
      <c r="BG366" s="358" t="s">
        <v>1730</v>
      </c>
      <c r="BH366" s="39" t="s">
        <v>1477</v>
      </c>
      <c r="BI366" s="18" t="s">
        <v>5244</v>
      </c>
      <c r="BJ366" s="719" t="s">
        <v>1731</v>
      </c>
      <c r="BK366" s="566" t="s">
        <v>2799</v>
      </c>
      <c r="BL366" s="484" t="s">
        <v>1477</v>
      </c>
      <c r="BM366" s="56" t="s">
        <v>5244</v>
      </c>
      <c r="BN366" s="56" t="s">
        <v>5244</v>
      </c>
      <c r="BO366" s="211">
        <v>106</v>
      </c>
      <c r="BQ366" s="585" t="s">
        <v>1732</v>
      </c>
      <c r="BR366" s="585" t="s">
        <v>1733</v>
      </c>
      <c r="BS366" s="585" t="s">
        <v>1729</v>
      </c>
      <c r="BT366" s="585" t="s">
        <v>404</v>
      </c>
    </row>
    <row r="367" spans="1:73" ht="16.5">
      <c r="A367">
        <v>366</v>
      </c>
      <c r="B367" s="153" t="str">
        <f>IFERROR(TEXT(AL367,"00"),"99")&amp;IFERROR(TEXT(W367,"00"),"99")&amp;IFERROR(TEXT(S367,"00"),"99")&amp;IFERROR(TEXT(BO367,"000"),"999")</f>
        <v>035311107</v>
      </c>
      <c r="C367" s="153" t="str">
        <f>IFERROR(TEXT(AL367,"00"),"99")&amp;IFERROR(TEXT(V367,"00"),"99")&amp;IFERROR(TEXT(R367,"000"),"999")</f>
        <v>0353107</v>
      </c>
      <c r="D367" s="28">
        <v>1</v>
      </c>
      <c r="E367" s="591">
        <f>IF(NOT(ISBLANK(L367)),1,0)</f>
        <v>0</v>
      </c>
      <c r="F367" s="591">
        <f>IF(NOT(ISBLANK(O367)),1,0)</f>
        <v>1</v>
      </c>
      <c r="G367" s="349" t="str">
        <f>IF(ISBLANK(H367), IF(OR(NOT(ISBLANK(L367)),NOT(ISBLANK(I367)), NOT(ISBLANK(O367))),"no oldname but should be",""),IF(H367=I367,"api",IF(H367=O367,"csv","no match or acs")))</f>
        <v>api</v>
      </c>
      <c r="H367" t="s">
        <v>1734</v>
      </c>
      <c r="I367" t="s">
        <v>1734</v>
      </c>
      <c r="N367" s="56" t="s">
        <v>1735</v>
      </c>
      <c r="O367" t="s">
        <v>1735</v>
      </c>
      <c r="P367" s="56" t="s">
        <v>1735</v>
      </c>
      <c r="Q367" s="61" t="s">
        <v>134</v>
      </c>
      <c r="R367" s="142">
        <f>IFERROR(_xlfn.XLOOKUP(T367, sortorder!P:P,sortorder!Q:Q),999)</f>
        <v>107</v>
      </c>
      <c r="S367" s="142">
        <f>IFERROR(_xlfn.XLOOKUP(T367, sortorder!P:P,sortorder!O:O),99)</f>
        <v>11</v>
      </c>
      <c r="T367" s="124" t="s">
        <v>134</v>
      </c>
      <c r="U367" s="56" t="s">
        <v>134</v>
      </c>
      <c r="V367" s="147">
        <f>IFERROR(_xlfn.XLOOKUP(X367, sortorder!E:E,sortorder!D:D),99)</f>
        <v>53</v>
      </c>
      <c r="W367" s="147">
        <f>V367</f>
        <v>53</v>
      </c>
      <c r="X367" s="358" t="s">
        <v>1663</v>
      </c>
      <c r="Y367" s="365">
        <f>IF(ISERROR(SEARCH(Y$1,$Q367)),0,1)</f>
        <v>0</v>
      </c>
      <c r="Z367" s="365">
        <f>IF(ISERROR(SEARCH(Z$1,$Q367)),0,1)</f>
        <v>0</v>
      </c>
      <c r="AA367" s="365">
        <f>IF(ISERROR(SEARCH(AA$1,$Q367)),0,1)</f>
        <v>0</v>
      </c>
      <c r="AB367" s="365">
        <f>IF(ISERROR(SEARCH(AB$1,$Q367)),0,1)</f>
        <v>0</v>
      </c>
      <c r="AC367" s="365">
        <f>IF(ISERROR(SEARCH(AC$1,$Q367)),0,1)</f>
        <v>0</v>
      </c>
      <c r="AD367" s="365">
        <f>IF(ISERROR(SEARCH(AD$1,$Q367)),0,1)</f>
        <v>0</v>
      </c>
      <c r="AE367" s="365">
        <f>IF(ISERROR(SEARCH(AE$1,$Q367)),0,1)</f>
        <v>0</v>
      </c>
      <c r="AF367" s="365">
        <f>IF(ISERROR(SEARCH(AF$1,$Q367)),0,1)</f>
        <v>0</v>
      </c>
      <c r="AG367" s="365">
        <f>IF(ISERROR(SEARCH(AG$1,$Q367)),0,1)</f>
        <v>0</v>
      </c>
      <c r="AH367" s="358" t="s">
        <v>1051</v>
      </c>
      <c r="AI367" s="137" t="str">
        <f>_xlfn.XLOOKUP(I367,'api2.3'!B:B,'api2.3'!D:D,"")</f>
        <v>Environmental Burden Indicators</v>
      </c>
      <c r="AJ367" s="358" t="s">
        <v>140</v>
      </c>
      <c r="AK367" s="358" t="s">
        <v>140</v>
      </c>
      <c r="AL367" s="366">
        <f>_xlfn.XLOOKUP(AK367,sortorder!$I$15:$I$20,sortorder!$J$15:$J$20)</f>
        <v>3</v>
      </c>
      <c r="AP367" s="639">
        <v>0</v>
      </c>
      <c r="AQ367" s="358" t="s">
        <v>43</v>
      </c>
      <c r="AR367" s="22" t="str">
        <f>IF(AA367=1,"pctile",IF(Y367=1,"ratio",IF(AC367=1,"avg","raw")))</f>
        <v>raw</v>
      </c>
      <c r="AS367" s="358" t="s">
        <v>43</v>
      </c>
      <c r="AT367" s="22" t="b">
        <f>AR367=AS367</f>
        <v>1</v>
      </c>
      <c r="AU367" s="638" t="s">
        <v>286</v>
      </c>
      <c r="AV367" s="638" t="s">
        <v>43</v>
      </c>
      <c r="AW367" s="358"/>
      <c r="AX367" s="601" t="s">
        <v>2143</v>
      </c>
      <c r="AY367" s="484" t="b">
        <v>1</v>
      </c>
      <c r="AZ367" s="22" t="s">
        <v>5630</v>
      </c>
      <c r="BA367" s="367">
        <v>2</v>
      </c>
      <c r="BB367" s="358">
        <v>1</v>
      </c>
      <c r="BC367" s="358" t="b">
        <v>0</v>
      </c>
      <c r="BD367" s="358" t="b">
        <v>0</v>
      </c>
      <c r="BE367" s="358" t="b">
        <v>0</v>
      </c>
      <c r="BF367" s="39" t="s">
        <v>5640</v>
      </c>
      <c r="BG367" s="358" t="s">
        <v>1735</v>
      </c>
      <c r="BH367" s="39" t="s">
        <v>5644</v>
      </c>
      <c r="BI367" s="18" t="s">
        <v>1736</v>
      </c>
      <c r="BJ367" s="719" t="s">
        <v>7443</v>
      </c>
      <c r="BK367" s="566" t="s">
        <v>2799</v>
      </c>
      <c r="BL367" s="484" t="s">
        <v>1486</v>
      </c>
      <c r="BM367" s="56" t="s">
        <v>5649</v>
      </c>
      <c r="BN367" s="56" t="s">
        <v>5649</v>
      </c>
      <c r="BO367" s="211">
        <v>107</v>
      </c>
      <c r="BQ367" s="585" t="s">
        <v>1737</v>
      </c>
      <c r="BR367" s="585" t="s">
        <v>1738</v>
      </c>
      <c r="BS367" s="585" t="s">
        <v>1735</v>
      </c>
      <c r="BT367" s="585" t="s">
        <v>404</v>
      </c>
    </row>
    <row r="368" spans="1:73">
      <c r="A368">
        <v>367</v>
      </c>
      <c r="B368" s="153" t="str">
        <f>IFERROR(TEXT(AL368,"00"),"99")&amp;IFERROR(TEXT(W368,"00"),"99")&amp;IFERROR(TEXT(S368,"00"),"99")&amp;IFERROR(TEXT(BO368,"000"),"999")</f>
        <v>035312108</v>
      </c>
      <c r="C368" s="153" t="str">
        <f>IFERROR(TEXT(AL368,"00"),"99")&amp;IFERROR(TEXT(V368,"00"),"99")&amp;IFERROR(TEXT(R368,"000"),"999")</f>
        <v>0353108</v>
      </c>
      <c r="D368" s="28">
        <v>1</v>
      </c>
      <c r="E368" s="591">
        <f>IF(NOT(ISBLANK(L368)),1,0)</f>
        <v>0</v>
      </c>
      <c r="F368" s="591">
        <f>IF(NOT(ISBLANK(O368)),1,0)</f>
        <v>1</v>
      </c>
      <c r="G368" s="349" t="str">
        <f>IF(ISBLANK(H368), IF(OR(NOT(ISBLANK(L368)),NOT(ISBLANK(I368)), NOT(ISBLANK(O368))),"no oldname but should be",""),IF(H368=I368,"api",IF(H368=O368,"csv","no match or acs")))</f>
        <v>api</v>
      </c>
      <c r="H368" s="119" t="s">
        <v>1678</v>
      </c>
      <c r="I368" s="119" t="s">
        <v>1678</v>
      </c>
      <c r="N368" s="56" t="s">
        <v>1679</v>
      </c>
      <c r="O368" t="s">
        <v>1679</v>
      </c>
      <c r="P368" s="56" t="s">
        <v>1679</v>
      </c>
      <c r="Q368" s="61" t="s">
        <v>244</v>
      </c>
      <c r="R368" s="142">
        <f>IFERROR(_xlfn.XLOOKUP(T368, sortorder!P:P,sortorder!Q:Q),999)</f>
        <v>108</v>
      </c>
      <c r="S368" s="142">
        <f>IFERROR(_xlfn.XLOOKUP(T368, sortorder!P:P,sortorder!O:O),99)</f>
        <v>12</v>
      </c>
      <c r="T368" s="124" t="s">
        <v>244</v>
      </c>
      <c r="U368" s="56" t="s">
        <v>244</v>
      </c>
      <c r="V368" s="147">
        <f>IFERROR(_xlfn.XLOOKUP(X368, sortorder!E:E,sortorder!D:D),99)</f>
        <v>53</v>
      </c>
      <c r="W368" s="147">
        <f>V368</f>
        <v>53</v>
      </c>
      <c r="X368" s="358" t="s">
        <v>1663</v>
      </c>
      <c r="Y368" s="365">
        <f>IF(ISERROR(SEARCH(Y$1,$Q368)),0,1)</f>
        <v>0</v>
      </c>
      <c r="Z368" s="365">
        <f>IF(ISERROR(SEARCH(Z$1,$Q368)),0,1)</f>
        <v>0</v>
      </c>
      <c r="AA368" s="365">
        <f>IF(ISERROR(SEARCH(AA$1,$Q368)),0,1)</f>
        <v>0</v>
      </c>
      <c r="AB368" s="365">
        <f>IF(ISERROR(SEARCH(AB$1,$Q368)),0,1)</f>
        <v>0</v>
      </c>
      <c r="AC368" s="365">
        <f>IF(ISERROR(SEARCH(AC$1,$Q368)),0,1)</f>
        <v>0</v>
      </c>
      <c r="AD368" s="365">
        <f>IF(ISERROR(SEARCH(AD$1,$Q368)),0,1)</f>
        <v>0</v>
      </c>
      <c r="AE368" s="365">
        <f>IF(ISERROR(SEARCH(AE$1,$Q368)),0,1)</f>
        <v>0</v>
      </c>
      <c r="AF368" s="365">
        <f>IF(ISERROR(SEARCH(AF$1,$Q368)),0,1)</f>
        <v>0</v>
      </c>
      <c r="AG368" s="365">
        <f>IF(ISERROR(SEARCH(AG$1,$Q368)),0,1)</f>
        <v>0</v>
      </c>
      <c r="AH368" s="358" t="s">
        <v>1051</v>
      </c>
      <c r="AI368" s="137" t="str">
        <f>_xlfn.XLOOKUP(I368,'api2.3'!B:B,'api2.3'!D:D,"")</f>
        <v>Environmental Burden Indicators</v>
      </c>
      <c r="AJ368" s="358" t="s">
        <v>140</v>
      </c>
      <c r="AK368" s="358" t="s">
        <v>140</v>
      </c>
      <c r="AL368" s="366">
        <f>_xlfn.XLOOKUP(AK368,sortorder!$I$15:$I$20,sortorder!$J$15:$J$20)</f>
        <v>3</v>
      </c>
      <c r="AP368" s="639">
        <v>0</v>
      </c>
      <c r="AQ368" s="358" t="s">
        <v>43</v>
      </c>
      <c r="AR368" s="22" t="str">
        <f>IF(AA368=1,"pctile",IF(Y368=1,"ratio",IF(AC368=1,"avg","raw")))</f>
        <v>raw</v>
      </c>
      <c r="AS368" s="358" t="s">
        <v>43</v>
      </c>
      <c r="AT368" s="22" t="b">
        <f>AR368=AS368</f>
        <v>1</v>
      </c>
      <c r="AU368" s="638" t="s">
        <v>286</v>
      </c>
      <c r="AV368" s="638" t="s">
        <v>43</v>
      </c>
      <c r="AW368" s="358"/>
      <c r="AX368" s="601" t="s">
        <v>2143</v>
      </c>
      <c r="AY368" s="484" t="b">
        <v>1</v>
      </c>
      <c r="AZ368" s="22" t="s">
        <v>5630</v>
      </c>
      <c r="BA368" s="367">
        <v>2</v>
      </c>
      <c r="BB368" s="358">
        <v>0</v>
      </c>
      <c r="BC368" s="358" t="b">
        <v>0</v>
      </c>
      <c r="BD368" s="358" t="b">
        <v>0</v>
      </c>
      <c r="BE368" s="358" t="b">
        <v>0</v>
      </c>
      <c r="BF368" s="39" t="s">
        <v>5638</v>
      </c>
      <c r="BG368" s="358" t="s">
        <v>1680</v>
      </c>
      <c r="BH368" s="39" t="s">
        <v>1406</v>
      </c>
      <c r="BI368" s="18" t="s">
        <v>1681</v>
      </c>
      <c r="BJ368" s="719" t="s">
        <v>7444</v>
      </c>
      <c r="BK368" s="566" t="s">
        <v>2799</v>
      </c>
      <c r="BL368" s="484" t="s">
        <v>1406</v>
      </c>
      <c r="BM368" s="56" t="s">
        <v>5245</v>
      </c>
      <c r="BN368" s="56" t="s">
        <v>5245</v>
      </c>
      <c r="BO368" s="211">
        <v>108</v>
      </c>
      <c r="BQ368" s="585" t="s">
        <v>1682</v>
      </c>
      <c r="BR368" s="585" t="s">
        <v>1683</v>
      </c>
      <c r="BS368" s="585" t="s">
        <v>1679</v>
      </c>
      <c r="BT368" s="585" t="s">
        <v>404</v>
      </c>
    </row>
    <row r="369" spans="1:73">
      <c r="A369">
        <v>368</v>
      </c>
      <c r="B369" s="153" t="str">
        <f>IFERROR(TEXT(AL369,"00"),"99")&amp;IFERROR(TEXT(W369,"00"),"99")&amp;IFERROR(TEXT(S369,"00"),"99")&amp;IFERROR(TEXT(BO369,"000"),"999")</f>
        <v>035313109</v>
      </c>
      <c r="C369" s="153" t="str">
        <f>IFERROR(TEXT(AL369,"00"),"99")&amp;IFERROR(TEXT(V369,"00"),"99")&amp;IFERROR(TEXT(R369,"000"),"999")</f>
        <v>0353109</v>
      </c>
      <c r="D369" s="239">
        <v>0</v>
      </c>
      <c r="E369" s="591">
        <f>IF(NOT(ISBLANK(L369)),1,0)</f>
        <v>0</v>
      </c>
      <c r="F369" s="591">
        <f>IF(NOT(ISBLANK(O369)),1,0)</f>
        <v>1</v>
      </c>
      <c r="G369" s="349" t="str">
        <f>IF(ISBLANK(H369), IF(OR(NOT(ISBLANK(L369)),NOT(ISBLANK(I369)), NOT(ISBLANK(O369))),"no oldname but should be",""),IF(H369=I369,"api",IF(H369=O369,"csv","no match or acs")))</f>
        <v>csv</v>
      </c>
      <c r="H369" s="119" t="s">
        <v>5440</v>
      </c>
      <c r="I369" s="478" t="s">
        <v>5700</v>
      </c>
      <c r="J369" s="189"/>
      <c r="K369" s="119"/>
      <c r="L369" s="119"/>
      <c r="M369" s="189"/>
      <c r="N369" s="189"/>
      <c r="O369" s="119" t="s">
        <v>5440</v>
      </c>
      <c r="P369" s="189"/>
      <c r="Q369" s="120" t="s">
        <v>5449</v>
      </c>
      <c r="R369" s="142">
        <f>IFERROR(_xlfn.XLOOKUP(T369, sortorder!P:P,sortorder!Q:Q),999)</f>
        <v>109</v>
      </c>
      <c r="S369" s="142">
        <f>IFERROR(_xlfn.XLOOKUP(T369, sortorder!P:P,sortorder!O:O),99)</f>
        <v>13</v>
      </c>
      <c r="T369" s="188" t="s">
        <v>5449</v>
      </c>
      <c r="U369" s="189"/>
      <c r="V369" s="147">
        <f>IFERROR(_xlfn.XLOOKUP(X369, sortorder!E:E,sortorder!D:D),99)</f>
        <v>53</v>
      </c>
      <c r="W369" s="147">
        <f>V369</f>
        <v>53</v>
      </c>
      <c r="X369" s="314" t="s">
        <v>1663</v>
      </c>
      <c r="Y369" s="365">
        <f>IF(ISERROR(SEARCH(Y$1,$Q369)),0,1)</f>
        <v>0</v>
      </c>
      <c r="Z369" s="365">
        <f>IF(ISERROR(SEARCH(Z$1,$Q369)),0,1)</f>
        <v>0</v>
      </c>
      <c r="AA369" s="365">
        <f>IF(ISERROR(SEARCH(AA$1,$Q369)),0,1)</f>
        <v>0</v>
      </c>
      <c r="AB369" s="365">
        <f>IF(ISERROR(SEARCH(AB$1,$Q369)),0,1)</f>
        <v>0</v>
      </c>
      <c r="AC369" s="365">
        <f>IF(ISERROR(SEARCH(AC$1,$Q369)),0,1)</f>
        <v>0</v>
      </c>
      <c r="AD369" s="365">
        <f>IF(ISERROR(SEARCH(AD$1,$Q369)),0,1)</f>
        <v>0</v>
      </c>
      <c r="AE369" s="365">
        <f>IF(ISERROR(SEARCH(AE$1,$Q369)),0,1)</f>
        <v>0</v>
      </c>
      <c r="AF369" s="365">
        <f>IF(ISERROR(SEARCH(AF$1,$Q369)),0,1)</f>
        <v>0</v>
      </c>
      <c r="AG369" s="365">
        <f>IF(ISERROR(SEARCH(AG$1,$Q369)),0,1)</f>
        <v>0</v>
      </c>
      <c r="AH369" s="314"/>
      <c r="AI369" s="137" t="str">
        <f>_xlfn.XLOOKUP(I369,'api2.3'!B:B,'api2.3'!D:D,"")</f>
        <v>Environmental Burden Indicators</v>
      </c>
      <c r="AJ369" s="314" t="s">
        <v>140</v>
      </c>
      <c r="AK369" s="314" t="s">
        <v>140</v>
      </c>
      <c r="AL369" s="366">
        <f>_xlfn.XLOOKUP(AK369,sortorder!$I$15:$I$20,sortorder!$J$15:$J$20)</f>
        <v>3</v>
      </c>
      <c r="AM369" s="640" t="s">
        <v>416</v>
      </c>
      <c r="AN369" s="640" t="s">
        <v>416</v>
      </c>
      <c r="AO369" s="640" t="s">
        <v>417</v>
      </c>
      <c r="AP369" s="647">
        <v>1</v>
      </c>
      <c r="AQ369" s="314" t="s">
        <v>43</v>
      </c>
      <c r="AR369" s="22" t="str">
        <f>IF(AA369=1,"pctile",IF(Y369=1,"ratio",IF(AC369=1,"avg","raw")))</f>
        <v>raw</v>
      </c>
      <c r="AS369" s="314" t="s">
        <v>43</v>
      </c>
      <c r="AT369" s="22" t="b">
        <f>AR369=AS369</f>
        <v>1</v>
      </c>
      <c r="AU369" s="640" t="s">
        <v>286</v>
      </c>
      <c r="AV369" s="640" t="s">
        <v>43</v>
      </c>
      <c r="AW369" s="314"/>
      <c r="AX369" s="601" t="s">
        <v>2143</v>
      </c>
      <c r="AY369" s="484" t="b">
        <v>1</v>
      </c>
      <c r="AZ369" s="22" t="s">
        <v>5630</v>
      </c>
      <c r="BA369" s="314">
        <v>3</v>
      </c>
      <c r="BB369" s="314">
        <v>1</v>
      </c>
      <c r="BC369" s="314" t="b">
        <v>0</v>
      </c>
      <c r="BD369" s="314" t="b">
        <v>0</v>
      </c>
      <c r="BE369" s="314" t="b">
        <v>0</v>
      </c>
      <c r="BF369" s="186" t="s">
        <v>5639</v>
      </c>
      <c r="BG369" s="368" t="s">
        <v>5450</v>
      </c>
      <c r="BH369" s="381" t="s">
        <v>5441</v>
      </c>
      <c r="BI369" s="382" t="s">
        <v>5441</v>
      </c>
      <c r="BJ369" s="719" t="s">
        <v>5441</v>
      </c>
      <c r="BK369" s="566" t="s">
        <v>2799</v>
      </c>
      <c r="BL369" s="484" t="s">
        <v>5650</v>
      </c>
      <c r="BM369" s="56" t="s">
        <v>5650</v>
      </c>
      <c r="BN369" s="56" t="s">
        <v>5650</v>
      </c>
      <c r="BO369" s="355">
        <v>109</v>
      </c>
      <c r="BP369" s="119"/>
      <c r="BQ369" s="587"/>
      <c r="BR369" s="587"/>
      <c r="BS369" s="587"/>
      <c r="BT369" s="587"/>
      <c r="BU369" s="587"/>
    </row>
    <row r="370" spans="1:73" ht="16.5" customHeight="1">
      <c r="A370">
        <v>369</v>
      </c>
      <c r="B370" s="153" t="str">
        <f>IFERROR(TEXT(AL370,"00"),"99")&amp;IFERROR(TEXT(W370,"00"),"99")&amp;IFERROR(TEXT(S370,"00"),"99")&amp;IFERROR(TEXT(BO370,"000"),"999")</f>
        <v>035401999</v>
      </c>
      <c r="C370" s="153" t="str">
        <f>IFERROR(TEXT(AL370,"00"),"99")&amp;IFERROR(TEXT(V370,"00"),"99")&amp;IFERROR(TEXT(R370,"000"),"999")</f>
        <v>0354096</v>
      </c>
      <c r="D370" s="28">
        <v>0</v>
      </c>
      <c r="E370" s="591">
        <f>IF(NOT(ISBLANK(L370)),1,0)</f>
        <v>0</v>
      </c>
      <c r="F370" s="591">
        <f>IF(NOT(ISBLANK(O370)),1,0)</f>
        <v>0</v>
      </c>
      <c r="G370" s="349" t="str">
        <f>IF(ISBLANK(H370), IF(OR(NOT(ISBLANK(L370)),NOT(ISBLANK(I370)), NOT(ISBLANK(O370))),"no oldname but should be",""),IF(H370=I370,"api",IF(H370=O370,"csv","no match or acs")))</f>
        <v/>
      </c>
      <c r="Q370" s="61" t="s">
        <v>2365</v>
      </c>
      <c r="R370" s="142">
        <f>IFERROR(_xlfn.XLOOKUP(T370, sortorder!P:P,sortorder!Q:Q),999)</f>
        <v>96</v>
      </c>
      <c r="S370" s="142">
        <f>IFERROR(_xlfn.XLOOKUP(T370, sortorder!P:P,sortorder!O:O),99)</f>
        <v>1</v>
      </c>
      <c r="T370" s="124" t="s">
        <v>181</v>
      </c>
      <c r="U370" s="56" t="s">
        <v>181</v>
      </c>
      <c r="V370" s="147">
        <f>IFERROR(_xlfn.XLOOKUP(X370, sortorder!E:E,sortorder!D:D),99)</f>
        <v>54</v>
      </c>
      <c r="W370" s="147">
        <f>V370</f>
        <v>54</v>
      </c>
      <c r="X370" s="21" t="s">
        <v>2366</v>
      </c>
      <c r="Y370" s="137">
        <f>IF(ISERROR(SEARCH(Y$1,$Q370)),0,1)</f>
        <v>1</v>
      </c>
      <c r="Z370" s="137">
        <f>IF(ISERROR(SEARCH(Z$1,$Q370)),0,1)</f>
        <v>0</v>
      </c>
      <c r="AA370" s="137">
        <f>IF(ISERROR(SEARCH(AA$1,$Q370)),0,1)</f>
        <v>0</v>
      </c>
      <c r="AB370" s="137">
        <f>IF(ISERROR(SEARCH(AB$1,$Q370)),0,1)</f>
        <v>0</v>
      </c>
      <c r="AC370" s="137">
        <f>IF(ISERROR(SEARCH(AC$1,$Q370)),0,1)</f>
        <v>1</v>
      </c>
      <c r="AD370" s="137">
        <f>IF(ISERROR(SEARCH(AD$1,$Q370)),0,1)</f>
        <v>0</v>
      </c>
      <c r="AE370" s="137">
        <f>IF(ISERROR(SEARCH(AE$1,$Q370)),0,1)</f>
        <v>0</v>
      </c>
      <c r="AF370" s="137">
        <f>IF(ISERROR(SEARCH(AF$1,$Q370)),0,1)</f>
        <v>0</v>
      </c>
      <c r="AG370" s="137">
        <f>IF(ISERROR(SEARCH(AG$1,$Q370)),0,1)</f>
        <v>0</v>
      </c>
      <c r="AI370" s="137">
        <f>_xlfn.XLOOKUP(I370,'api2.3'!B:B,'api2.3'!D:D,"")</f>
        <v>0</v>
      </c>
      <c r="AJ370" t="s">
        <v>140</v>
      </c>
      <c r="AK370" s="38" t="s">
        <v>140</v>
      </c>
      <c r="AL370" s="200">
        <f>_xlfn.XLOOKUP(AK370,sortorder!$I$15:$I$20,sortorder!$J$15:$J$20)</f>
        <v>3</v>
      </c>
      <c r="AM370" s="638" t="s">
        <v>416</v>
      </c>
      <c r="AN370" s="638" t="s">
        <v>416</v>
      </c>
      <c r="AO370" s="638" t="s">
        <v>417</v>
      </c>
      <c r="AP370" s="642">
        <v>1</v>
      </c>
      <c r="AQ370" t="s">
        <v>2335</v>
      </c>
      <c r="AR370" s="22" t="str">
        <f>IF(AA370=1,"pctile",IF(Y370=1,"ratio",IF(AC370=1,"avg","raw")))</f>
        <v>ratio</v>
      </c>
      <c r="AS370" t="s">
        <v>1707</v>
      </c>
      <c r="AT370" s="22" t="b">
        <f>AR370=AS370</f>
        <v>1</v>
      </c>
      <c r="AU370" s="638" t="s">
        <v>1707</v>
      </c>
      <c r="AV370" s="638" t="s">
        <v>1707</v>
      </c>
      <c r="AX370" s="601" t="s">
        <v>2799</v>
      </c>
      <c r="AY370" s="484" t="b">
        <v>0</v>
      </c>
      <c r="AZ370" t="s">
        <v>2948</v>
      </c>
      <c r="BA370">
        <v>2</v>
      </c>
      <c r="BB370">
        <v>1</v>
      </c>
      <c r="BC370" t="b">
        <v>0</v>
      </c>
      <c r="BD370" t="b">
        <v>0</v>
      </c>
      <c r="BE370" t="b">
        <v>0</v>
      </c>
      <c r="BG370" t="s">
        <v>2367</v>
      </c>
      <c r="BH370" t="s">
        <v>2367</v>
      </c>
      <c r="BI370" t="s">
        <v>2367</v>
      </c>
      <c r="BJ370" s="719">
        <v>0</v>
      </c>
      <c r="BK370" s="566" t="s">
        <v>2799</v>
      </c>
      <c r="BL370" s="484" t="s">
        <v>2799</v>
      </c>
      <c r="BO370" s="214">
        <v>999</v>
      </c>
      <c r="BT370" s="585" t="s">
        <v>404</v>
      </c>
      <c r="BU370" s="585" t="s">
        <v>55</v>
      </c>
    </row>
    <row r="371" spans="1:73">
      <c r="A371">
        <v>370</v>
      </c>
      <c r="B371" s="153" t="str">
        <f>IFERROR(TEXT(AL371,"00"),"99")&amp;IFERROR(TEXT(W371,"00"),"99")&amp;IFERROR(TEXT(S371,"00"),"99")&amp;IFERROR(TEXT(BO371,"000"),"999")</f>
        <v>035402999</v>
      </c>
      <c r="C371" s="153" t="str">
        <f>IFERROR(TEXT(AL371,"00"),"99")&amp;IFERROR(TEXT(V371,"00"),"99")&amp;IFERROR(TEXT(R371,"000"),"999")</f>
        <v>0354097</v>
      </c>
      <c r="D371" s="28">
        <v>0</v>
      </c>
      <c r="E371" s="591">
        <f>IF(NOT(ISBLANK(L371)),1,0)</f>
        <v>0</v>
      </c>
      <c r="F371" s="591">
        <f>IF(NOT(ISBLANK(O371)),1,0)</f>
        <v>0</v>
      </c>
      <c r="G371" s="349" t="str">
        <f>IF(ISBLANK(H371), IF(OR(NOT(ISBLANK(L371)),NOT(ISBLANK(I371)), NOT(ISBLANK(O371))),"no oldname but should be",""),IF(H371=I371,"api",IF(H371=O371,"csv","no match or acs")))</f>
        <v/>
      </c>
      <c r="Q371" s="61" t="s">
        <v>2368</v>
      </c>
      <c r="R371" s="142">
        <f>IFERROR(_xlfn.XLOOKUP(T371, sortorder!P:P,sortorder!Q:Q),999)</f>
        <v>97</v>
      </c>
      <c r="S371" s="142">
        <f>IFERROR(_xlfn.XLOOKUP(T371, sortorder!P:P,sortorder!O:O),99)</f>
        <v>2</v>
      </c>
      <c r="T371" s="124" t="s">
        <v>144</v>
      </c>
      <c r="U371" s="56" t="s">
        <v>144</v>
      </c>
      <c r="V371" s="147">
        <f>IFERROR(_xlfn.XLOOKUP(X371, sortorder!E:E,sortorder!D:D),99)</f>
        <v>54</v>
      </c>
      <c r="W371" s="147">
        <f>V371</f>
        <v>54</v>
      </c>
      <c r="X371" s="21" t="s">
        <v>2366</v>
      </c>
      <c r="Y371" s="137">
        <f>IF(ISERROR(SEARCH(Y$1,$Q371)),0,1)</f>
        <v>1</v>
      </c>
      <c r="Z371" s="137">
        <f>IF(ISERROR(SEARCH(Z$1,$Q371)),0,1)</f>
        <v>0</v>
      </c>
      <c r="AA371" s="137">
        <f>IF(ISERROR(SEARCH(AA$1,$Q371)),0,1)</f>
        <v>0</v>
      </c>
      <c r="AB371" s="137">
        <f>IF(ISERROR(SEARCH(AB$1,$Q371)),0,1)</f>
        <v>0</v>
      </c>
      <c r="AC371" s="137">
        <f>IF(ISERROR(SEARCH(AC$1,$Q371)),0,1)</f>
        <v>1</v>
      </c>
      <c r="AD371" s="137">
        <f>IF(ISERROR(SEARCH(AD$1,$Q371)),0,1)</f>
        <v>0</v>
      </c>
      <c r="AE371" s="137">
        <f>IF(ISERROR(SEARCH(AE$1,$Q371)),0,1)</f>
        <v>0</v>
      </c>
      <c r="AF371" s="137">
        <f>IF(ISERROR(SEARCH(AF$1,$Q371)),0,1)</f>
        <v>0</v>
      </c>
      <c r="AG371" s="137">
        <f>IF(ISERROR(SEARCH(AG$1,$Q371)),0,1)</f>
        <v>0</v>
      </c>
      <c r="AI371" s="137" t="str">
        <f>_xlfn.XLOOKUP(I371,'api2.3'!B:B,'api2.3'!D:D,"")</f>
        <v/>
      </c>
      <c r="AJ371" t="s">
        <v>140</v>
      </c>
      <c r="AK371" s="38" t="s">
        <v>140</v>
      </c>
      <c r="AL371" s="200">
        <f>_xlfn.XLOOKUP(AK371,sortorder!$I$15:$I$20,sortorder!$J$15:$J$20)</f>
        <v>3</v>
      </c>
      <c r="AM371" s="638" t="s">
        <v>416</v>
      </c>
      <c r="AN371" s="638" t="s">
        <v>416</v>
      </c>
      <c r="AO371" s="638" t="s">
        <v>417</v>
      </c>
      <c r="AP371" s="642">
        <v>1</v>
      </c>
      <c r="AQ371" t="s">
        <v>2335</v>
      </c>
      <c r="AR371" s="22" t="str">
        <f>IF(AA371=1,"pctile",IF(Y371=1,"ratio",IF(AC371=1,"avg","raw")))</f>
        <v>ratio</v>
      </c>
      <c r="AS371" t="s">
        <v>1707</v>
      </c>
      <c r="AT371" s="22" t="b">
        <f>AR371=AS371</f>
        <v>1</v>
      </c>
      <c r="AU371" s="638" t="s">
        <v>1707</v>
      </c>
      <c r="AV371" s="638" t="s">
        <v>1707</v>
      </c>
      <c r="AX371" s="601" t="s">
        <v>2799</v>
      </c>
      <c r="AY371" s="484" t="b">
        <v>0</v>
      </c>
      <c r="AZ371" t="s">
        <v>2948</v>
      </c>
      <c r="BA371">
        <v>2</v>
      </c>
      <c r="BB371">
        <v>1</v>
      </c>
      <c r="BC371" t="b">
        <v>0</v>
      </c>
      <c r="BD371" t="b">
        <v>0</v>
      </c>
      <c r="BE371" t="b">
        <v>0</v>
      </c>
      <c r="BG371" t="s">
        <v>2369</v>
      </c>
      <c r="BH371" t="s">
        <v>2369</v>
      </c>
      <c r="BI371" t="s">
        <v>2369</v>
      </c>
      <c r="BJ371" s="719" t="e">
        <v>#N/A</v>
      </c>
      <c r="BK371" s="566" t="s">
        <v>2799</v>
      </c>
      <c r="BL371" s="484" t="s">
        <v>2799</v>
      </c>
      <c r="BO371" s="214">
        <v>999</v>
      </c>
      <c r="BT371" s="585" t="s">
        <v>404</v>
      </c>
      <c r="BU371" s="585" t="s">
        <v>55</v>
      </c>
    </row>
    <row r="372" spans="1:73">
      <c r="A372">
        <v>371</v>
      </c>
      <c r="B372" s="153" t="str">
        <f>IFERROR(TEXT(AL372,"00"),"99")&amp;IFERROR(TEXT(W372,"00"),"99")&amp;IFERROR(TEXT(S372,"00"),"99")&amp;IFERROR(TEXT(BO372,"000"),"999")</f>
        <v>035403999</v>
      </c>
      <c r="C372" s="153" t="str">
        <f>IFERROR(TEXT(AL372,"00"),"99")&amp;IFERROR(TEXT(V372,"00"),"99")&amp;IFERROR(TEXT(R372,"000"),"999")</f>
        <v>0354098</v>
      </c>
      <c r="D372" s="239">
        <v>0</v>
      </c>
      <c r="E372" s="591">
        <f>IF(NOT(ISBLANK(L372)),1,0)</f>
        <v>0</v>
      </c>
      <c r="F372" s="591">
        <f>IF(NOT(ISBLANK(O372)),1,0)</f>
        <v>0</v>
      </c>
      <c r="G372" s="349" t="str">
        <f>IF(ISBLANK(H372), IF(OR(NOT(ISBLANK(L372)),NOT(ISBLANK(I372)), NOT(ISBLANK(O372))),"no oldname but should be",""),IF(H372=I372,"api",IF(H372=O372,"csv","no match or acs")))</f>
        <v/>
      </c>
      <c r="H372" s="119"/>
      <c r="I372" s="119"/>
      <c r="J372" s="189"/>
      <c r="K372" s="119"/>
      <c r="L372" s="119"/>
      <c r="M372" s="189"/>
      <c r="N372" s="189"/>
      <c r="O372" s="119"/>
      <c r="P372" s="189"/>
      <c r="Q372" s="120" t="s">
        <v>5542</v>
      </c>
      <c r="R372" s="142">
        <f>IFERROR(_xlfn.XLOOKUP(T372, sortorder!P:P,sortorder!Q:Q),999)</f>
        <v>98</v>
      </c>
      <c r="S372" s="142">
        <f>IFERROR(_xlfn.XLOOKUP(T372, sortorder!P:P,sortorder!O:O),99)</f>
        <v>3</v>
      </c>
      <c r="T372" s="188" t="s">
        <v>5453</v>
      </c>
      <c r="U372" s="189"/>
      <c r="V372" s="147">
        <f>IFERROR(_xlfn.XLOOKUP(X372, sortorder!E:E,sortorder!D:D),99)</f>
        <v>54</v>
      </c>
      <c r="W372" s="147">
        <f>V372</f>
        <v>54</v>
      </c>
      <c r="X372" s="190" t="s">
        <v>2366</v>
      </c>
      <c r="Y372" s="137">
        <f>IF(ISERROR(SEARCH(Y$1,$Q372)),0,1)</f>
        <v>1</v>
      </c>
      <c r="Z372" s="137">
        <f>IF(ISERROR(SEARCH(Z$1,$Q372)),0,1)</f>
        <v>0</v>
      </c>
      <c r="AA372" s="137">
        <f>IF(ISERROR(SEARCH(AA$1,$Q372)),0,1)</f>
        <v>0</v>
      </c>
      <c r="AB372" s="137">
        <f>IF(ISERROR(SEARCH(AB$1,$Q372)),0,1)</f>
        <v>0</v>
      </c>
      <c r="AC372" s="137">
        <f>IF(ISERROR(SEARCH(AC$1,$Q372)),0,1)</f>
        <v>1</v>
      </c>
      <c r="AD372" s="137">
        <f>IF(ISERROR(SEARCH(AD$1,$Q372)),0,1)</f>
        <v>0</v>
      </c>
      <c r="AE372" s="137">
        <f>IF(ISERROR(SEARCH(AE$1,$Q372)),0,1)</f>
        <v>0</v>
      </c>
      <c r="AF372" s="137">
        <f>IF(ISERROR(SEARCH(AF$1,$Q372)),0,1)</f>
        <v>0</v>
      </c>
      <c r="AG372" s="137">
        <f>IF(ISERROR(SEARCH(AG$1,$Q372)),0,1)</f>
        <v>0</v>
      </c>
      <c r="AH372" s="119"/>
      <c r="AI372" s="137">
        <f>_xlfn.XLOOKUP(I372,'api2.3'!B:B,'api2.3'!D:D,"")</f>
        <v>0</v>
      </c>
      <c r="AJ372" s="119" t="s">
        <v>140</v>
      </c>
      <c r="AK372" s="202" t="s">
        <v>140</v>
      </c>
      <c r="AL372" s="200">
        <f>_xlfn.XLOOKUP(AK372,sortorder!$I$15:$I$20,sortorder!$J$15:$J$20)</f>
        <v>3</v>
      </c>
      <c r="AM372" s="640" t="s">
        <v>416</v>
      </c>
      <c r="AN372" s="640" t="s">
        <v>416</v>
      </c>
      <c r="AO372" s="640" t="s">
        <v>417</v>
      </c>
      <c r="AP372" s="646">
        <v>1</v>
      </c>
      <c r="AQ372" s="119" t="s">
        <v>2335</v>
      </c>
      <c r="AR372" s="22" t="str">
        <f>IF(AA372=1,"pctile",IF(Y372=1,"ratio",IF(AC372=1,"avg","raw")))</f>
        <v>ratio</v>
      </c>
      <c r="AS372" s="119" t="s">
        <v>1707</v>
      </c>
      <c r="AT372" s="22" t="b">
        <f>AR372=AS372</f>
        <v>1</v>
      </c>
      <c r="AU372" s="640" t="s">
        <v>1707</v>
      </c>
      <c r="AV372" s="640" t="s">
        <v>1707</v>
      </c>
      <c r="AW372" s="119"/>
      <c r="AX372" s="601" t="s">
        <v>2799</v>
      </c>
      <c r="AY372" s="484" t="b">
        <v>0</v>
      </c>
      <c r="AZ372" s="224" t="s">
        <v>2948</v>
      </c>
      <c r="BA372" s="119">
        <v>2</v>
      </c>
      <c r="BB372" s="119">
        <v>1</v>
      </c>
      <c r="BC372" s="119" t="b">
        <v>0</v>
      </c>
      <c r="BD372" s="119" t="b">
        <v>0</v>
      </c>
      <c r="BE372" s="119" t="b">
        <v>0</v>
      </c>
      <c r="BF372" s="119"/>
      <c r="BG372" s="119" t="s">
        <v>5543</v>
      </c>
      <c r="BH372" s="119" t="s">
        <v>5544</v>
      </c>
      <c r="BI372" s="119" t="s">
        <v>5544</v>
      </c>
      <c r="BJ372" s="719">
        <v>0</v>
      </c>
      <c r="BK372" s="566" t="s">
        <v>2799</v>
      </c>
      <c r="BL372" s="484" t="s">
        <v>2799</v>
      </c>
      <c r="BM372" s="189"/>
      <c r="BN372" s="189"/>
      <c r="BO372" s="248">
        <v>999</v>
      </c>
      <c r="BP372" s="119"/>
      <c r="BQ372" s="587"/>
      <c r="BR372" s="587"/>
      <c r="BS372" s="587"/>
      <c r="BT372" s="587"/>
      <c r="BU372" s="587"/>
    </row>
    <row r="373" spans="1:73">
      <c r="A373">
        <v>372</v>
      </c>
      <c r="B373" s="153" t="str">
        <f>IFERROR(TEXT(AL373,"00"),"99")&amp;IFERROR(TEXT(W373,"00"),"99")&amp;IFERROR(TEXT(S373,"00"),"99")&amp;IFERROR(TEXT(BO373,"000"),"999")</f>
        <v>035404999</v>
      </c>
      <c r="C373" s="153" t="str">
        <f>IFERROR(TEXT(AL373,"00"),"99")&amp;IFERROR(TEXT(V373,"00"),"99")&amp;IFERROR(TEXT(R373,"000"),"999")</f>
        <v>0354099</v>
      </c>
      <c r="D373" s="28">
        <v>0</v>
      </c>
      <c r="E373" s="591">
        <f>IF(NOT(ISBLANK(L373)),1,0)</f>
        <v>0</v>
      </c>
      <c r="F373" s="591">
        <f>IF(NOT(ISBLANK(O373)),1,0)</f>
        <v>0</v>
      </c>
      <c r="G373" s="349" t="str">
        <f>IF(ISBLANK(H373), IF(OR(NOT(ISBLANK(L373)),NOT(ISBLANK(I373)), NOT(ISBLANK(O373))),"no oldname but should be",""),IF(H373=I373,"api",IF(H373=O373,"csv","no match or acs")))</f>
        <v/>
      </c>
      <c r="J373" s="189"/>
      <c r="L373" s="119"/>
      <c r="M373" s="189"/>
      <c r="Q373" s="120" t="s">
        <v>2374</v>
      </c>
      <c r="R373" s="142">
        <f>IFERROR(_xlfn.XLOOKUP(T373, sortorder!P:P,sortorder!Q:Q),999)</f>
        <v>99</v>
      </c>
      <c r="S373" s="142">
        <f>IFERROR(_xlfn.XLOOKUP(T373, sortorder!P:P,sortorder!O:O),99)</f>
        <v>4</v>
      </c>
      <c r="T373" s="124" t="s">
        <v>196</v>
      </c>
      <c r="U373" s="56" t="s">
        <v>196</v>
      </c>
      <c r="V373" s="147">
        <f>IFERROR(_xlfn.XLOOKUP(X373, sortorder!E:E,sortorder!D:D),99)</f>
        <v>54</v>
      </c>
      <c r="W373" s="147">
        <f>V373</f>
        <v>54</v>
      </c>
      <c r="X373" s="21" t="s">
        <v>2366</v>
      </c>
      <c r="Y373" s="137">
        <f>IF(ISERROR(SEARCH(Y$1,$Q373)),0,1)</f>
        <v>1</v>
      </c>
      <c r="Z373" s="137">
        <f>IF(ISERROR(SEARCH(Z$1,$Q373)),0,1)</f>
        <v>0</v>
      </c>
      <c r="AA373" s="137">
        <f>IF(ISERROR(SEARCH(AA$1,$Q373)),0,1)</f>
        <v>0</v>
      </c>
      <c r="AB373" s="137">
        <f>IF(ISERROR(SEARCH(AB$1,$Q373)),0,1)</f>
        <v>0</v>
      </c>
      <c r="AC373" s="137">
        <f>IF(ISERROR(SEARCH(AC$1,$Q373)),0,1)</f>
        <v>1</v>
      </c>
      <c r="AD373" s="137">
        <f>IF(ISERROR(SEARCH(AD$1,$Q373)),0,1)</f>
        <v>0</v>
      </c>
      <c r="AE373" s="137">
        <f>IF(ISERROR(SEARCH(AE$1,$Q373)),0,1)</f>
        <v>0</v>
      </c>
      <c r="AF373" s="137">
        <f>IF(ISERROR(SEARCH(AF$1,$Q373)),0,1)</f>
        <v>0</v>
      </c>
      <c r="AG373" s="137">
        <f>IF(ISERROR(SEARCH(AG$1,$Q373)),0,1)</f>
        <v>0</v>
      </c>
      <c r="AI373" s="137" t="str">
        <f>_xlfn.XLOOKUP(I373,'api2.3'!B:B,'api2.3'!D:D,"")</f>
        <v/>
      </c>
      <c r="AJ373" t="s">
        <v>140</v>
      </c>
      <c r="AK373" s="38" t="s">
        <v>140</v>
      </c>
      <c r="AL373" s="200">
        <f>_xlfn.XLOOKUP(AK373,sortorder!$I$15:$I$20,sortorder!$J$15:$J$20)</f>
        <v>3</v>
      </c>
      <c r="AM373" s="638" t="s">
        <v>416</v>
      </c>
      <c r="AN373" s="638" t="s">
        <v>416</v>
      </c>
      <c r="AO373" s="638" t="s">
        <v>417</v>
      </c>
      <c r="AP373" s="642">
        <v>1</v>
      </c>
      <c r="AQ373" t="s">
        <v>2335</v>
      </c>
      <c r="AR373" s="22" t="str">
        <f>IF(AA373=1,"pctile",IF(Y373=1,"ratio",IF(AC373=1,"avg","raw")))</f>
        <v>ratio</v>
      </c>
      <c r="AS373" t="s">
        <v>1707</v>
      </c>
      <c r="AT373" s="22" t="b">
        <f>AR373=AS373</f>
        <v>1</v>
      </c>
      <c r="AU373" s="638" t="s">
        <v>1707</v>
      </c>
      <c r="AV373" s="638" t="s">
        <v>1707</v>
      </c>
      <c r="AX373" s="601" t="s">
        <v>2799</v>
      </c>
      <c r="AY373" s="484" t="b">
        <v>0</v>
      </c>
      <c r="AZ373" t="s">
        <v>2948</v>
      </c>
      <c r="BA373">
        <v>2</v>
      </c>
      <c r="BB373">
        <v>1</v>
      </c>
      <c r="BC373" t="b">
        <v>0</v>
      </c>
      <c r="BD373" t="b">
        <v>0</v>
      </c>
      <c r="BE373" t="b">
        <v>0</v>
      </c>
      <c r="BG373" s="119" t="s">
        <v>2375</v>
      </c>
      <c r="BH373" t="s">
        <v>2375</v>
      </c>
      <c r="BI373" s="119" t="s">
        <v>2375</v>
      </c>
      <c r="BJ373" s="719">
        <v>0</v>
      </c>
      <c r="BK373" s="566" t="s">
        <v>2799</v>
      </c>
      <c r="BL373" s="484" t="s">
        <v>2799</v>
      </c>
      <c r="BO373" s="214">
        <v>999</v>
      </c>
      <c r="BT373" s="585" t="s">
        <v>404</v>
      </c>
      <c r="BU373" s="585" t="s">
        <v>55</v>
      </c>
    </row>
    <row r="374" spans="1:73">
      <c r="A374">
        <v>373</v>
      </c>
      <c r="B374" s="153" t="str">
        <f>IFERROR(TEXT(AL374,"00"),"99")&amp;IFERROR(TEXT(W374,"00"),"99")&amp;IFERROR(TEXT(S374,"00"),"99")&amp;IFERROR(TEXT(BO374,"000"),"999")</f>
        <v>035405999</v>
      </c>
      <c r="C374" s="153" t="str">
        <f>IFERROR(TEXT(AL374,"00"),"99")&amp;IFERROR(TEXT(V374,"00"),"99")&amp;IFERROR(TEXT(R374,"000"),"999")</f>
        <v>0354101</v>
      </c>
      <c r="D374" s="28">
        <v>0</v>
      </c>
      <c r="E374" s="591">
        <f>IF(NOT(ISBLANK(L374)),1,0)</f>
        <v>0</v>
      </c>
      <c r="F374" s="591">
        <f>IF(NOT(ISBLANK(O374)),1,0)</f>
        <v>0</v>
      </c>
      <c r="G374" s="349" t="str">
        <f>IF(ISBLANK(H374), IF(OR(NOT(ISBLANK(L374)),NOT(ISBLANK(I374)), NOT(ISBLANK(O374))),"no oldname but should be",""),IF(H374=I374,"api",IF(H374=O374,"csv","no match or acs")))</f>
        <v/>
      </c>
      <c r="J374" s="189"/>
      <c r="L374" s="119"/>
      <c r="M374" s="189"/>
      <c r="Q374" s="120" t="s">
        <v>2390</v>
      </c>
      <c r="R374" s="142">
        <f>IFERROR(_xlfn.XLOOKUP(T374, sortorder!P:P,sortorder!Q:Q),999)</f>
        <v>101</v>
      </c>
      <c r="S374" s="142">
        <f>IFERROR(_xlfn.XLOOKUP(T374, sortorder!P:P,sortorder!O:O),99)</f>
        <v>5</v>
      </c>
      <c r="T374" s="124" t="s">
        <v>1717</v>
      </c>
      <c r="U374" s="56" t="s">
        <v>1717</v>
      </c>
      <c r="V374" s="147">
        <f>IFERROR(_xlfn.XLOOKUP(X374, sortorder!E:E,sortorder!D:D),99)</f>
        <v>54</v>
      </c>
      <c r="W374" s="147">
        <f>V374</f>
        <v>54</v>
      </c>
      <c r="X374" s="21" t="s">
        <v>2366</v>
      </c>
      <c r="Y374" s="137">
        <f>IF(ISERROR(SEARCH(Y$1,$Q374)),0,1)</f>
        <v>1</v>
      </c>
      <c r="Z374" s="137">
        <f>IF(ISERROR(SEARCH(Z$1,$Q374)),0,1)</f>
        <v>0</v>
      </c>
      <c r="AA374" s="137">
        <f>IF(ISERROR(SEARCH(AA$1,$Q374)),0,1)</f>
        <v>0</v>
      </c>
      <c r="AB374" s="137">
        <f>IF(ISERROR(SEARCH(AB$1,$Q374)),0,1)</f>
        <v>0</v>
      </c>
      <c r="AC374" s="137">
        <f>IF(ISERROR(SEARCH(AC$1,$Q374)),0,1)</f>
        <v>1</v>
      </c>
      <c r="AD374" s="137">
        <f>IF(ISERROR(SEARCH(AD$1,$Q374)),0,1)</f>
        <v>0</v>
      </c>
      <c r="AE374" s="137">
        <f>IF(ISERROR(SEARCH(AE$1,$Q374)),0,1)</f>
        <v>0</v>
      </c>
      <c r="AF374" s="137">
        <f>IF(ISERROR(SEARCH(AF$1,$Q374)),0,1)</f>
        <v>0</v>
      </c>
      <c r="AG374" s="137">
        <f>IF(ISERROR(SEARCH(AG$1,$Q374)),0,1)</f>
        <v>0</v>
      </c>
      <c r="AI374" s="137">
        <f>_xlfn.XLOOKUP(I374,'api2.3'!B:B,'api2.3'!D:D,"")</f>
        <v>0</v>
      </c>
      <c r="AJ374" t="s">
        <v>140</v>
      </c>
      <c r="AK374" s="38" t="s">
        <v>140</v>
      </c>
      <c r="AL374" s="200">
        <f>_xlfn.XLOOKUP(AK374,sortorder!$I$15:$I$20,sortorder!$J$15:$J$20)</f>
        <v>3</v>
      </c>
      <c r="AM374" s="638" t="s">
        <v>416</v>
      </c>
      <c r="AN374" s="638" t="s">
        <v>416</v>
      </c>
      <c r="AO374" s="638" t="s">
        <v>417</v>
      </c>
      <c r="AP374" s="642">
        <v>1</v>
      </c>
      <c r="AQ374" t="s">
        <v>2335</v>
      </c>
      <c r="AR374" s="22" t="str">
        <f>IF(AA374=1,"pctile",IF(Y374=1,"ratio",IF(AC374=1,"avg","raw")))</f>
        <v>ratio</v>
      </c>
      <c r="AS374" t="s">
        <v>1707</v>
      </c>
      <c r="AT374" s="22" t="b">
        <f>AR374=AS374</f>
        <v>1</v>
      </c>
      <c r="AU374" s="638" t="s">
        <v>1707</v>
      </c>
      <c r="AV374" s="638" t="s">
        <v>1707</v>
      </c>
      <c r="AX374" s="601" t="s">
        <v>2799</v>
      </c>
      <c r="AY374" s="484" t="b">
        <v>0</v>
      </c>
      <c r="AZ374" t="s">
        <v>2948</v>
      </c>
      <c r="BA374">
        <v>2</v>
      </c>
      <c r="BB374">
        <v>1</v>
      </c>
      <c r="BC374" t="b">
        <v>0</v>
      </c>
      <c r="BD374" t="b">
        <v>0</v>
      </c>
      <c r="BE374" t="b">
        <v>0</v>
      </c>
      <c r="BG374" s="119" t="s">
        <v>2726</v>
      </c>
      <c r="BH374" t="s">
        <v>2726</v>
      </c>
      <c r="BI374" s="119" t="s">
        <v>2726</v>
      </c>
      <c r="BJ374" s="719">
        <v>0</v>
      </c>
      <c r="BK374" s="566" t="s">
        <v>2799</v>
      </c>
      <c r="BL374" s="484">
        <v>0</v>
      </c>
      <c r="BO374" s="214">
        <v>999</v>
      </c>
    </row>
    <row r="375" spans="1:73">
      <c r="A375">
        <v>374</v>
      </c>
      <c r="B375" s="153" t="str">
        <f>IFERROR(TEXT(AL375,"00"),"99")&amp;IFERROR(TEXT(W375,"00"),"99")&amp;IFERROR(TEXT(S375,"00"),"99")&amp;IFERROR(TEXT(BO375,"000"),"999")</f>
        <v>035406999</v>
      </c>
      <c r="C375" s="153" t="str">
        <f>IFERROR(TEXT(AL375,"00"),"99")&amp;IFERROR(TEXT(V375,"00"),"99")&amp;IFERROR(TEXT(R375,"000"),"999")</f>
        <v>0354102</v>
      </c>
      <c r="D375" s="28">
        <v>0</v>
      </c>
      <c r="E375" s="591">
        <f>IF(NOT(ISBLANK(L375)),1,0)</f>
        <v>0</v>
      </c>
      <c r="F375" s="591">
        <f>IF(NOT(ISBLANK(O375)),1,0)</f>
        <v>0</v>
      </c>
      <c r="G375" s="349" t="str">
        <f>IF(ISBLANK(H375), IF(OR(NOT(ISBLANK(L375)),NOT(ISBLANK(I375)), NOT(ISBLANK(O375))),"no oldname but should be",""),IF(H375=I375,"api",IF(H375=O375,"csv","no match or acs")))</f>
        <v/>
      </c>
      <c r="J375" s="189"/>
      <c r="K375" s="119"/>
      <c r="L375" s="119"/>
      <c r="M375" s="189"/>
      <c r="N375" s="189"/>
      <c r="O375" s="119"/>
      <c r="P375" s="189"/>
      <c r="Q375" s="120" t="s">
        <v>2378</v>
      </c>
      <c r="R375" s="142">
        <f>IFERROR(_xlfn.XLOOKUP(T375, sortorder!P:P,sortorder!Q:Q),999)</f>
        <v>102</v>
      </c>
      <c r="S375" s="142">
        <f>IFERROR(_xlfn.XLOOKUP(T375, sortorder!P:P,sortorder!O:O),99)</f>
        <v>6</v>
      </c>
      <c r="T375" s="124" t="s">
        <v>306</v>
      </c>
      <c r="U375" s="56" t="s">
        <v>306</v>
      </c>
      <c r="V375" s="147">
        <f>IFERROR(_xlfn.XLOOKUP(X375, sortorder!E:E,sortorder!D:D),99)</f>
        <v>54</v>
      </c>
      <c r="W375" s="147">
        <f>V375</f>
        <v>54</v>
      </c>
      <c r="X375" s="21" t="s">
        <v>2366</v>
      </c>
      <c r="Y375" s="137">
        <f>IF(ISERROR(SEARCH(Y$1,$Q375)),0,1)</f>
        <v>1</v>
      </c>
      <c r="Z375" s="137">
        <f>IF(ISERROR(SEARCH(Z$1,$Q375)),0,1)</f>
        <v>0</v>
      </c>
      <c r="AA375" s="137">
        <f>IF(ISERROR(SEARCH(AA$1,$Q375)),0,1)</f>
        <v>0</v>
      </c>
      <c r="AB375" s="137">
        <f>IF(ISERROR(SEARCH(AB$1,$Q375)),0,1)</f>
        <v>0</v>
      </c>
      <c r="AC375" s="137">
        <f>IF(ISERROR(SEARCH(AC$1,$Q375)),0,1)</f>
        <v>1</v>
      </c>
      <c r="AD375" s="137">
        <f>IF(ISERROR(SEARCH(AD$1,$Q375)),0,1)</f>
        <v>0</v>
      </c>
      <c r="AE375" s="137">
        <f>IF(ISERROR(SEARCH(AE$1,$Q375)),0,1)</f>
        <v>0</v>
      </c>
      <c r="AF375" s="137">
        <f>IF(ISERROR(SEARCH(AF$1,$Q375)),0,1)</f>
        <v>0</v>
      </c>
      <c r="AG375" s="137">
        <f>IF(ISERROR(SEARCH(AG$1,$Q375)),0,1)</f>
        <v>0</v>
      </c>
      <c r="AI375" s="137" t="str">
        <f>_xlfn.XLOOKUP(I375,'api2.3'!B:B,'api2.3'!D:D,"")</f>
        <v/>
      </c>
      <c r="AJ375" t="s">
        <v>140</v>
      </c>
      <c r="AK375" s="38" t="s">
        <v>140</v>
      </c>
      <c r="AL375" s="200">
        <f>_xlfn.XLOOKUP(AK375,sortorder!$I$15:$I$20,sortorder!$J$15:$J$20)</f>
        <v>3</v>
      </c>
      <c r="AM375" s="638" t="s">
        <v>416</v>
      </c>
      <c r="AN375" s="638" t="s">
        <v>416</v>
      </c>
      <c r="AO375" s="638" t="s">
        <v>417</v>
      </c>
      <c r="AP375" s="642">
        <v>1</v>
      </c>
      <c r="AQ375" t="s">
        <v>2335</v>
      </c>
      <c r="AR375" s="22" t="str">
        <f>IF(AA375=1,"pctile",IF(Y375=1,"ratio",IF(AC375=1,"avg","raw")))</f>
        <v>ratio</v>
      </c>
      <c r="AS375" t="s">
        <v>1707</v>
      </c>
      <c r="AT375" s="22" t="b">
        <f>AR375=AS375</f>
        <v>1</v>
      </c>
      <c r="AU375" s="638" t="s">
        <v>1707</v>
      </c>
      <c r="AV375" s="638" t="s">
        <v>1707</v>
      </c>
      <c r="AX375" s="601" t="s">
        <v>2799</v>
      </c>
      <c r="AY375" s="484" t="b">
        <v>0</v>
      </c>
      <c r="AZ375" t="s">
        <v>2948</v>
      </c>
      <c r="BA375">
        <v>2</v>
      </c>
      <c r="BB375">
        <v>1</v>
      </c>
      <c r="BC375" t="b">
        <v>0</v>
      </c>
      <c r="BD375" t="b">
        <v>0</v>
      </c>
      <c r="BE375" t="b">
        <v>0</v>
      </c>
      <c r="BG375" s="119" t="s">
        <v>2379</v>
      </c>
      <c r="BH375" s="119" t="s">
        <v>2379</v>
      </c>
      <c r="BI375" s="119" t="s">
        <v>2379</v>
      </c>
      <c r="BJ375" s="719">
        <v>0</v>
      </c>
      <c r="BK375" s="566" t="s">
        <v>2799</v>
      </c>
      <c r="BL375" s="484" t="s">
        <v>2799</v>
      </c>
      <c r="BO375" s="214">
        <v>999</v>
      </c>
      <c r="BT375" s="585" t="s">
        <v>404</v>
      </c>
      <c r="BU375" s="585" t="s">
        <v>55</v>
      </c>
    </row>
    <row r="376" spans="1:73">
      <c r="A376">
        <v>375</v>
      </c>
      <c r="B376" s="153" t="str">
        <f>IFERROR(TEXT(AL376,"00"),"99")&amp;IFERROR(TEXT(W376,"00"),"99")&amp;IFERROR(TEXT(S376,"00"),"99")&amp;IFERROR(TEXT(BO376,"000"),"999")</f>
        <v>035407999</v>
      </c>
      <c r="C376" s="153" t="str">
        <f>IFERROR(TEXT(AL376,"00"),"99")&amp;IFERROR(TEXT(V376,"00"),"99")&amp;IFERROR(TEXT(R376,"000"),"999")</f>
        <v>0354103</v>
      </c>
      <c r="D376" s="28">
        <v>0</v>
      </c>
      <c r="E376" s="591">
        <f>IF(NOT(ISBLANK(L376)),1,0)</f>
        <v>0</v>
      </c>
      <c r="F376" s="591">
        <f>IF(NOT(ISBLANK(O376)),1,0)</f>
        <v>0</v>
      </c>
      <c r="G376" s="349" t="str">
        <f>IF(ISBLANK(H376), IF(OR(NOT(ISBLANK(L376)),NOT(ISBLANK(I376)), NOT(ISBLANK(O376))),"no oldname but should be",""),IF(H376=I376,"api",IF(H376=O376,"csv","no match or acs")))</f>
        <v/>
      </c>
      <c r="K376" s="119"/>
      <c r="L376" s="119"/>
      <c r="M376" s="189"/>
      <c r="N376" s="189"/>
      <c r="O376" s="119"/>
      <c r="P376" s="189"/>
      <c r="Q376" s="120" t="s">
        <v>2376</v>
      </c>
      <c r="R376" s="142">
        <f>IFERROR(_xlfn.XLOOKUP(T376, sortorder!P:P,sortorder!Q:Q),999)</f>
        <v>103</v>
      </c>
      <c r="S376" s="142">
        <f>IFERROR(_xlfn.XLOOKUP(T376, sortorder!P:P,sortorder!O:O),99)</f>
        <v>7</v>
      </c>
      <c r="T376" s="188" t="s">
        <v>80</v>
      </c>
      <c r="U376" s="189" t="s">
        <v>80</v>
      </c>
      <c r="V376" s="147">
        <f>IFERROR(_xlfn.XLOOKUP(X376, sortorder!E:E,sortorder!D:D),99)</f>
        <v>54</v>
      </c>
      <c r="W376" s="147">
        <f>V376</f>
        <v>54</v>
      </c>
      <c r="X376" s="190" t="s">
        <v>2366</v>
      </c>
      <c r="Y376" s="137">
        <f>IF(ISERROR(SEARCH(Y$1,$Q376)),0,1)</f>
        <v>1</v>
      </c>
      <c r="Z376" s="137">
        <f>IF(ISERROR(SEARCH(Z$1,$Q376)),0,1)</f>
        <v>0</v>
      </c>
      <c r="AA376" s="137">
        <f>IF(ISERROR(SEARCH(AA$1,$Q376)),0,1)</f>
        <v>0</v>
      </c>
      <c r="AB376" s="137">
        <f>IF(ISERROR(SEARCH(AB$1,$Q376)),0,1)</f>
        <v>0</v>
      </c>
      <c r="AC376" s="137">
        <f>IF(ISERROR(SEARCH(AC$1,$Q376)),0,1)</f>
        <v>1</v>
      </c>
      <c r="AD376" s="137">
        <f>IF(ISERROR(SEARCH(AD$1,$Q376)),0,1)</f>
        <v>0</v>
      </c>
      <c r="AE376" s="137">
        <f>IF(ISERROR(SEARCH(AE$1,$Q376)),0,1)</f>
        <v>0</v>
      </c>
      <c r="AF376" s="137">
        <f>IF(ISERROR(SEARCH(AF$1,$Q376)),0,1)</f>
        <v>0</v>
      </c>
      <c r="AG376" s="137">
        <f>IF(ISERROR(SEARCH(AG$1,$Q376)),0,1)</f>
        <v>0</v>
      </c>
      <c r="AH376" s="119"/>
      <c r="AI376" s="137" t="str">
        <f>_xlfn.XLOOKUP(I376,'api2.3'!B:B,'api2.3'!D:D,"")</f>
        <v/>
      </c>
      <c r="AJ376" s="119" t="s">
        <v>140</v>
      </c>
      <c r="AK376" s="202" t="s">
        <v>140</v>
      </c>
      <c r="AL376" s="200">
        <f>_xlfn.XLOOKUP(AK376,sortorder!$I$15:$I$20,sortorder!$J$15:$J$20)</f>
        <v>3</v>
      </c>
      <c r="AM376" s="640" t="s">
        <v>416</v>
      </c>
      <c r="AN376" s="640" t="s">
        <v>416</v>
      </c>
      <c r="AO376" s="640" t="s">
        <v>417</v>
      </c>
      <c r="AP376" s="644">
        <v>1</v>
      </c>
      <c r="AQ376" s="119" t="s">
        <v>2335</v>
      </c>
      <c r="AR376" s="22" t="str">
        <f>IF(AA376=1,"pctile",IF(Y376=1,"ratio",IF(AC376=1,"avg","raw")))</f>
        <v>ratio</v>
      </c>
      <c r="AS376" s="119" t="s">
        <v>1707</v>
      </c>
      <c r="AT376" s="22" t="b">
        <f>AR376=AS376</f>
        <v>1</v>
      </c>
      <c r="AU376" s="640" t="s">
        <v>1707</v>
      </c>
      <c r="AV376" s="640" t="s">
        <v>1707</v>
      </c>
      <c r="AW376" s="119"/>
      <c r="AX376" s="601" t="s">
        <v>2799</v>
      </c>
      <c r="AY376" s="484" t="b">
        <v>0</v>
      </c>
      <c r="AZ376" s="119" t="s">
        <v>2948</v>
      </c>
      <c r="BA376" s="119">
        <v>2</v>
      </c>
      <c r="BB376" s="119">
        <v>1</v>
      </c>
      <c r="BC376" s="119" t="b">
        <v>0</v>
      </c>
      <c r="BD376" s="119" t="b">
        <v>0</v>
      </c>
      <c r="BE376" s="119" t="b">
        <v>0</v>
      </c>
      <c r="BF376" s="119"/>
      <c r="BG376" s="119" t="s">
        <v>4975</v>
      </c>
      <c r="BH376" s="119" t="s">
        <v>2377</v>
      </c>
      <c r="BI376" s="119" t="s">
        <v>2377</v>
      </c>
      <c r="BJ376" s="719" t="e">
        <v>#N/A</v>
      </c>
      <c r="BK376" s="566" t="s">
        <v>2799</v>
      </c>
      <c r="BL376" s="484" t="s">
        <v>2799</v>
      </c>
      <c r="BM376" s="189"/>
      <c r="BO376" s="214">
        <v>999</v>
      </c>
      <c r="BT376" s="585" t="s">
        <v>404</v>
      </c>
      <c r="BU376" s="585" t="s">
        <v>55</v>
      </c>
    </row>
    <row r="377" spans="1:73">
      <c r="A377">
        <v>376</v>
      </c>
      <c r="B377" s="153" t="str">
        <f>IFERROR(TEXT(AL377,"00"),"99")&amp;IFERROR(TEXT(W377,"00"),"99")&amp;IFERROR(TEXT(S377,"00"),"99")&amp;IFERROR(TEXT(BO377,"000"),"999")</f>
        <v>035408999</v>
      </c>
      <c r="C377" s="153" t="str">
        <f>IFERROR(TEXT(AL377,"00"),"99")&amp;IFERROR(TEXT(V377,"00"),"99")&amp;IFERROR(TEXT(R377,"000"),"999")</f>
        <v>0354104</v>
      </c>
      <c r="D377" s="28">
        <v>0</v>
      </c>
      <c r="E377" s="591">
        <f>IF(NOT(ISBLANK(L377)),1,0)</f>
        <v>0</v>
      </c>
      <c r="F377" s="591">
        <f>IF(NOT(ISBLANK(O377)),1,0)</f>
        <v>0</v>
      </c>
      <c r="G377" s="349" t="str">
        <f>IF(ISBLANK(H377), IF(OR(NOT(ISBLANK(L377)),NOT(ISBLANK(I377)), NOT(ISBLANK(O377))),"no oldname but should be",""),IF(H377=I377,"api",IF(H377=O377,"csv","no match or acs")))</f>
        <v/>
      </c>
      <c r="K377" s="119"/>
      <c r="L377" s="119"/>
      <c r="M377" s="189"/>
      <c r="N377" s="189"/>
      <c r="O377" s="119"/>
      <c r="P377" s="189"/>
      <c r="Q377" s="120" t="s">
        <v>2380</v>
      </c>
      <c r="R377" s="142">
        <f>IFERROR(_xlfn.XLOOKUP(T377, sortorder!P:P,sortorder!Q:Q),999)</f>
        <v>104</v>
      </c>
      <c r="S377" s="142">
        <f>IFERROR(_xlfn.XLOOKUP(T377, sortorder!P:P,sortorder!O:O),99)</f>
        <v>8</v>
      </c>
      <c r="T377" s="188" t="s">
        <v>255</v>
      </c>
      <c r="U377" s="189" t="s">
        <v>255</v>
      </c>
      <c r="V377" s="147">
        <f>IFERROR(_xlfn.XLOOKUP(X377, sortorder!E:E,sortorder!D:D),99)</f>
        <v>54</v>
      </c>
      <c r="W377" s="147">
        <f>V377</f>
        <v>54</v>
      </c>
      <c r="X377" s="190" t="s">
        <v>2366</v>
      </c>
      <c r="Y377" s="137">
        <f>IF(ISERROR(SEARCH(Y$1,$Q377)),0,1)</f>
        <v>1</v>
      </c>
      <c r="Z377" s="137">
        <f>IF(ISERROR(SEARCH(Z$1,$Q377)),0,1)</f>
        <v>0</v>
      </c>
      <c r="AA377" s="137">
        <f>IF(ISERROR(SEARCH(AA$1,$Q377)),0,1)</f>
        <v>0</v>
      </c>
      <c r="AB377" s="137">
        <f>IF(ISERROR(SEARCH(AB$1,$Q377)),0,1)</f>
        <v>0</v>
      </c>
      <c r="AC377" s="137">
        <f>IF(ISERROR(SEARCH(AC$1,$Q377)),0,1)</f>
        <v>1</v>
      </c>
      <c r="AD377" s="137">
        <f>IF(ISERROR(SEARCH(AD$1,$Q377)),0,1)</f>
        <v>0</v>
      </c>
      <c r="AE377" s="137">
        <f>IF(ISERROR(SEARCH(AE$1,$Q377)),0,1)</f>
        <v>0</v>
      </c>
      <c r="AF377" s="137">
        <f>IF(ISERROR(SEARCH(AF$1,$Q377)),0,1)</f>
        <v>0</v>
      </c>
      <c r="AG377" s="137">
        <f>IF(ISERROR(SEARCH(AG$1,$Q377)),0,1)</f>
        <v>0</v>
      </c>
      <c r="AH377" s="119"/>
      <c r="AI377" s="137" t="str">
        <f>_xlfn.XLOOKUP(I377,'api2.3'!B:B,'api2.3'!D:D,"")</f>
        <v/>
      </c>
      <c r="AJ377" s="119" t="s">
        <v>140</v>
      </c>
      <c r="AK377" s="202" t="s">
        <v>140</v>
      </c>
      <c r="AL377" s="200">
        <f>_xlfn.XLOOKUP(AK377,sortorder!$I$15:$I$20,sortorder!$J$15:$J$20)</f>
        <v>3</v>
      </c>
      <c r="AM377" s="640" t="s">
        <v>416</v>
      </c>
      <c r="AN377" s="640" t="s">
        <v>416</v>
      </c>
      <c r="AO377" s="640" t="s">
        <v>417</v>
      </c>
      <c r="AP377" s="644">
        <v>1</v>
      </c>
      <c r="AQ377" s="119" t="s">
        <v>2335</v>
      </c>
      <c r="AR377" s="22" t="str">
        <f>IF(AA377=1,"pctile",IF(Y377=1,"ratio",IF(AC377=1,"avg","raw")))</f>
        <v>ratio</v>
      </c>
      <c r="AS377" s="119" t="s">
        <v>1707</v>
      </c>
      <c r="AT377" s="22" t="b">
        <f>AR377=AS377</f>
        <v>1</v>
      </c>
      <c r="AU377" s="640" t="s">
        <v>1707</v>
      </c>
      <c r="AV377" s="640" t="s">
        <v>1707</v>
      </c>
      <c r="AW377" s="119"/>
      <c r="AX377" s="601" t="s">
        <v>2799</v>
      </c>
      <c r="AY377" s="484" t="b">
        <v>0</v>
      </c>
      <c r="AZ377" s="119" t="s">
        <v>2948</v>
      </c>
      <c r="BA377" s="119">
        <v>2</v>
      </c>
      <c r="BB377" s="119">
        <v>1</v>
      </c>
      <c r="BC377" s="119" t="b">
        <v>0</v>
      </c>
      <c r="BD377" s="119" t="b">
        <v>0</v>
      </c>
      <c r="BE377" s="119" t="b">
        <v>0</v>
      </c>
      <c r="BF377" s="119"/>
      <c r="BG377" s="119" t="s">
        <v>2381</v>
      </c>
      <c r="BH377" s="119" t="s">
        <v>2381</v>
      </c>
      <c r="BI377" s="119" t="s">
        <v>2381</v>
      </c>
      <c r="BJ377" s="719" t="e">
        <v>#N/A</v>
      </c>
      <c r="BK377" s="566" t="s">
        <v>2799</v>
      </c>
      <c r="BL377" s="484" t="s">
        <v>2799</v>
      </c>
      <c r="BM377" s="189"/>
      <c r="BO377" s="214">
        <v>999</v>
      </c>
      <c r="BT377" s="585" t="s">
        <v>404</v>
      </c>
      <c r="BU377" s="585" t="s">
        <v>55</v>
      </c>
    </row>
    <row r="378" spans="1:73">
      <c r="A378">
        <v>377</v>
      </c>
      <c r="B378" s="153" t="str">
        <f>IFERROR(TEXT(AL378,"00"),"99")&amp;IFERROR(TEXT(W378,"00"),"99")&amp;IFERROR(TEXT(S378,"00"),"99")&amp;IFERROR(TEXT(BO378,"000"),"999")</f>
        <v>035409999</v>
      </c>
      <c r="C378" s="153" t="str">
        <f>IFERROR(TEXT(AL378,"00"),"99")&amp;IFERROR(TEXT(V378,"00"),"99")&amp;IFERROR(TEXT(R378,"000"),"999")</f>
        <v>0354105</v>
      </c>
      <c r="D378" s="28">
        <v>0</v>
      </c>
      <c r="E378" s="591">
        <f>IF(NOT(ISBLANK(L378)),1,0)</f>
        <v>0</v>
      </c>
      <c r="F378" s="591">
        <f>IF(NOT(ISBLANK(O378)),1,0)</f>
        <v>0</v>
      </c>
      <c r="G378" s="349" t="str">
        <f>IF(ISBLANK(H378), IF(OR(NOT(ISBLANK(L378)),NOT(ISBLANK(I378)), NOT(ISBLANK(O378))),"no oldname but should be",""),IF(H378=I378,"api",IF(H378=O378,"csv","no match or acs")))</f>
        <v/>
      </c>
      <c r="I378" s="119"/>
      <c r="K378" s="119"/>
      <c r="L378" s="119"/>
      <c r="M378" s="189"/>
      <c r="N378" s="189"/>
      <c r="O378" s="119"/>
      <c r="P378" s="189"/>
      <c r="Q378" s="120" t="s">
        <v>2382</v>
      </c>
      <c r="R378" s="142">
        <f>IFERROR(_xlfn.XLOOKUP(T378, sortorder!P:P,sortorder!Q:Q),999)</f>
        <v>105</v>
      </c>
      <c r="S378" s="142">
        <f>IFERROR(_xlfn.XLOOKUP(T378, sortorder!P:P,sortorder!O:O),99)</f>
        <v>9</v>
      </c>
      <c r="T378" s="188" t="s">
        <v>265</v>
      </c>
      <c r="U378" s="189" t="s">
        <v>265</v>
      </c>
      <c r="V378" s="147">
        <f>IFERROR(_xlfn.XLOOKUP(X378, sortorder!E:E,sortorder!D:D),99)</f>
        <v>54</v>
      </c>
      <c r="W378" s="147">
        <f>V378</f>
        <v>54</v>
      </c>
      <c r="X378" s="190" t="s">
        <v>2366</v>
      </c>
      <c r="Y378" s="137">
        <f>IF(ISERROR(SEARCH(Y$1,$Q378)),0,1)</f>
        <v>1</v>
      </c>
      <c r="Z378" s="137">
        <f>IF(ISERROR(SEARCH(Z$1,$Q378)),0,1)</f>
        <v>0</v>
      </c>
      <c r="AA378" s="137">
        <f>IF(ISERROR(SEARCH(AA$1,$Q378)),0,1)</f>
        <v>0</v>
      </c>
      <c r="AB378" s="137">
        <f>IF(ISERROR(SEARCH(AB$1,$Q378)),0,1)</f>
        <v>0</v>
      </c>
      <c r="AC378" s="137">
        <f>IF(ISERROR(SEARCH(AC$1,$Q378)),0,1)</f>
        <v>1</v>
      </c>
      <c r="AD378" s="137">
        <f>IF(ISERROR(SEARCH(AD$1,$Q378)),0,1)</f>
        <v>0</v>
      </c>
      <c r="AE378" s="137">
        <f>IF(ISERROR(SEARCH(AE$1,$Q378)),0,1)</f>
        <v>0</v>
      </c>
      <c r="AF378" s="137">
        <f>IF(ISERROR(SEARCH(AF$1,$Q378)),0,1)</f>
        <v>0</v>
      </c>
      <c r="AG378" s="137">
        <f>IF(ISERROR(SEARCH(AG$1,$Q378)),0,1)</f>
        <v>0</v>
      </c>
      <c r="AH378" s="119"/>
      <c r="AI378" s="137" t="str">
        <f>_xlfn.XLOOKUP(I378,'api2.3'!B:B,'api2.3'!D:D,"")</f>
        <v/>
      </c>
      <c r="AJ378" s="119" t="s">
        <v>140</v>
      </c>
      <c r="AK378" s="202" t="s">
        <v>140</v>
      </c>
      <c r="AL378" s="200">
        <f>_xlfn.XLOOKUP(AK378,sortorder!$I$15:$I$20,sortorder!$J$15:$J$20)</f>
        <v>3</v>
      </c>
      <c r="AM378" s="640" t="s">
        <v>416</v>
      </c>
      <c r="AN378" s="640" t="s">
        <v>416</v>
      </c>
      <c r="AO378" s="640" t="s">
        <v>417</v>
      </c>
      <c r="AP378" s="644">
        <v>1</v>
      </c>
      <c r="AQ378" s="119" t="s">
        <v>2335</v>
      </c>
      <c r="AR378" s="22" t="str">
        <f>IF(AA378=1,"pctile",IF(Y378=1,"ratio",IF(AC378=1,"avg","raw")))</f>
        <v>ratio</v>
      </c>
      <c r="AS378" s="119" t="s">
        <v>1707</v>
      </c>
      <c r="AT378" s="22" t="b">
        <f>AR378=AS378</f>
        <v>1</v>
      </c>
      <c r="AU378" s="640" t="s">
        <v>1707</v>
      </c>
      <c r="AV378" s="640" t="s">
        <v>1707</v>
      </c>
      <c r="AW378" s="119"/>
      <c r="AX378" s="601" t="s">
        <v>2799</v>
      </c>
      <c r="AY378" s="484" t="b">
        <v>0</v>
      </c>
      <c r="AZ378" s="119" t="s">
        <v>2948</v>
      </c>
      <c r="BA378" s="119">
        <v>2</v>
      </c>
      <c r="BB378" s="119">
        <v>1</v>
      </c>
      <c r="BC378" s="119" t="b">
        <v>0</v>
      </c>
      <c r="BD378" s="119" t="b">
        <v>0</v>
      </c>
      <c r="BE378" s="119" t="b">
        <v>0</v>
      </c>
      <c r="BF378" s="119"/>
      <c r="BG378" s="119" t="s">
        <v>2383</v>
      </c>
      <c r="BH378" s="119" t="s">
        <v>2383</v>
      </c>
      <c r="BI378" s="119" t="s">
        <v>2383</v>
      </c>
      <c r="BJ378" s="719" t="e">
        <v>#N/A</v>
      </c>
      <c r="BK378" s="566" t="s">
        <v>2799</v>
      </c>
      <c r="BL378" s="484" t="s">
        <v>2799</v>
      </c>
      <c r="BM378" s="189"/>
      <c r="BO378" s="214">
        <v>999</v>
      </c>
      <c r="BT378" s="585" t="s">
        <v>404</v>
      </c>
      <c r="BU378" s="585" t="s">
        <v>55</v>
      </c>
    </row>
    <row r="379" spans="1:73">
      <c r="A379">
        <v>378</v>
      </c>
      <c r="B379" s="153" t="str">
        <f>IFERROR(TEXT(AL379,"00"),"99")&amp;IFERROR(TEXT(W379,"00"),"99")&amp;IFERROR(TEXT(S379,"00"),"99")&amp;IFERROR(TEXT(BO379,"000"),"999")</f>
        <v>035410999</v>
      </c>
      <c r="C379" s="153" t="str">
        <f>IFERROR(TEXT(AL379,"00"),"99")&amp;IFERROR(TEXT(V379,"00"),"99")&amp;IFERROR(TEXT(R379,"000"),"999")</f>
        <v>0354106</v>
      </c>
      <c r="D379" s="28">
        <v>0</v>
      </c>
      <c r="E379" s="591">
        <f>IF(NOT(ISBLANK(L379)),1,0)</f>
        <v>0</v>
      </c>
      <c r="F379" s="591">
        <f>IF(NOT(ISBLANK(O379)),1,0)</f>
        <v>0</v>
      </c>
      <c r="G379" s="349" t="str">
        <f>IF(ISBLANK(H379), IF(OR(NOT(ISBLANK(L379)),NOT(ISBLANK(I379)), NOT(ISBLANK(O379))),"no oldname but should be",""),IF(H379=I379,"api",IF(H379=O379,"csv","no match or acs")))</f>
        <v/>
      </c>
      <c r="K379" s="119"/>
      <c r="L379" s="119"/>
      <c r="M379" s="189"/>
      <c r="N379" s="189"/>
      <c r="O379" s="119"/>
      <c r="P379" s="189"/>
      <c r="Q379" s="120" t="s">
        <v>2384</v>
      </c>
      <c r="R379" s="142">
        <f>IFERROR(_xlfn.XLOOKUP(T379, sortorder!P:P,sortorder!Q:Q),999)</f>
        <v>106</v>
      </c>
      <c r="S379" s="142">
        <f>IFERROR(_xlfn.XLOOKUP(T379, sortorder!P:P,sortorder!O:O),99)</f>
        <v>10</v>
      </c>
      <c r="T379" s="188" t="s">
        <v>95</v>
      </c>
      <c r="U379" s="189" t="s">
        <v>95</v>
      </c>
      <c r="V379" s="147">
        <f>IFERROR(_xlfn.XLOOKUP(X379, sortorder!E:E,sortorder!D:D),99)</f>
        <v>54</v>
      </c>
      <c r="W379" s="147">
        <f>V379</f>
        <v>54</v>
      </c>
      <c r="X379" s="190" t="s">
        <v>2366</v>
      </c>
      <c r="Y379" s="137">
        <f>IF(ISERROR(SEARCH(Y$1,$Q379)),0,1)</f>
        <v>1</v>
      </c>
      <c r="Z379" s="137">
        <f>IF(ISERROR(SEARCH(Z$1,$Q379)),0,1)</f>
        <v>0</v>
      </c>
      <c r="AA379" s="137">
        <f>IF(ISERROR(SEARCH(AA$1,$Q379)),0,1)</f>
        <v>0</v>
      </c>
      <c r="AB379" s="137">
        <f>IF(ISERROR(SEARCH(AB$1,$Q379)),0,1)</f>
        <v>0</v>
      </c>
      <c r="AC379" s="137">
        <f>IF(ISERROR(SEARCH(AC$1,$Q379)),0,1)</f>
        <v>1</v>
      </c>
      <c r="AD379" s="137">
        <f>IF(ISERROR(SEARCH(AD$1,$Q379)),0,1)</f>
        <v>0</v>
      </c>
      <c r="AE379" s="137">
        <f>IF(ISERROR(SEARCH(AE$1,$Q379)),0,1)</f>
        <v>0</v>
      </c>
      <c r="AF379" s="137">
        <f>IF(ISERROR(SEARCH(AF$1,$Q379)),0,1)</f>
        <v>0</v>
      </c>
      <c r="AG379" s="137">
        <f>IF(ISERROR(SEARCH(AG$1,$Q379)),0,1)</f>
        <v>0</v>
      </c>
      <c r="AH379" s="119"/>
      <c r="AI379" s="137" t="str">
        <f>_xlfn.XLOOKUP(I379,'api2.3'!B:B,'api2.3'!D:D,"")</f>
        <v/>
      </c>
      <c r="AJ379" s="119" t="s">
        <v>140</v>
      </c>
      <c r="AK379" s="202" t="s">
        <v>140</v>
      </c>
      <c r="AL379" s="200">
        <f>_xlfn.XLOOKUP(AK379,sortorder!$I$15:$I$20,sortorder!$J$15:$J$20)</f>
        <v>3</v>
      </c>
      <c r="AM379" s="640" t="s">
        <v>416</v>
      </c>
      <c r="AN379" s="640" t="s">
        <v>416</v>
      </c>
      <c r="AO379" s="640" t="s">
        <v>417</v>
      </c>
      <c r="AP379" s="644">
        <v>1</v>
      </c>
      <c r="AQ379" s="119" t="s">
        <v>2335</v>
      </c>
      <c r="AR379" s="22" t="str">
        <f>IF(AA379=1,"pctile",IF(Y379=1,"ratio",IF(AC379=1,"avg","raw")))</f>
        <v>ratio</v>
      </c>
      <c r="AS379" s="119" t="s">
        <v>1707</v>
      </c>
      <c r="AT379" s="22" t="b">
        <f>AR379=AS379</f>
        <v>1</v>
      </c>
      <c r="AU379" s="640" t="s">
        <v>1707</v>
      </c>
      <c r="AV379" s="640" t="s">
        <v>1707</v>
      </c>
      <c r="AW379" s="119"/>
      <c r="AX379" s="601" t="s">
        <v>2799</v>
      </c>
      <c r="AY379" s="484" t="b">
        <v>0</v>
      </c>
      <c r="AZ379" s="119" t="s">
        <v>2948</v>
      </c>
      <c r="BA379" s="119">
        <v>2</v>
      </c>
      <c r="BB379" s="119">
        <v>1</v>
      </c>
      <c r="BC379" s="119" t="b">
        <v>0</v>
      </c>
      <c r="BD379" s="119" t="b">
        <v>0</v>
      </c>
      <c r="BE379" s="119" t="b">
        <v>0</v>
      </c>
      <c r="BF379" s="119"/>
      <c r="BG379" s="119" t="s">
        <v>2385</v>
      </c>
      <c r="BH379" s="119" t="s">
        <v>2385</v>
      </c>
      <c r="BI379" s="119" t="s">
        <v>2385</v>
      </c>
      <c r="BJ379" s="719" t="e">
        <v>#N/A</v>
      </c>
      <c r="BK379" s="566" t="s">
        <v>2799</v>
      </c>
      <c r="BL379" s="484" t="s">
        <v>2799</v>
      </c>
      <c r="BM379" s="189"/>
      <c r="BO379" s="214">
        <v>999</v>
      </c>
      <c r="BT379" s="585" t="s">
        <v>404</v>
      </c>
    </row>
    <row r="380" spans="1:73">
      <c r="A380">
        <v>379</v>
      </c>
      <c r="B380" s="153" t="str">
        <f>IFERROR(TEXT(AL380,"00"),"99")&amp;IFERROR(TEXT(W380,"00"),"99")&amp;IFERROR(TEXT(S380,"00"),"99")&amp;IFERROR(TEXT(BO380,"000"),"999")</f>
        <v>035411999</v>
      </c>
      <c r="C380" s="153" t="str">
        <f>IFERROR(TEXT(AL380,"00"),"99")&amp;IFERROR(TEXT(V380,"00"),"99")&amp;IFERROR(TEXT(R380,"000"),"999")</f>
        <v>0354107</v>
      </c>
      <c r="D380" s="28">
        <v>0</v>
      </c>
      <c r="E380" s="591">
        <f>IF(NOT(ISBLANK(L380)),1,0)</f>
        <v>0</v>
      </c>
      <c r="F380" s="591">
        <f>IF(NOT(ISBLANK(O380)),1,0)</f>
        <v>0</v>
      </c>
      <c r="G380" s="349" t="str">
        <f>IF(ISBLANK(H380), IF(OR(NOT(ISBLANK(L380)),NOT(ISBLANK(I380)), NOT(ISBLANK(O380))),"no oldname but should be",""),IF(H380=I380,"api",IF(H380=O380,"csv","no match or acs")))</f>
        <v/>
      </c>
      <c r="I380" s="178"/>
      <c r="K380" s="119"/>
      <c r="L380" s="119"/>
      <c r="M380" s="189"/>
      <c r="N380" s="189"/>
      <c r="O380" s="119"/>
      <c r="P380" s="189"/>
      <c r="Q380" s="120" t="s">
        <v>2388</v>
      </c>
      <c r="R380" s="142">
        <f>IFERROR(_xlfn.XLOOKUP(T380, sortorder!P:P,sortorder!Q:Q),999)</f>
        <v>107</v>
      </c>
      <c r="S380" s="142">
        <f>IFERROR(_xlfn.XLOOKUP(T380, sortorder!P:P,sortorder!O:O),99)</f>
        <v>11</v>
      </c>
      <c r="T380" s="124" t="s">
        <v>134</v>
      </c>
      <c r="U380" s="189" t="s">
        <v>134</v>
      </c>
      <c r="V380" s="147">
        <f>IFERROR(_xlfn.XLOOKUP(X380, sortorder!E:E,sortorder!D:D),99)</f>
        <v>54</v>
      </c>
      <c r="W380" s="147">
        <f>V380</f>
        <v>54</v>
      </c>
      <c r="X380" s="190" t="s">
        <v>2366</v>
      </c>
      <c r="Y380" s="137">
        <f>IF(ISERROR(SEARCH(Y$1,$Q380)),0,1)</f>
        <v>1</v>
      </c>
      <c r="Z380" s="137">
        <f>IF(ISERROR(SEARCH(Z$1,$Q380)),0,1)</f>
        <v>0</v>
      </c>
      <c r="AA380" s="137">
        <f>IF(ISERROR(SEARCH(AA$1,$Q380)),0,1)</f>
        <v>0</v>
      </c>
      <c r="AB380" s="137">
        <f>IF(ISERROR(SEARCH(AB$1,$Q380)),0,1)</f>
        <v>0</v>
      </c>
      <c r="AC380" s="137">
        <f>IF(ISERROR(SEARCH(AC$1,$Q380)),0,1)</f>
        <v>1</v>
      </c>
      <c r="AD380" s="137">
        <f>IF(ISERROR(SEARCH(AD$1,$Q380)),0,1)</f>
        <v>0</v>
      </c>
      <c r="AE380" s="137">
        <f>IF(ISERROR(SEARCH(AE$1,$Q380)),0,1)</f>
        <v>0</v>
      </c>
      <c r="AF380" s="137">
        <f>IF(ISERROR(SEARCH(AF$1,$Q380)),0,1)</f>
        <v>0</v>
      </c>
      <c r="AG380" s="137">
        <f>IF(ISERROR(SEARCH(AG$1,$Q380)),0,1)</f>
        <v>0</v>
      </c>
      <c r="AH380" s="119"/>
      <c r="AI380" s="137" t="str">
        <f>_xlfn.XLOOKUP(I380,'api2.3'!B:B,'api2.3'!D:D,"")</f>
        <v/>
      </c>
      <c r="AJ380" t="s">
        <v>140</v>
      </c>
      <c r="AK380" s="202" t="s">
        <v>140</v>
      </c>
      <c r="AL380" s="200">
        <f>_xlfn.XLOOKUP(AK380,sortorder!$I$15:$I$20,sortorder!$J$15:$J$20)</f>
        <v>3</v>
      </c>
      <c r="AM380" s="640" t="s">
        <v>416</v>
      </c>
      <c r="AN380" s="640" t="s">
        <v>416</v>
      </c>
      <c r="AO380" s="640" t="s">
        <v>417</v>
      </c>
      <c r="AP380" s="644">
        <v>1</v>
      </c>
      <c r="AQ380" s="119" t="s">
        <v>2335</v>
      </c>
      <c r="AR380" s="22" t="str">
        <f>IF(AA380=1,"pctile",IF(Y380=1,"ratio",IF(AC380=1,"avg","raw")))</f>
        <v>ratio</v>
      </c>
      <c r="AS380" s="119" t="s">
        <v>1707</v>
      </c>
      <c r="AT380" s="22" t="b">
        <f>AR380=AS380</f>
        <v>1</v>
      </c>
      <c r="AU380" s="640" t="s">
        <v>1707</v>
      </c>
      <c r="AV380" s="640" t="s">
        <v>1707</v>
      </c>
      <c r="AW380" s="119"/>
      <c r="AX380" s="601" t="s">
        <v>2799</v>
      </c>
      <c r="AY380" s="484" t="b">
        <v>0</v>
      </c>
      <c r="AZ380" s="119" t="s">
        <v>2948</v>
      </c>
      <c r="BA380" s="119">
        <v>2</v>
      </c>
      <c r="BB380" s="119">
        <v>1</v>
      </c>
      <c r="BC380" s="119" t="b">
        <v>0</v>
      </c>
      <c r="BD380" s="119" t="b">
        <v>0</v>
      </c>
      <c r="BE380" s="119" t="b">
        <v>0</v>
      </c>
      <c r="BF380" s="119"/>
      <c r="BG380" s="119" t="s">
        <v>2389</v>
      </c>
      <c r="BH380" s="119" t="s">
        <v>2389</v>
      </c>
      <c r="BI380" s="119" t="s">
        <v>2389</v>
      </c>
      <c r="BJ380" s="719" t="e">
        <v>#N/A</v>
      </c>
      <c r="BK380" s="566" t="s">
        <v>2799</v>
      </c>
      <c r="BL380" s="484">
        <v>0</v>
      </c>
      <c r="BM380" s="189"/>
      <c r="BO380" s="214">
        <v>999</v>
      </c>
      <c r="BT380" s="585" t="s">
        <v>404</v>
      </c>
    </row>
    <row r="381" spans="1:73">
      <c r="A381">
        <v>380</v>
      </c>
      <c r="B381" s="153" t="str">
        <f>IFERROR(TEXT(AL381,"00"),"99")&amp;IFERROR(TEXT(W381,"00"),"99")&amp;IFERROR(TEXT(S381,"00"),"99")&amp;IFERROR(TEXT(BO381,"000"),"999")</f>
        <v>035412999</v>
      </c>
      <c r="C381" s="153" t="str">
        <f>IFERROR(TEXT(AL381,"00"),"99")&amp;IFERROR(TEXT(V381,"00"),"99")&amp;IFERROR(TEXT(R381,"000"),"999")</f>
        <v>0354108</v>
      </c>
      <c r="D381" s="28">
        <v>0</v>
      </c>
      <c r="E381" s="591">
        <f>IF(NOT(ISBLANK(L381)),1,0)</f>
        <v>0</v>
      </c>
      <c r="F381" s="591">
        <f>IF(NOT(ISBLANK(O381)),1,0)</f>
        <v>0</v>
      </c>
      <c r="G381" s="349" t="str">
        <f>IF(ISBLANK(H381), IF(OR(NOT(ISBLANK(L381)),NOT(ISBLANK(I381)), NOT(ISBLANK(O381))),"no oldname but should be",""),IF(H381=I381,"api",IF(H381=O381,"csv","no match or acs")))</f>
        <v/>
      </c>
      <c r="K381" s="119"/>
      <c r="L381" s="119"/>
      <c r="M381" s="189"/>
      <c r="N381" s="189"/>
      <c r="O381" s="119"/>
      <c r="P381" s="189"/>
      <c r="Q381" s="120" t="s">
        <v>2386</v>
      </c>
      <c r="R381" s="142">
        <f>IFERROR(_xlfn.XLOOKUP(T381, sortorder!P:P,sortorder!Q:Q),999)</f>
        <v>108</v>
      </c>
      <c r="S381" s="142">
        <f>IFERROR(_xlfn.XLOOKUP(T381, sortorder!P:P,sortorder!O:O),99)</f>
        <v>12</v>
      </c>
      <c r="T381" s="188" t="s">
        <v>244</v>
      </c>
      <c r="U381" s="189" t="s">
        <v>244</v>
      </c>
      <c r="V381" s="147">
        <f>IFERROR(_xlfn.XLOOKUP(X381, sortorder!E:E,sortorder!D:D),99)</f>
        <v>54</v>
      </c>
      <c r="W381" s="147">
        <f>V381</f>
        <v>54</v>
      </c>
      <c r="X381" s="190" t="s">
        <v>2366</v>
      </c>
      <c r="Y381" s="137">
        <f>IF(ISERROR(SEARCH(Y$1,$Q381)),0,1)</f>
        <v>1</v>
      </c>
      <c r="Z381" s="137">
        <f>IF(ISERROR(SEARCH(Z$1,$Q381)),0,1)</f>
        <v>0</v>
      </c>
      <c r="AA381" s="137">
        <f>IF(ISERROR(SEARCH(AA$1,$Q381)),0,1)</f>
        <v>0</v>
      </c>
      <c r="AB381" s="137">
        <f>IF(ISERROR(SEARCH(AB$1,$Q381)),0,1)</f>
        <v>0</v>
      </c>
      <c r="AC381" s="137">
        <f>IF(ISERROR(SEARCH(AC$1,$Q381)),0,1)</f>
        <v>1</v>
      </c>
      <c r="AD381" s="137">
        <f>IF(ISERROR(SEARCH(AD$1,$Q381)),0,1)</f>
        <v>0</v>
      </c>
      <c r="AE381" s="137">
        <f>IF(ISERROR(SEARCH(AE$1,$Q381)),0,1)</f>
        <v>0</v>
      </c>
      <c r="AF381" s="137">
        <f>IF(ISERROR(SEARCH(AF$1,$Q381)),0,1)</f>
        <v>0</v>
      </c>
      <c r="AG381" s="137">
        <f>IF(ISERROR(SEARCH(AG$1,$Q381)),0,1)</f>
        <v>0</v>
      </c>
      <c r="AH381" s="119"/>
      <c r="AI381" s="137" t="str">
        <f>_xlfn.XLOOKUP(I381,'api2.3'!B:B,'api2.3'!D:D,"")</f>
        <v/>
      </c>
      <c r="AJ381" s="119" t="s">
        <v>140</v>
      </c>
      <c r="AK381" s="202" t="s">
        <v>140</v>
      </c>
      <c r="AL381" s="200">
        <f>_xlfn.XLOOKUP(AK381,sortorder!$I$15:$I$20,sortorder!$J$15:$J$20)</f>
        <v>3</v>
      </c>
      <c r="AM381" s="640" t="s">
        <v>416</v>
      </c>
      <c r="AN381" s="640" t="s">
        <v>416</v>
      </c>
      <c r="AO381" s="640" t="s">
        <v>417</v>
      </c>
      <c r="AP381" s="644">
        <v>1</v>
      </c>
      <c r="AQ381" s="119" t="s">
        <v>2335</v>
      </c>
      <c r="AR381" s="22" t="str">
        <f>IF(AA381=1,"pctile",IF(Y381=1,"ratio",IF(AC381=1,"avg","raw")))</f>
        <v>ratio</v>
      </c>
      <c r="AS381" s="119" t="s">
        <v>1707</v>
      </c>
      <c r="AT381" s="22" t="b">
        <f>AR381=AS381</f>
        <v>1</v>
      </c>
      <c r="AU381" s="640" t="s">
        <v>1707</v>
      </c>
      <c r="AV381" s="640" t="s">
        <v>1707</v>
      </c>
      <c r="AW381" s="119"/>
      <c r="AX381" s="601" t="s">
        <v>2799</v>
      </c>
      <c r="AY381" s="484" t="b">
        <v>0</v>
      </c>
      <c r="AZ381" s="119" t="s">
        <v>2948</v>
      </c>
      <c r="BA381" s="119">
        <v>2</v>
      </c>
      <c r="BB381" s="119">
        <v>1</v>
      </c>
      <c r="BC381" s="119" t="b">
        <v>0</v>
      </c>
      <c r="BD381" s="119" t="b">
        <v>0</v>
      </c>
      <c r="BE381" s="119" t="b">
        <v>0</v>
      </c>
      <c r="BF381" s="119"/>
      <c r="BG381" s="119" t="s">
        <v>2387</v>
      </c>
      <c r="BH381" s="119" t="s">
        <v>2387</v>
      </c>
      <c r="BI381" s="119" t="s">
        <v>2387</v>
      </c>
      <c r="BJ381" s="719" t="e">
        <v>#N/A</v>
      </c>
      <c r="BK381" s="566" t="s">
        <v>2799</v>
      </c>
      <c r="BL381" s="484">
        <v>0</v>
      </c>
      <c r="BM381" s="189"/>
      <c r="BO381" s="214">
        <v>999</v>
      </c>
      <c r="BT381" s="585" t="s">
        <v>404</v>
      </c>
    </row>
    <row r="382" spans="1:73" ht="14.4" customHeight="1">
      <c r="A382">
        <v>381</v>
      </c>
      <c r="B382" s="153" t="str">
        <f>IFERROR(TEXT(AL382,"00"),"99")&amp;IFERROR(TEXT(W382,"00"),"99")&amp;IFERROR(TEXT(S382,"00"),"99")&amp;IFERROR(TEXT(BO382,"000"),"999")</f>
        <v>035413999</v>
      </c>
      <c r="C382" s="153" t="str">
        <f>IFERROR(TEXT(AL382,"00"),"99")&amp;IFERROR(TEXT(V382,"00"),"99")&amp;IFERROR(TEXT(R382,"000"),"999")</f>
        <v>0354109</v>
      </c>
      <c r="D382" s="239">
        <v>0</v>
      </c>
      <c r="E382" s="591">
        <f>IF(NOT(ISBLANK(L382)),1,0)</f>
        <v>0</v>
      </c>
      <c r="F382" s="591">
        <f>IF(NOT(ISBLANK(O382)),1,0)</f>
        <v>0</v>
      </c>
      <c r="G382" s="349" t="str">
        <f>IF(ISBLANK(H382), IF(OR(NOT(ISBLANK(L382)),NOT(ISBLANK(I382)), NOT(ISBLANK(O382))),"no oldname but should be",""),IF(H382=I382,"api",IF(H382=O382,"csv","no match or acs")))</f>
        <v/>
      </c>
      <c r="H382" s="119"/>
      <c r="I382" s="119"/>
      <c r="J382" s="189"/>
      <c r="K382" s="119"/>
      <c r="L382" s="119"/>
      <c r="M382" s="189"/>
      <c r="N382" s="189"/>
      <c r="O382" s="119"/>
      <c r="P382" s="189"/>
      <c r="Q382" s="120" t="s">
        <v>5462</v>
      </c>
      <c r="R382" s="142">
        <f>IFERROR(_xlfn.XLOOKUP(T382, sortorder!P:P,sortorder!Q:Q),999)</f>
        <v>109</v>
      </c>
      <c r="S382" s="142">
        <f>IFERROR(_xlfn.XLOOKUP(T382, sortorder!P:P,sortorder!O:O),99)</f>
        <v>13</v>
      </c>
      <c r="T382" s="188" t="s">
        <v>5449</v>
      </c>
      <c r="U382" s="189"/>
      <c r="V382" s="147">
        <f>IFERROR(_xlfn.XLOOKUP(X382, sortorder!E:E,sortorder!D:D),99)</f>
        <v>54</v>
      </c>
      <c r="W382" s="147">
        <f>V382</f>
        <v>54</v>
      </c>
      <c r="X382" s="190" t="s">
        <v>2366</v>
      </c>
      <c r="Y382" s="137">
        <f>IF(ISERROR(SEARCH(Y$1,$Q382)),0,1)</f>
        <v>1</v>
      </c>
      <c r="Z382" s="137">
        <f>IF(ISERROR(SEARCH(Z$1,$Q382)),0,1)</f>
        <v>0</v>
      </c>
      <c r="AA382" s="137">
        <f>IF(ISERROR(SEARCH(AA$1,$Q382)),0,1)</f>
        <v>0</v>
      </c>
      <c r="AB382" s="137">
        <f>IF(ISERROR(SEARCH(AB$1,$Q382)),0,1)</f>
        <v>0</v>
      </c>
      <c r="AC382" s="137">
        <f>IF(ISERROR(SEARCH(AC$1,$Q382)),0,1)</f>
        <v>1</v>
      </c>
      <c r="AD382" s="137">
        <f>IF(ISERROR(SEARCH(AD$1,$Q382)),0,1)</f>
        <v>0</v>
      </c>
      <c r="AE382" s="137">
        <f>IF(ISERROR(SEARCH(AE$1,$Q382)),0,1)</f>
        <v>0</v>
      </c>
      <c r="AF382" s="137">
        <f>IF(ISERROR(SEARCH(AF$1,$Q382)),0,1)</f>
        <v>0</v>
      </c>
      <c r="AG382" s="137">
        <f>IF(ISERROR(SEARCH(AG$1,$Q382)),0,1)</f>
        <v>0</v>
      </c>
      <c r="AH382" s="119"/>
      <c r="AI382" s="137" t="str">
        <f>_xlfn.XLOOKUP(I382,'api2.3'!B:B,'api2.3'!D:D,"")</f>
        <v/>
      </c>
      <c r="AJ382" s="119" t="s">
        <v>140</v>
      </c>
      <c r="AK382" s="202" t="s">
        <v>140</v>
      </c>
      <c r="AL382" s="200">
        <f>_xlfn.XLOOKUP(AK382,sortorder!$I$15:$I$20,sortorder!$J$15:$J$20)</f>
        <v>3</v>
      </c>
      <c r="AM382" s="640" t="s">
        <v>416</v>
      </c>
      <c r="AN382" s="640" t="s">
        <v>416</v>
      </c>
      <c r="AO382" s="640" t="s">
        <v>417</v>
      </c>
      <c r="AP382" s="646">
        <v>1</v>
      </c>
      <c r="AQ382" s="119" t="s">
        <v>2335</v>
      </c>
      <c r="AR382" s="22" t="str">
        <f>IF(AA382=1,"pctile",IF(Y382=1,"ratio",IF(AC382=1,"avg","raw")))</f>
        <v>ratio</v>
      </c>
      <c r="AS382" s="119" t="s">
        <v>1707</v>
      </c>
      <c r="AT382" s="22" t="b">
        <f>AR382=AS382</f>
        <v>1</v>
      </c>
      <c r="AU382" s="640" t="s">
        <v>1707</v>
      </c>
      <c r="AV382" s="640" t="s">
        <v>1707</v>
      </c>
      <c r="AW382" s="119"/>
      <c r="AX382" s="601" t="s">
        <v>2799</v>
      </c>
      <c r="AY382" s="484" t="b">
        <v>0</v>
      </c>
      <c r="AZ382" s="224" t="s">
        <v>2948</v>
      </c>
      <c r="BA382" s="119">
        <v>2</v>
      </c>
      <c r="BB382" s="119">
        <v>1</v>
      </c>
      <c r="BC382" s="119" t="b">
        <v>0</v>
      </c>
      <c r="BD382" s="119" t="b">
        <v>0</v>
      </c>
      <c r="BE382" s="119" t="b">
        <v>0</v>
      </c>
      <c r="BF382" s="119"/>
      <c r="BG382" s="247" t="s">
        <v>5463</v>
      </c>
      <c r="BH382" s="247" t="s">
        <v>5464</v>
      </c>
      <c r="BI382" s="247" t="s">
        <v>5464</v>
      </c>
      <c r="BJ382" s="719" t="e">
        <v>#N/A</v>
      </c>
      <c r="BK382" s="566" t="s">
        <v>2799</v>
      </c>
      <c r="BL382" s="484" t="s">
        <v>2799</v>
      </c>
      <c r="BM382" s="189"/>
      <c r="BN382" s="189"/>
      <c r="BO382" s="248">
        <v>999</v>
      </c>
      <c r="BP382" s="119"/>
      <c r="BQ382" s="587"/>
      <c r="BR382" s="587"/>
      <c r="BS382" s="587"/>
      <c r="BT382" s="587"/>
      <c r="BU382" s="587"/>
    </row>
    <row r="383" spans="1:73" ht="16.5" customHeight="1">
      <c r="A383">
        <v>382</v>
      </c>
      <c r="B383" s="153" t="str">
        <f>IFERROR(TEXT(AL383,"00"),"99")&amp;IFERROR(TEXT(W383,"00"),"99")&amp;IFERROR(TEXT(S383,"00"),"99")&amp;IFERROR(TEXT(BO383,"000"),"999")</f>
        <v>035501999</v>
      </c>
      <c r="C383" s="153" t="str">
        <f>IFERROR(TEXT(AL383,"00"),"99")&amp;IFERROR(TEXT(V383,"00"),"99")&amp;IFERROR(TEXT(R383,"000"),"999")</f>
        <v>0355096</v>
      </c>
      <c r="D383" s="28">
        <v>0</v>
      </c>
      <c r="E383" s="591">
        <f>IF(NOT(ISBLANK(L383)),1,0)</f>
        <v>0</v>
      </c>
      <c r="F383" s="591">
        <f>IF(NOT(ISBLANK(O383)),1,0)</f>
        <v>0</v>
      </c>
      <c r="G383" s="349" t="str">
        <f>IF(ISBLANK(H383), IF(OR(NOT(ISBLANK(L383)),NOT(ISBLANK(I383)), NOT(ISBLANK(O383))),"no oldname but should be",""),IF(H383=I383,"api",IF(H383=O383,"csv","no match or acs")))</f>
        <v/>
      </c>
      <c r="H383" s="119"/>
      <c r="I383" s="119"/>
      <c r="K383" s="119"/>
      <c r="L383" s="119"/>
      <c r="M383" s="189"/>
      <c r="N383" s="189"/>
      <c r="O383" s="119"/>
      <c r="P383" s="189"/>
      <c r="Q383" s="120" t="s">
        <v>2423</v>
      </c>
      <c r="R383" s="142">
        <f>IFERROR(_xlfn.XLOOKUP(T383, sortorder!P:P,sortorder!Q:Q),999)</f>
        <v>96</v>
      </c>
      <c r="S383" s="142">
        <f>IFERROR(_xlfn.XLOOKUP(T383, sortorder!P:P,sortorder!O:O),99)</f>
        <v>1</v>
      </c>
      <c r="T383" s="188" t="s">
        <v>181</v>
      </c>
      <c r="U383" s="189" t="s">
        <v>181</v>
      </c>
      <c r="V383" s="147">
        <f>IFERROR(_xlfn.XLOOKUP(X383, sortorder!E:E,sortorder!D:D),99)</f>
        <v>55</v>
      </c>
      <c r="W383" s="147">
        <f>V383</f>
        <v>55</v>
      </c>
      <c r="X383" s="190" t="s">
        <v>2424</v>
      </c>
      <c r="Y383" s="137">
        <f>IF(ISERROR(SEARCH(Y$1,$Q383)),0,1)</f>
        <v>1</v>
      </c>
      <c r="Z383" s="137">
        <f>IF(ISERROR(SEARCH(Z$1,$Q383)),0,1)</f>
        <v>1</v>
      </c>
      <c r="AA383" s="137">
        <f>IF(ISERROR(SEARCH(AA$1,$Q383)),0,1)</f>
        <v>0</v>
      </c>
      <c r="AB383" s="137">
        <f>IF(ISERROR(SEARCH(AB$1,$Q383)),0,1)</f>
        <v>0</v>
      </c>
      <c r="AC383" s="137">
        <f>IF(ISERROR(SEARCH(AC$1,$Q383)),0,1)</f>
        <v>1</v>
      </c>
      <c r="AD383" s="137">
        <f>IF(ISERROR(SEARCH(AD$1,$Q383)),0,1)</f>
        <v>0</v>
      </c>
      <c r="AE383" s="137">
        <f>IF(ISERROR(SEARCH(AE$1,$Q383)),0,1)</f>
        <v>0</v>
      </c>
      <c r="AF383" s="137">
        <f>IF(ISERROR(SEARCH(AF$1,$Q383)),0,1)</f>
        <v>0</v>
      </c>
      <c r="AG383" s="137">
        <f>IF(ISERROR(SEARCH(AG$1,$Q383)),0,1)</f>
        <v>0</v>
      </c>
      <c r="AH383" s="119"/>
      <c r="AI383" s="137" t="str">
        <f>_xlfn.XLOOKUP(I383,'api2.3'!B:B,'api2.3'!D:D,"")</f>
        <v/>
      </c>
      <c r="AJ383" s="119" t="s">
        <v>140</v>
      </c>
      <c r="AK383" s="38" t="s">
        <v>140</v>
      </c>
      <c r="AL383" s="200">
        <f>_xlfn.XLOOKUP(AK383,sortorder!$I$15:$I$20,sortorder!$J$15:$J$20)</f>
        <v>3</v>
      </c>
      <c r="AM383" s="640" t="s">
        <v>1743</v>
      </c>
      <c r="AN383" s="640" t="s">
        <v>1743</v>
      </c>
      <c r="AO383" s="640" t="s">
        <v>1744</v>
      </c>
      <c r="AP383" s="644">
        <v>3</v>
      </c>
      <c r="AQ383" s="119" t="s">
        <v>2393</v>
      </c>
      <c r="AR383" s="22" t="str">
        <f>IF(AA383=1,"pctile",IF(Y383=1,"ratio",IF(AC383=1,"avg","raw")))</f>
        <v>ratio</v>
      </c>
      <c r="AS383" s="119" t="s">
        <v>1707</v>
      </c>
      <c r="AT383" s="22" t="b">
        <f>AR383=AS383</f>
        <v>1</v>
      </c>
      <c r="AU383" s="640" t="s">
        <v>1707</v>
      </c>
      <c r="AV383" s="640" t="s">
        <v>1707</v>
      </c>
      <c r="AW383" s="119"/>
      <c r="AX383" s="601" t="s">
        <v>2799</v>
      </c>
      <c r="AY383" s="484" t="b">
        <v>0</v>
      </c>
      <c r="AZ383" s="119" t="s">
        <v>2948</v>
      </c>
      <c r="BA383" s="119">
        <v>2</v>
      </c>
      <c r="BB383" s="119">
        <v>1</v>
      </c>
      <c r="BC383" s="119" t="b">
        <v>0</v>
      </c>
      <c r="BD383" s="119" t="b">
        <v>0</v>
      </c>
      <c r="BE383" s="119" t="b">
        <v>0</v>
      </c>
      <c r="BF383" s="119"/>
      <c r="BG383" s="119" t="s">
        <v>2425</v>
      </c>
      <c r="BH383" s="119" t="s">
        <v>2425</v>
      </c>
      <c r="BI383" s="119" t="s">
        <v>2425</v>
      </c>
      <c r="BJ383" s="719" t="e">
        <v>#N/A</v>
      </c>
      <c r="BK383" s="566" t="s">
        <v>2799</v>
      </c>
      <c r="BL383" s="484" t="s">
        <v>2799</v>
      </c>
      <c r="BM383" s="189"/>
      <c r="BO383" s="214">
        <v>999</v>
      </c>
      <c r="BT383" s="585" t="s">
        <v>404</v>
      </c>
      <c r="BU383" s="585" t="s">
        <v>55</v>
      </c>
    </row>
    <row r="384" spans="1:73">
      <c r="A384">
        <v>383</v>
      </c>
      <c r="B384" s="153" t="str">
        <f>IFERROR(TEXT(AL384,"00"),"99")&amp;IFERROR(TEXT(W384,"00"),"99")&amp;IFERROR(TEXT(S384,"00"),"99")&amp;IFERROR(TEXT(BO384,"000"),"999")</f>
        <v>035502999</v>
      </c>
      <c r="C384" s="153" t="str">
        <f>IFERROR(TEXT(AL384,"00"),"99")&amp;IFERROR(TEXT(V384,"00"),"99")&amp;IFERROR(TEXT(R384,"000"),"999")</f>
        <v>0355097</v>
      </c>
      <c r="D384" s="28">
        <v>0</v>
      </c>
      <c r="E384" s="591">
        <f>IF(NOT(ISBLANK(L384)),1,0)</f>
        <v>0</v>
      </c>
      <c r="F384" s="591">
        <f>IF(NOT(ISBLANK(O384)),1,0)</f>
        <v>0</v>
      </c>
      <c r="G384" s="349" t="str">
        <f>IF(ISBLANK(H384), IF(OR(NOT(ISBLANK(L384)),NOT(ISBLANK(I384)), NOT(ISBLANK(O384))),"no oldname but should be",""),IF(H384=I384,"api",IF(H384=O384,"csv","no match or acs")))</f>
        <v/>
      </c>
      <c r="I384" s="119"/>
      <c r="K384" s="119"/>
      <c r="L384" s="119"/>
      <c r="M384" s="189"/>
      <c r="N384" s="189"/>
      <c r="O384" s="119"/>
      <c r="P384" s="189"/>
      <c r="Q384" s="120" t="s">
        <v>2426</v>
      </c>
      <c r="R384" s="142">
        <f>IFERROR(_xlfn.XLOOKUP(T384, sortorder!P:P,sortorder!Q:Q),999)</f>
        <v>97</v>
      </c>
      <c r="S384" s="142">
        <f>IFERROR(_xlfn.XLOOKUP(T384, sortorder!P:P,sortorder!O:O),99)</f>
        <v>2</v>
      </c>
      <c r="T384" s="124" t="s">
        <v>144</v>
      </c>
      <c r="U384" s="189" t="s">
        <v>144</v>
      </c>
      <c r="V384" s="147">
        <f>IFERROR(_xlfn.XLOOKUP(X384, sortorder!E:E,sortorder!D:D),99)</f>
        <v>55</v>
      </c>
      <c r="W384" s="147">
        <f>V384</f>
        <v>55</v>
      </c>
      <c r="X384" s="190" t="s">
        <v>2424</v>
      </c>
      <c r="Y384" s="137">
        <f>IF(ISERROR(SEARCH(Y$1,$Q384)),0,1)</f>
        <v>1</v>
      </c>
      <c r="Z384" s="137">
        <f>IF(ISERROR(SEARCH(Z$1,$Q384)),0,1)</f>
        <v>1</v>
      </c>
      <c r="AA384" s="137">
        <f>IF(ISERROR(SEARCH(AA$1,$Q384)),0,1)</f>
        <v>0</v>
      </c>
      <c r="AB384" s="137">
        <f>IF(ISERROR(SEARCH(AB$1,$Q384)),0,1)</f>
        <v>0</v>
      </c>
      <c r="AC384" s="137">
        <f>IF(ISERROR(SEARCH(AC$1,$Q384)),0,1)</f>
        <v>1</v>
      </c>
      <c r="AD384" s="137">
        <f>IF(ISERROR(SEARCH(AD$1,$Q384)),0,1)</f>
        <v>0</v>
      </c>
      <c r="AE384" s="137">
        <f>IF(ISERROR(SEARCH(AE$1,$Q384)),0,1)</f>
        <v>0</v>
      </c>
      <c r="AF384" s="137">
        <f>IF(ISERROR(SEARCH(AF$1,$Q384)),0,1)</f>
        <v>0</v>
      </c>
      <c r="AG384" s="137">
        <f>IF(ISERROR(SEARCH(AG$1,$Q384)),0,1)</f>
        <v>0</v>
      </c>
      <c r="AH384" s="119"/>
      <c r="AI384" s="137">
        <f>_xlfn.XLOOKUP(I384,'api2.3'!B:B,'api2.3'!D:D,"")</f>
        <v>0</v>
      </c>
      <c r="AJ384" t="s">
        <v>140</v>
      </c>
      <c r="AK384" s="38" t="s">
        <v>140</v>
      </c>
      <c r="AL384" s="200">
        <f>_xlfn.XLOOKUP(AK384,sortorder!$I$15:$I$20,sortorder!$J$15:$J$20)</f>
        <v>3</v>
      </c>
      <c r="AM384" s="640" t="s">
        <v>1743</v>
      </c>
      <c r="AN384" s="640" t="s">
        <v>1743</v>
      </c>
      <c r="AO384" s="640" t="s">
        <v>1744</v>
      </c>
      <c r="AP384" s="644">
        <v>3</v>
      </c>
      <c r="AQ384" s="119" t="s">
        <v>2393</v>
      </c>
      <c r="AR384" s="22" t="str">
        <f>IF(AA384=1,"pctile",IF(Y384=1,"ratio",IF(AC384=1,"avg","raw")))</f>
        <v>ratio</v>
      </c>
      <c r="AS384" s="119" t="s">
        <v>1707</v>
      </c>
      <c r="AT384" s="22" t="b">
        <f>AR384=AS384</f>
        <v>1</v>
      </c>
      <c r="AU384" s="640" t="s">
        <v>1707</v>
      </c>
      <c r="AV384" s="640" t="s">
        <v>1707</v>
      </c>
      <c r="AW384" s="119"/>
      <c r="AX384" s="601" t="s">
        <v>2799</v>
      </c>
      <c r="AY384" s="484" t="b">
        <v>0</v>
      </c>
      <c r="AZ384" s="119" t="s">
        <v>2948</v>
      </c>
      <c r="BA384" s="119">
        <v>2</v>
      </c>
      <c r="BB384" s="119">
        <v>1</v>
      </c>
      <c r="BC384" s="119" t="b">
        <v>0</v>
      </c>
      <c r="BD384" s="119" t="b">
        <v>0</v>
      </c>
      <c r="BE384" s="119" t="b">
        <v>0</v>
      </c>
      <c r="BF384" s="119"/>
      <c r="BG384" s="119" t="s">
        <v>2427</v>
      </c>
      <c r="BH384" s="119" t="s">
        <v>2427</v>
      </c>
      <c r="BI384" t="s">
        <v>2427</v>
      </c>
      <c r="BJ384" s="719" t="e">
        <v>#N/A</v>
      </c>
      <c r="BK384" s="566" t="s">
        <v>2799</v>
      </c>
      <c r="BL384" s="484" t="s">
        <v>2799</v>
      </c>
      <c r="BM384" s="189"/>
      <c r="BO384" s="214">
        <v>999</v>
      </c>
      <c r="BT384" s="585" t="s">
        <v>404</v>
      </c>
      <c r="BU384" s="585" t="s">
        <v>55</v>
      </c>
    </row>
    <row r="385" spans="1:73">
      <c r="A385">
        <v>384</v>
      </c>
      <c r="B385" s="153" t="str">
        <f>IFERROR(TEXT(AL385,"00"),"99")&amp;IFERROR(TEXT(W385,"00"),"99")&amp;IFERROR(TEXT(S385,"00"),"99")&amp;IFERROR(TEXT(BO385,"000"),"999")</f>
        <v>035503999</v>
      </c>
      <c r="C385" s="153" t="str">
        <f>IFERROR(TEXT(AL385,"00"),"99")&amp;IFERROR(TEXT(V385,"00"),"99")&amp;IFERROR(TEXT(R385,"000"),"999")</f>
        <v>0355098</v>
      </c>
      <c r="D385" s="239">
        <v>0</v>
      </c>
      <c r="E385" s="591">
        <f>IF(NOT(ISBLANK(L385)),1,0)</f>
        <v>0</v>
      </c>
      <c r="F385" s="591">
        <f>IF(NOT(ISBLANK(O385)),1,0)</f>
        <v>0</v>
      </c>
      <c r="G385" s="349" t="str">
        <f>IF(ISBLANK(H385), IF(OR(NOT(ISBLANK(L385)),NOT(ISBLANK(I385)), NOT(ISBLANK(O385))),"no oldname but should be",""),IF(H385=I385,"api",IF(H385=O385,"csv","no match or acs")))</f>
        <v/>
      </c>
      <c r="H385" s="119"/>
      <c r="I385" s="119"/>
      <c r="J385" s="189"/>
      <c r="K385" s="119"/>
      <c r="L385" s="119"/>
      <c r="M385" s="189"/>
      <c r="N385" s="189"/>
      <c r="O385" s="119"/>
      <c r="P385" s="189"/>
      <c r="Q385" s="120" t="s">
        <v>5545</v>
      </c>
      <c r="R385" s="142">
        <f>IFERROR(_xlfn.XLOOKUP(T385, sortorder!P:P,sortorder!Q:Q),999)</f>
        <v>98</v>
      </c>
      <c r="S385" s="142">
        <f>IFERROR(_xlfn.XLOOKUP(T385, sortorder!P:P,sortorder!O:O),99)</f>
        <v>3</v>
      </c>
      <c r="T385" s="188" t="s">
        <v>5453</v>
      </c>
      <c r="U385" s="189"/>
      <c r="V385" s="147">
        <f>IFERROR(_xlfn.XLOOKUP(X385, sortorder!E:E,sortorder!D:D),99)</f>
        <v>55</v>
      </c>
      <c r="W385" s="147">
        <f>V385</f>
        <v>55</v>
      </c>
      <c r="X385" s="190" t="s">
        <v>2424</v>
      </c>
      <c r="Y385" s="137">
        <f>IF(ISERROR(SEARCH(Y$1,$Q385)),0,1)</f>
        <v>1</v>
      </c>
      <c r="Z385" s="137">
        <f>IF(ISERROR(SEARCH(Z$1,$Q385)),0,1)</f>
        <v>1</v>
      </c>
      <c r="AA385" s="137">
        <f>IF(ISERROR(SEARCH(AA$1,$Q385)),0,1)</f>
        <v>0</v>
      </c>
      <c r="AB385" s="137">
        <f>IF(ISERROR(SEARCH(AB$1,$Q385)),0,1)</f>
        <v>0</v>
      </c>
      <c r="AC385" s="137">
        <f>IF(ISERROR(SEARCH(AC$1,$Q385)),0,1)</f>
        <v>1</v>
      </c>
      <c r="AD385" s="137">
        <f>IF(ISERROR(SEARCH(AD$1,$Q385)),0,1)</f>
        <v>0</v>
      </c>
      <c r="AE385" s="137">
        <f>IF(ISERROR(SEARCH(AE$1,$Q385)),0,1)</f>
        <v>0</v>
      </c>
      <c r="AF385" s="137">
        <f>IF(ISERROR(SEARCH(AF$1,$Q385)),0,1)</f>
        <v>0</v>
      </c>
      <c r="AG385" s="137">
        <f>IF(ISERROR(SEARCH(AG$1,$Q385)),0,1)</f>
        <v>0</v>
      </c>
      <c r="AH385" s="119"/>
      <c r="AI385" s="137">
        <f>_xlfn.XLOOKUP(I385,'api2.3'!B:B,'api2.3'!D:D,"")</f>
        <v>0</v>
      </c>
      <c r="AJ385" s="119" t="s">
        <v>140</v>
      </c>
      <c r="AK385" s="202" t="s">
        <v>140</v>
      </c>
      <c r="AL385" s="200">
        <f>_xlfn.XLOOKUP(AK385,sortorder!$I$15:$I$20,sortorder!$J$15:$J$20)</f>
        <v>3</v>
      </c>
      <c r="AM385" s="640" t="s">
        <v>1743</v>
      </c>
      <c r="AN385" s="640" t="s">
        <v>1743</v>
      </c>
      <c r="AO385" s="640" t="s">
        <v>1744</v>
      </c>
      <c r="AP385" s="646">
        <v>3</v>
      </c>
      <c r="AQ385" s="119" t="s">
        <v>2393</v>
      </c>
      <c r="AR385" s="22" t="str">
        <f>IF(AA385=1,"pctile",IF(Y385=1,"ratio",IF(AC385=1,"avg","raw")))</f>
        <v>ratio</v>
      </c>
      <c r="AS385" s="119" t="s">
        <v>1707</v>
      </c>
      <c r="AT385" s="22" t="b">
        <f>AR385=AS385</f>
        <v>1</v>
      </c>
      <c r="AU385" s="640" t="s">
        <v>1707</v>
      </c>
      <c r="AV385" s="640" t="s">
        <v>1707</v>
      </c>
      <c r="AW385" s="119"/>
      <c r="AX385" s="601" t="s">
        <v>2799</v>
      </c>
      <c r="AY385" s="484" t="b">
        <v>0</v>
      </c>
      <c r="AZ385" s="224" t="s">
        <v>2948</v>
      </c>
      <c r="BA385" s="119">
        <v>2</v>
      </c>
      <c r="BB385" s="119">
        <v>1</v>
      </c>
      <c r="BC385" s="119" t="b">
        <v>0</v>
      </c>
      <c r="BD385" s="119" t="b">
        <v>0</v>
      </c>
      <c r="BE385" s="119" t="b">
        <v>0</v>
      </c>
      <c r="BF385" s="119"/>
      <c r="BG385" s="119" t="s">
        <v>5546</v>
      </c>
      <c r="BH385" s="119" t="s">
        <v>5547</v>
      </c>
      <c r="BI385" s="119" t="s">
        <v>5547</v>
      </c>
      <c r="BJ385" s="719">
        <v>0</v>
      </c>
      <c r="BK385" s="566" t="s">
        <v>2799</v>
      </c>
      <c r="BL385" s="484" t="s">
        <v>2799</v>
      </c>
      <c r="BM385" s="189"/>
      <c r="BN385" s="189"/>
      <c r="BO385" s="248">
        <v>999</v>
      </c>
      <c r="BP385" s="119"/>
      <c r="BQ385" s="587"/>
      <c r="BR385" s="587"/>
      <c r="BS385" s="587"/>
      <c r="BT385" s="587"/>
      <c r="BU385" s="587"/>
    </row>
    <row r="386" spans="1:73">
      <c r="A386">
        <v>385</v>
      </c>
      <c r="B386" s="153" t="str">
        <f>IFERROR(TEXT(AL386,"00"),"99")&amp;IFERROR(TEXT(W386,"00"),"99")&amp;IFERROR(TEXT(S386,"00"),"99")&amp;IFERROR(TEXT(BO386,"000"),"999")</f>
        <v>035504999</v>
      </c>
      <c r="C386" s="153" t="str">
        <f>IFERROR(TEXT(AL386,"00"),"99")&amp;IFERROR(TEXT(V386,"00"),"99")&amp;IFERROR(TEXT(R386,"000"),"999")</f>
        <v>0355099</v>
      </c>
      <c r="D386" s="28">
        <v>0</v>
      </c>
      <c r="E386" s="591">
        <f>IF(NOT(ISBLANK(L386)),1,0)</f>
        <v>0</v>
      </c>
      <c r="F386" s="591">
        <f>IF(NOT(ISBLANK(O386)),1,0)</f>
        <v>0</v>
      </c>
      <c r="G386" s="349" t="str">
        <f>IF(ISBLANK(H386), IF(OR(NOT(ISBLANK(L386)),NOT(ISBLANK(I386)), NOT(ISBLANK(O386))),"no oldname but should be",""),IF(H386=I386,"api",IF(H386=O386,"csv","no match or acs")))</f>
        <v/>
      </c>
      <c r="I386" s="119"/>
      <c r="L386" s="119"/>
      <c r="M386" s="189"/>
      <c r="Q386" s="120" t="s">
        <v>2432</v>
      </c>
      <c r="R386" s="142">
        <f>IFERROR(_xlfn.XLOOKUP(T386, sortorder!P:P,sortorder!Q:Q),999)</f>
        <v>99</v>
      </c>
      <c r="S386" s="142">
        <f>IFERROR(_xlfn.XLOOKUP(T386, sortorder!P:P,sortorder!O:O),99)</f>
        <v>4</v>
      </c>
      <c r="T386" s="124" t="s">
        <v>196</v>
      </c>
      <c r="U386" s="56" t="s">
        <v>196</v>
      </c>
      <c r="V386" s="147">
        <f>IFERROR(_xlfn.XLOOKUP(X386, sortorder!E:E,sortorder!D:D),99)</f>
        <v>55</v>
      </c>
      <c r="W386" s="147">
        <f>V386</f>
        <v>55</v>
      </c>
      <c r="X386" s="21" t="s">
        <v>2424</v>
      </c>
      <c r="Y386" s="137">
        <f>IF(ISERROR(SEARCH(Y$1,$Q386)),0,1)</f>
        <v>1</v>
      </c>
      <c r="Z386" s="137">
        <f>IF(ISERROR(SEARCH(Z$1,$Q386)),0,1)</f>
        <v>1</v>
      </c>
      <c r="AA386" s="137">
        <f>IF(ISERROR(SEARCH(AA$1,$Q386)),0,1)</f>
        <v>0</v>
      </c>
      <c r="AB386" s="137">
        <f>IF(ISERROR(SEARCH(AB$1,$Q386)),0,1)</f>
        <v>0</v>
      </c>
      <c r="AC386" s="137">
        <f>IF(ISERROR(SEARCH(AC$1,$Q386)),0,1)</f>
        <v>1</v>
      </c>
      <c r="AD386" s="137">
        <f>IF(ISERROR(SEARCH(AD$1,$Q386)),0,1)</f>
        <v>0</v>
      </c>
      <c r="AE386" s="137">
        <f>IF(ISERROR(SEARCH(AE$1,$Q386)),0,1)</f>
        <v>0</v>
      </c>
      <c r="AF386" s="137">
        <f>IF(ISERROR(SEARCH(AF$1,$Q386)),0,1)</f>
        <v>0</v>
      </c>
      <c r="AG386" s="137">
        <f>IF(ISERROR(SEARCH(AG$1,$Q386)),0,1)</f>
        <v>0</v>
      </c>
      <c r="AI386" s="137">
        <f>_xlfn.XLOOKUP(I386,'api2.3'!B:B,'api2.3'!D:D,"")</f>
        <v>0</v>
      </c>
      <c r="AJ386" t="s">
        <v>140</v>
      </c>
      <c r="AK386" s="38" t="s">
        <v>140</v>
      </c>
      <c r="AL386" s="200">
        <f>_xlfn.XLOOKUP(AK386,sortorder!$I$15:$I$20,sortorder!$J$15:$J$20)</f>
        <v>3</v>
      </c>
      <c r="AM386" s="638" t="s">
        <v>1743</v>
      </c>
      <c r="AN386" s="638" t="s">
        <v>1743</v>
      </c>
      <c r="AO386" s="638" t="s">
        <v>1744</v>
      </c>
      <c r="AP386" s="642">
        <v>3</v>
      </c>
      <c r="AQ386" t="s">
        <v>2393</v>
      </c>
      <c r="AR386" s="22" t="str">
        <f>IF(AA386=1,"pctile",IF(Y386=1,"ratio",IF(AC386=1,"avg","raw")))</f>
        <v>ratio</v>
      </c>
      <c r="AS386" t="s">
        <v>1707</v>
      </c>
      <c r="AT386" s="22" t="b">
        <f>AR386=AS386</f>
        <v>1</v>
      </c>
      <c r="AU386" s="638" t="s">
        <v>1707</v>
      </c>
      <c r="AV386" s="638" t="s">
        <v>1707</v>
      </c>
      <c r="AX386" s="601" t="s">
        <v>2799</v>
      </c>
      <c r="AY386" s="484" t="b">
        <v>0</v>
      </c>
      <c r="AZ386" t="s">
        <v>2948</v>
      </c>
      <c r="BA386">
        <v>2</v>
      </c>
      <c r="BB386">
        <v>1</v>
      </c>
      <c r="BC386" t="b">
        <v>0</v>
      </c>
      <c r="BD386" t="b">
        <v>0</v>
      </c>
      <c r="BE386" t="b">
        <v>0</v>
      </c>
      <c r="BG386" t="s">
        <v>2433</v>
      </c>
      <c r="BH386" t="s">
        <v>2433</v>
      </c>
      <c r="BI386" t="s">
        <v>2433</v>
      </c>
      <c r="BJ386" s="719">
        <v>0</v>
      </c>
      <c r="BK386" s="566" t="s">
        <v>2799</v>
      </c>
      <c r="BL386" s="484" t="s">
        <v>2799</v>
      </c>
      <c r="BO386" s="214">
        <v>999</v>
      </c>
      <c r="BT386" s="585" t="s">
        <v>404</v>
      </c>
      <c r="BU386" s="585" t="s">
        <v>55</v>
      </c>
    </row>
    <row r="387" spans="1:73">
      <c r="A387">
        <v>386</v>
      </c>
      <c r="B387" s="153" t="str">
        <f>IFERROR(TEXT(AL387,"00"),"99")&amp;IFERROR(TEXT(W387,"00"),"99")&amp;IFERROR(TEXT(S387,"00"),"99")&amp;IFERROR(TEXT(BO387,"000"),"999")</f>
        <v>035505999</v>
      </c>
      <c r="C387" s="153" t="str">
        <f>IFERROR(TEXT(AL387,"00"),"99")&amp;IFERROR(TEXT(V387,"00"),"99")&amp;IFERROR(TEXT(R387,"000"),"999")</f>
        <v>0355101</v>
      </c>
      <c r="D387" s="28">
        <v>0</v>
      </c>
      <c r="E387" s="591">
        <f>IF(NOT(ISBLANK(L387)),1,0)</f>
        <v>0</v>
      </c>
      <c r="F387" s="591">
        <f>IF(NOT(ISBLANK(O387)),1,0)</f>
        <v>0</v>
      </c>
      <c r="G387" s="349" t="str">
        <f>IF(ISBLANK(H387), IF(OR(NOT(ISBLANK(L387)),NOT(ISBLANK(I387)), NOT(ISBLANK(O387))),"no oldname but should be",""),IF(H387=I387,"api",IF(H387=O387,"csv","no match or acs")))</f>
        <v/>
      </c>
      <c r="L387" s="119"/>
      <c r="M387" s="189"/>
      <c r="Q387" s="120" t="s">
        <v>2448</v>
      </c>
      <c r="R387" s="142">
        <f>IFERROR(_xlfn.XLOOKUP(T387, sortorder!P:P,sortorder!Q:Q),999)</f>
        <v>101</v>
      </c>
      <c r="S387" s="142">
        <f>IFERROR(_xlfn.XLOOKUP(T387, sortorder!P:P,sortorder!O:O),99)</f>
        <v>5</v>
      </c>
      <c r="T387" s="124" t="s">
        <v>1717</v>
      </c>
      <c r="U387" s="56" t="s">
        <v>1717</v>
      </c>
      <c r="V387" s="147">
        <f>IFERROR(_xlfn.XLOOKUP(X387, sortorder!E:E,sortorder!D:D),99)</f>
        <v>55</v>
      </c>
      <c r="W387" s="147">
        <f>V387</f>
        <v>55</v>
      </c>
      <c r="X387" s="21" t="s">
        <v>2424</v>
      </c>
      <c r="Y387" s="137">
        <f>IF(ISERROR(SEARCH(Y$1,$Q387)),0,1)</f>
        <v>1</v>
      </c>
      <c r="Z387" s="137">
        <f>IF(ISERROR(SEARCH(Z$1,$Q387)),0,1)</f>
        <v>1</v>
      </c>
      <c r="AA387" s="137">
        <f>IF(ISERROR(SEARCH(AA$1,$Q387)),0,1)</f>
        <v>0</v>
      </c>
      <c r="AB387" s="137">
        <f>IF(ISERROR(SEARCH(AB$1,$Q387)),0,1)</f>
        <v>0</v>
      </c>
      <c r="AC387" s="137">
        <f>IF(ISERROR(SEARCH(AC$1,$Q387)),0,1)</f>
        <v>1</v>
      </c>
      <c r="AD387" s="137">
        <f>IF(ISERROR(SEARCH(AD$1,$Q387)),0,1)</f>
        <v>0</v>
      </c>
      <c r="AE387" s="137">
        <f>IF(ISERROR(SEARCH(AE$1,$Q387)),0,1)</f>
        <v>0</v>
      </c>
      <c r="AF387" s="137">
        <f>IF(ISERROR(SEARCH(AF$1,$Q387)),0,1)</f>
        <v>0</v>
      </c>
      <c r="AG387" s="137">
        <f>IF(ISERROR(SEARCH(AG$1,$Q387)),0,1)</f>
        <v>0</v>
      </c>
      <c r="AI387" s="137">
        <f>_xlfn.XLOOKUP(I387,'api2.3'!B:B,'api2.3'!D:D,"")</f>
        <v>0</v>
      </c>
      <c r="AJ387" t="s">
        <v>140</v>
      </c>
      <c r="AK387" s="38" t="s">
        <v>140</v>
      </c>
      <c r="AL387" s="200">
        <f>_xlfn.XLOOKUP(AK387,sortorder!$I$15:$I$20,sortorder!$J$15:$J$20)</f>
        <v>3</v>
      </c>
      <c r="AM387" s="638" t="s">
        <v>1743</v>
      </c>
      <c r="AN387" s="638" t="s">
        <v>1743</v>
      </c>
      <c r="AO387" s="638" t="s">
        <v>1744</v>
      </c>
      <c r="AP387" s="642">
        <v>3</v>
      </c>
      <c r="AQ387" t="s">
        <v>2393</v>
      </c>
      <c r="AR387" s="22" t="str">
        <f>IF(AA387=1,"pctile",IF(Y387=1,"ratio",IF(AC387=1,"avg","raw")))</f>
        <v>ratio</v>
      </c>
      <c r="AS387" t="s">
        <v>1707</v>
      </c>
      <c r="AT387" s="22" t="b">
        <f>AR387=AS387</f>
        <v>1</v>
      </c>
      <c r="AU387" s="638" t="s">
        <v>1707</v>
      </c>
      <c r="AV387" s="638" t="s">
        <v>1707</v>
      </c>
      <c r="AX387" s="601" t="s">
        <v>2799</v>
      </c>
      <c r="AY387" s="484" t="b">
        <v>0</v>
      </c>
      <c r="AZ387" t="s">
        <v>2948</v>
      </c>
      <c r="BA387">
        <v>2</v>
      </c>
      <c r="BB387">
        <v>1</v>
      </c>
      <c r="BC387" t="b">
        <v>0</v>
      </c>
      <c r="BD387" t="b">
        <v>0</v>
      </c>
      <c r="BE387" t="b">
        <v>0</v>
      </c>
      <c r="BG387" t="s">
        <v>2727</v>
      </c>
      <c r="BH387" t="s">
        <v>2727</v>
      </c>
      <c r="BI387" t="s">
        <v>2727</v>
      </c>
      <c r="BJ387" s="719" t="e">
        <v>#N/A</v>
      </c>
      <c r="BK387" s="566" t="s">
        <v>2799</v>
      </c>
      <c r="BL387" s="484" t="s">
        <v>2799</v>
      </c>
      <c r="BO387" s="214">
        <v>999</v>
      </c>
    </row>
    <row r="388" spans="1:73">
      <c r="A388">
        <v>387</v>
      </c>
      <c r="B388" s="153" t="str">
        <f>IFERROR(TEXT(AL388,"00"),"99")&amp;IFERROR(TEXT(W388,"00"),"99")&amp;IFERROR(TEXT(S388,"00"),"99")&amp;IFERROR(TEXT(BO388,"000"),"999")</f>
        <v>035506999</v>
      </c>
      <c r="C388" s="153" t="str">
        <f>IFERROR(TEXT(AL388,"00"),"99")&amp;IFERROR(TEXT(V388,"00"),"99")&amp;IFERROR(TEXT(R388,"000"),"999")</f>
        <v>0355102</v>
      </c>
      <c r="D388" s="28">
        <v>0</v>
      </c>
      <c r="E388" s="591">
        <f>IF(NOT(ISBLANK(L388)),1,0)</f>
        <v>0</v>
      </c>
      <c r="F388" s="591">
        <f>IF(NOT(ISBLANK(O388)),1,0)</f>
        <v>0</v>
      </c>
      <c r="G388" s="349" t="str">
        <f>IF(ISBLANK(H388), IF(OR(NOT(ISBLANK(L388)),NOT(ISBLANK(I388)), NOT(ISBLANK(O388))),"no oldname but should be",""),IF(H388=I388,"api",IF(H388=O388,"csv","no match or acs")))</f>
        <v/>
      </c>
      <c r="L388" s="119"/>
      <c r="M388" s="189"/>
      <c r="Q388" s="120" t="s">
        <v>2436</v>
      </c>
      <c r="R388" s="142">
        <f>IFERROR(_xlfn.XLOOKUP(T388, sortorder!P:P,sortorder!Q:Q),999)</f>
        <v>102</v>
      </c>
      <c r="S388" s="142">
        <f>IFERROR(_xlfn.XLOOKUP(T388, sortorder!P:P,sortorder!O:O),99)</f>
        <v>6</v>
      </c>
      <c r="T388" s="124" t="s">
        <v>306</v>
      </c>
      <c r="U388" s="56" t="s">
        <v>306</v>
      </c>
      <c r="V388" s="147">
        <f>IFERROR(_xlfn.XLOOKUP(X388, sortorder!E:E,sortorder!D:D),99)</f>
        <v>55</v>
      </c>
      <c r="W388" s="147">
        <f>V388</f>
        <v>55</v>
      </c>
      <c r="X388" s="21" t="s">
        <v>2424</v>
      </c>
      <c r="Y388" s="137">
        <f>IF(ISERROR(SEARCH(Y$1,$Q388)),0,1)</f>
        <v>1</v>
      </c>
      <c r="Z388" s="137">
        <f>IF(ISERROR(SEARCH(Z$1,$Q388)),0,1)</f>
        <v>1</v>
      </c>
      <c r="AA388" s="137">
        <f>IF(ISERROR(SEARCH(AA$1,$Q388)),0,1)</f>
        <v>0</v>
      </c>
      <c r="AB388" s="137">
        <f>IF(ISERROR(SEARCH(AB$1,$Q388)),0,1)</f>
        <v>0</v>
      </c>
      <c r="AC388" s="137">
        <f>IF(ISERROR(SEARCH(AC$1,$Q388)),0,1)</f>
        <v>1</v>
      </c>
      <c r="AD388" s="137">
        <f>IF(ISERROR(SEARCH(AD$1,$Q388)),0,1)</f>
        <v>0</v>
      </c>
      <c r="AE388" s="137">
        <f>IF(ISERROR(SEARCH(AE$1,$Q388)),0,1)</f>
        <v>0</v>
      </c>
      <c r="AF388" s="137">
        <f>IF(ISERROR(SEARCH(AF$1,$Q388)),0,1)</f>
        <v>0</v>
      </c>
      <c r="AG388" s="137">
        <f>IF(ISERROR(SEARCH(AG$1,$Q388)),0,1)</f>
        <v>0</v>
      </c>
      <c r="AI388" s="137">
        <f>_xlfn.XLOOKUP(I388,'api2.3'!B:B,'api2.3'!D:D,"")</f>
        <v>0</v>
      </c>
      <c r="AJ388" t="s">
        <v>140</v>
      </c>
      <c r="AK388" s="38" t="s">
        <v>140</v>
      </c>
      <c r="AL388" s="200">
        <f>_xlfn.XLOOKUP(AK388,sortorder!$I$15:$I$20,sortorder!$J$15:$J$20)</f>
        <v>3</v>
      </c>
      <c r="AM388" s="638" t="s">
        <v>1743</v>
      </c>
      <c r="AN388" s="638" t="s">
        <v>1743</v>
      </c>
      <c r="AO388" s="638" t="s">
        <v>1744</v>
      </c>
      <c r="AP388" s="642">
        <v>3</v>
      </c>
      <c r="AQ388" t="s">
        <v>2393</v>
      </c>
      <c r="AR388" s="22" t="str">
        <f>IF(AA388=1,"pctile",IF(Y388=1,"ratio",IF(AC388=1,"avg","raw")))</f>
        <v>ratio</v>
      </c>
      <c r="AS388" t="s">
        <v>1707</v>
      </c>
      <c r="AT388" s="22" t="b">
        <f>AR388=AS388</f>
        <v>1</v>
      </c>
      <c r="AU388" s="638" t="s">
        <v>1707</v>
      </c>
      <c r="AV388" s="638" t="s">
        <v>1707</v>
      </c>
      <c r="AX388" s="601" t="s">
        <v>2799</v>
      </c>
      <c r="AY388" s="484" t="b">
        <v>0</v>
      </c>
      <c r="AZ388" t="s">
        <v>2948</v>
      </c>
      <c r="BA388">
        <v>2</v>
      </c>
      <c r="BB388">
        <v>1</v>
      </c>
      <c r="BC388" t="b">
        <v>0</v>
      </c>
      <c r="BD388" t="b">
        <v>0</v>
      </c>
      <c r="BE388" t="b">
        <v>0</v>
      </c>
      <c r="BG388" t="s">
        <v>2437</v>
      </c>
      <c r="BH388" t="s">
        <v>2437</v>
      </c>
      <c r="BI388" t="s">
        <v>2437</v>
      </c>
      <c r="BJ388" s="719">
        <v>0</v>
      </c>
      <c r="BK388" s="566" t="s">
        <v>2799</v>
      </c>
      <c r="BL388" s="484" t="s">
        <v>2799</v>
      </c>
      <c r="BO388" s="214">
        <v>999</v>
      </c>
      <c r="BT388" s="585" t="s">
        <v>404</v>
      </c>
      <c r="BU388" s="585" t="s">
        <v>55</v>
      </c>
    </row>
    <row r="389" spans="1:73">
      <c r="A389">
        <v>388</v>
      </c>
      <c r="B389" s="153" t="str">
        <f>IFERROR(TEXT(AL389,"00"),"99")&amp;IFERROR(TEXT(W389,"00"),"99")&amp;IFERROR(TEXT(S389,"00"),"99")&amp;IFERROR(TEXT(BO389,"000"),"999")</f>
        <v>035507999</v>
      </c>
      <c r="C389" s="153" t="str">
        <f>IFERROR(TEXT(AL389,"00"),"99")&amp;IFERROR(TEXT(V389,"00"),"99")&amp;IFERROR(TEXT(R389,"000"),"999")</f>
        <v>0355103</v>
      </c>
      <c r="D389" s="28">
        <v>0</v>
      </c>
      <c r="E389" s="591">
        <f>IF(NOT(ISBLANK(L389)),1,0)</f>
        <v>0</v>
      </c>
      <c r="F389" s="591">
        <f>IF(NOT(ISBLANK(O389)),1,0)</f>
        <v>0</v>
      </c>
      <c r="G389" s="349" t="str">
        <f>IF(ISBLANK(H389), IF(OR(NOT(ISBLANK(L389)),NOT(ISBLANK(I389)), NOT(ISBLANK(O389))),"no oldname but should be",""),IF(H389=I389,"api",IF(H389=O389,"csv","no match or acs")))</f>
        <v/>
      </c>
      <c r="L389" s="119"/>
      <c r="M389" s="189"/>
      <c r="Q389" s="120" t="s">
        <v>2434</v>
      </c>
      <c r="R389" s="142">
        <f>IFERROR(_xlfn.XLOOKUP(T389, sortorder!P:P,sortorder!Q:Q),999)</f>
        <v>103</v>
      </c>
      <c r="S389" s="142">
        <f>IFERROR(_xlfn.XLOOKUP(T389, sortorder!P:P,sortorder!O:O),99)</f>
        <v>7</v>
      </c>
      <c r="T389" s="124" t="s">
        <v>80</v>
      </c>
      <c r="U389" s="56" t="s">
        <v>80</v>
      </c>
      <c r="V389" s="147">
        <f>IFERROR(_xlfn.XLOOKUP(X389, sortorder!E:E,sortorder!D:D),99)</f>
        <v>55</v>
      </c>
      <c r="W389" s="147">
        <f>V389</f>
        <v>55</v>
      </c>
      <c r="X389" s="21" t="s">
        <v>2424</v>
      </c>
      <c r="Y389" s="137">
        <f>IF(ISERROR(SEARCH(Y$1,$Q389)),0,1)</f>
        <v>1</v>
      </c>
      <c r="Z389" s="137">
        <f>IF(ISERROR(SEARCH(Z$1,$Q389)),0,1)</f>
        <v>1</v>
      </c>
      <c r="AA389" s="137">
        <f>IF(ISERROR(SEARCH(AA$1,$Q389)),0,1)</f>
        <v>0</v>
      </c>
      <c r="AB389" s="137">
        <f>IF(ISERROR(SEARCH(AB$1,$Q389)),0,1)</f>
        <v>0</v>
      </c>
      <c r="AC389" s="137">
        <f>IF(ISERROR(SEARCH(AC$1,$Q389)),0,1)</f>
        <v>1</v>
      </c>
      <c r="AD389" s="137">
        <f>IF(ISERROR(SEARCH(AD$1,$Q389)),0,1)</f>
        <v>0</v>
      </c>
      <c r="AE389" s="137">
        <f>IF(ISERROR(SEARCH(AE$1,$Q389)),0,1)</f>
        <v>0</v>
      </c>
      <c r="AF389" s="137">
        <f>IF(ISERROR(SEARCH(AF$1,$Q389)),0,1)</f>
        <v>0</v>
      </c>
      <c r="AG389" s="137">
        <f>IF(ISERROR(SEARCH(AG$1,$Q389)),0,1)</f>
        <v>0</v>
      </c>
      <c r="AI389" s="137" t="str">
        <f>_xlfn.XLOOKUP(I389,'api2.3'!B:B,'api2.3'!D:D,"")</f>
        <v/>
      </c>
      <c r="AJ389" t="s">
        <v>140</v>
      </c>
      <c r="AK389" s="38" t="s">
        <v>140</v>
      </c>
      <c r="AL389" s="200">
        <f>_xlfn.XLOOKUP(AK389,sortorder!$I$15:$I$20,sortorder!$J$15:$J$20)</f>
        <v>3</v>
      </c>
      <c r="AM389" s="638" t="s">
        <v>1743</v>
      </c>
      <c r="AN389" s="638" t="s">
        <v>1743</v>
      </c>
      <c r="AO389" s="638" t="s">
        <v>1744</v>
      </c>
      <c r="AP389" s="642">
        <v>3</v>
      </c>
      <c r="AQ389" t="s">
        <v>2393</v>
      </c>
      <c r="AR389" s="22" t="str">
        <f>IF(AA389=1,"pctile",IF(Y389=1,"ratio",IF(AC389=1,"avg","raw")))</f>
        <v>ratio</v>
      </c>
      <c r="AS389" t="s">
        <v>1707</v>
      </c>
      <c r="AT389" s="22" t="b">
        <f>AR389=AS389</f>
        <v>1</v>
      </c>
      <c r="AU389" s="638" t="s">
        <v>1707</v>
      </c>
      <c r="AV389" s="638" t="s">
        <v>1707</v>
      </c>
      <c r="AX389" s="601" t="s">
        <v>2799</v>
      </c>
      <c r="AY389" s="484" t="b">
        <v>0</v>
      </c>
      <c r="AZ389" t="s">
        <v>2948</v>
      </c>
      <c r="BA389">
        <v>2</v>
      </c>
      <c r="BB389">
        <v>1</v>
      </c>
      <c r="BC389" t="b">
        <v>0</v>
      </c>
      <c r="BD389" t="b">
        <v>0</v>
      </c>
      <c r="BE389" t="b">
        <v>0</v>
      </c>
      <c r="BG389" t="s">
        <v>4976</v>
      </c>
      <c r="BH389" t="s">
        <v>2435</v>
      </c>
      <c r="BI389" t="s">
        <v>2435</v>
      </c>
      <c r="BJ389" s="719">
        <v>0</v>
      </c>
      <c r="BK389" s="566" t="s">
        <v>2799</v>
      </c>
      <c r="BL389" s="484" t="s">
        <v>2799</v>
      </c>
      <c r="BO389" s="214">
        <v>999</v>
      </c>
      <c r="BT389" s="585" t="s">
        <v>404</v>
      </c>
      <c r="BU389" s="585" t="s">
        <v>55</v>
      </c>
    </row>
    <row r="390" spans="1:73">
      <c r="A390">
        <v>389</v>
      </c>
      <c r="B390" s="153" t="str">
        <f>IFERROR(TEXT(AL390,"00"),"99")&amp;IFERROR(TEXT(W390,"00"),"99")&amp;IFERROR(TEXT(S390,"00"),"99")&amp;IFERROR(TEXT(BO390,"000"),"999")</f>
        <v>035508999</v>
      </c>
      <c r="C390" s="153" t="str">
        <f>IFERROR(TEXT(AL390,"00"),"99")&amp;IFERROR(TEXT(V390,"00"),"99")&amp;IFERROR(TEXT(R390,"000"),"999")</f>
        <v>0355104</v>
      </c>
      <c r="D390" s="28">
        <v>0</v>
      </c>
      <c r="E390" s="591">
        <f>IF(NOT(ISBLANK(L390)),1,0)</f>
        <v>0</v>
      </c>
      <c r="F390" s="591">
        <f>IF(NOT(ISBLANK(O390)),1,0)</f>
        <v>0</v>
      </c>
      <c r="G390" s="349" t="str">
        <f>IF(ISBLANK(H390), IF(OR(NOT(ISBLANK(L390)),NOT(ISBLANK(I390)), NOT(ISBLANK(O390))),"no oldname but should be",""),IF(H390=I390,"api",IF(H390=O390,"csv","no match or acs")))</f>
        <v/>
      </c>
      <c r="I390" s="119"/>
      <c r="L390" s="119"/>
      <c r="M390" s="189"/>
      <c r="Q390" s="120" t="s">
        <v>2438</v>
      </c>
      <c r="R390" s="142">
        <f>IFERROR(_xlfn.XLOOKUP(T390, sortorder!P:P,sortorder!Q:Q),999)</f>
        <v>104</v>
      </c>
      <c r="S390" s="142">
        <f>IFERROR(_xlfn.XLOOKUP(T390, sortorder!P:P,sortorder!O:O),99)</f>
        <v>8</v>
      </c>
      <c r="T390" s="124" t="s">
        <v>255</v>
      </c>
      <c r="U390" s="56" t="s">
        <v>255</v>
      </c>
      <c r="V390" s="147">
        <f>IFERROR(_xlfn.XLOOKUP(X390, sortorder!E:E,sortorder!D:D),99)</f>
        <v>55</v>
      </c>
      <c r="W390" s="147">
        <f>V390</f>
        <v>55</v>
      </c>
      <c r="X390" s="21" t="s">
        <v>2424</v>
      </c>
      <c r="Y390" s="137">
        <f>IF(ISERROR(SEARCH(Y$1,$Q390)),0,1)</f>
        <v>1</v>
      </c>
      <c r="Z390" s="137">
        <f>IF(ISERROR(SEARCH(Z$1,$Q390)),0,1)</f>
        <v>1</v>
      </c>
      <c r="AA390" s="137">
        <f>IF(ISERROR(SEARCH(AA$1,$Q390)),0,1)</f>
        <v>0</v>
      </c>
      <c r="AB390" s="137">
        <f>IF(ISERROR(SEARCH(AB$1,$Q390)),0,1)</f>
        <v>0</v>
      </c>
      <c r="AC390" s="137">
        <f>IF(ISERROR(SEARCH(AC$1,$Q390)),0,1)</f>
        <v>1</v>
      </c>
      <c r="AD390" s="137">
        <f>IF(ISERROR(SEARCH(AD$1,$Q390)),0,1)</f>
        <v>0</v>
      </c>
      <c r="AE390" s="137">
        <f>IF(ISERROR(SEARCH(AE$1,$Q390)),0,1)</f>
        <v>0</v>
      </c>
      <c r="AF390" s="137">
        <f>IF(ISERROR(SEARCH(AF$1,$Q390)),0,1)</f>
        <v>0</v>
      </c>
      <c r="AG390" s="137">
        <f>IF(ISERROR(SEARCH(AG$1,$Q390)),0,1)</f>
        <v>0</v>
      </c>
      <c r="AI390" s="137">
        <f>_xlfn.XLOOKUP(I390,'api2.3'!B:B,'api2.3'!D:D,"")</f>
        <v>0</v>
      </c>
      <c r="AJ390" t="s">
        <v>140</v>
      </c>
      <c r="AK390" s="38" t="s">
        <v>140</v>
      </c>
      <c r="AL390" s="200">
        <f>_xlfn.XLOOKUP(AK390,sortorder!$I$15:$I$20,sortorder!$J$15:$J$20)</f>
        <v>3</v>
      </c>
      <c r="AM390" s="638" t="s">
        <v>1743</v>
      </c>
      <c r="AN390" s="638" t="s">
        <v>1743</v>
      </c>
      <c r="AO390" s="638" t="s">
        <v>1744</v>
      </c>
      <c r="AP390" s="642">
        <v>3</v>
      </c>
      <c r="AQ390" t="s">
        <v>2393</v>
      </c>
      <c r="AR390" s="22" t="str">
        <f>IF(AA390=1,"pctile",IF(Y390=1,"ratio",IF(AC390=1,"avg","raw")))</f>
        <v>ratio</v>
      </c>
      <c r="AS390" t="s">
        <v>1707</v>
      </c>
      <c r="AT390" s="22" t="b">
        <f>AR390=AS390</f>
        <v>1</v>
      </c>
      <c r="AU390" s="638" t="s">
        <v>1707</v>
      </c>
      <c r="AV390" s="638" t="s">
        <v>1707</v>
      </c>
      <c r="AX390" s="601" t="s">
        <v>2799</v>
      </c>
      <c r="AY390" s="484" t="b">
        <v>0</v>
      </c>
      <c r="AZ390" t="s">
        <v>2948</v>
      </c>
      <c r="BA390">
        <v>2</v>
      </c>
      <c r="BB390">
        <v>1</v>
      </c>
      <c r="BC390" t="b">
        <v>0</v>
      </c>
      <c r="BD390" t="b">
        <v>0</v>
      </c>
      <c r="BE390" t="b">
        <v>0</v>
      </c>
      <c r="BG390" t="s">
        <v>2439</v>
      </c>
      <c r="BH390" t="s">
        <v>2439</v>
      </c>
      <c r="BI390" t="s">
        <v>2439</v>
      </c>
      <c r="BJ390" s="719">
        <v>0</v>
      </c>
      <c r="BK390" s="566" t="s">
        <v>2799</v>
      </c>
      <c r="BL390" s="484" t="s">
        <v>2799</v>
      </c>
      <c r="BO390" s="214">
        <v>999</v>
      </c>
      <c r="BT390" s="585" t="s">
        <v>404</v>
      </c>
      <c r="BU390" s="585" t="s">
        <v>55</v>
      </c>
    </row>
    <row r="391" spans="1:73">
      <c r="A391">
        <v>390</v>
      </c>
      <c r="B391" s="153" t="str">
        <f>IFERROR(TEXT(AL391,"00"),"99")&amp;IFERROR(TEXT(W391,"00"),"99")&amp;IFERROR(TEXT(S391,"00"),"99")&amp;IFERROR(TEXT(BO391,"000"),"999")</f>
        <v>035509999</v>
      </c>
      <c r="C391" s="153" t="str">
        <f>IFERROR(TEXT(AL391,"00"),"99")&amp;IFERROR(TEXT(V391,"00"),"99")&amp;IFERROR(TEXT(R391,"000"),"999")</f>
        <v>0355105</v>
      </c>
      <c r="D391" s="28">
        <v>0</v>
      </c>
      <c r="E391" s="591">
        <f>IF(NOT(ISBLANK(L391)),1,0)</f>
        <v>0</v>
      </c>
      <c r="F391" s="591">
        <f>IF(NOT(ISBLANK(O391)),1,0)</f>
        <v>0</v>
      </c>
      <c r="G391" s="349" t="str">
        <f>IF(ISBLANK(H391), IF(OR(NOT(ISBLANK(L391)),NOT(ISBLANK(I391)), NOT(ISBLANK(O391))),"no oldname but should be",""),IF(H391=I391,"api",IF(H391=O391,"csv","no match or acs")))</f>
        <v/>
      </c>
      <c r="I391" s="119"/>
      <c r="L391" s="119"/>
      <c r="M391" s="189"/>
      <c r="Q391" s="120" t="s">
        <v>2440</v>
      </c>
      <c r="R391" s="142">
        <f>IFERROR(_xlfn.XLOOKUP(T391, sortorder!P:P,sortorder!Q:Q),999)</f>
        <v>105</v>
      </c>
      <c r="S391" s="142">
        <f>IFERROR(_xlfn.XLOOKUP(T391, sortorder!P:P,sortorder!O:O),99)</f>
        <v>9</v>
      </c>
      <c r="T391" s="124" t="s">
        <v>265</v>
      </c>
      <c r="U391" s="56" t="s">
        <v>265</v>
      </c>
      <c r="V391" s="147">
        <f>IFERROR(_xlfn.XLOOKUP(X391, sortorder!E:E,sortorder!D:D),99)</f>
        <v>55</v>
      </c>
      <c r="W391" s="147">
        <f>V391</f>
        <v>55</v>
      </c>
      <c r="X391" s="21" t="s">
        <v>2424</v>
      </c>
      <c r="Y391" s="137">
        <f>IF(ISERROR(SEARCH(Y$1,$Q391)),0,1)</f>
        <v>1</v>
      </c>
      <c r="Z391" s="137">
        <f>IF(ISERROR(SEARCH(Z$1,$Q391)),0,1)</f>
        <v>1</v>
      </c>
      <c r="AA391" s="137">
        <f>IF(ISERROR(SEARCH(AA$1,$Q391)),0,1)</f>
        <v>0</v>
      </c>
      <c r="AB391" s="137">
        <f>IF(ISERROR(SEARCH(AB$1,$Q391)),0,1)</f>
        <v>0</v>
      </c>
      <c r="AC391" s="137">
        <f>IF(ISERROR(SEARCH(AC$1,$Q391)),0,1)</f>
        <v>1</v>
      </c>
      <c r="AD391" s="137">
        <f>IF(ISERROR(SEARCH(AD$1,$Q391)),0,1)</f>
        <v>0</v>
      </c>
      <c r="AE391" s="137">
        <f>IF(ISERROR(SEARCH(AE$1,$Q391)),0,1)</f>
        <v>0</v>
      </c>
      <c r="AF391" s="137">
        <f>IF(ISERROR(SEARCH(AF$1,$Q391)),0,1)</f>
        <v>0</v>
      </c>
      <c r="AG391" s="137">
        <f>IF(ISERROR(SEARCH(AG$1,$Q391)),0,1)</f>
        <v>0</v>
      </c>
      <c r="AI391" s="137">
        <f>_xlfn.XLOOKUP(I391,'api2.3'!B:B,'api2.3'!D:D,"")</f>
        <v>0</v>
      </c>
      <c r="AJ391" t="s">
        <v>140</v>
      </c>
      <c r="AK391" s="38" t="s">
        <v>140</v>
      </c>
      <c r="AL391" s="200">
        <f>_xlfn.XLOOKUP(AK391,sortorder!$I$15:$I$20,sortorder!$J$15:$J$20)</f>
        <v>3</v>
      </c>
      <c r="AM391" s="638" t="s">
        <v>1743</v>
      </c>
      <c r="AN391" s="638" t="s">
        <v>1743</v>
      </c>
      <c r="AO391" s="638" t="s">
        <v>1744</v>
      </c>
      <c r="AP391" s="642">
        <v>3</v>
      </c>
      <c r="AQ391" t="s">
        <v>2393</v>
      </c>
      <c r="AR391" s="22" t="str">
        <f>IF(AA391=1,"pctile",IF(Y391=1,"ratio",IF(AC391=1,"avg","raw")))</f>
        <v>ratio</v>
      </c>
      <c r="AS391" t="s">
        <v>1707</v>
      </c>
      <c r="AT391" s="22" t="b">
        <f>AR391=AS391</f>
        <v>1</v>
      </c>
      <c r="AU391" s="638" t="s">
        <v>1707</v>
      </c>
      <c r="AV391" s="638" t="s">
        <v>1707</v>
      </c>
      <c r="AX391" s="601" t="s">
        <v>2799</v>
      </c>
      <c r="AY391" s="484" t="b">
        <v>0</v>
      </c>
      <c r="AZ391" t="s">
        <v>2948</v>
      </c>
      <c r="BA391">
        <v>2</v>
      </c>
      <c r="BB391">
        <v>1</v>
      </c>
      <c r="BC391" t="b">
        <v>0</v>
      </c>
      <c r="BD391" t="b">
        <v>0</v>
      </c>
      <c r="BE391" t="b">
        <v>0</v>
      </c>
      <c r="BG391" t="s">
        <v>2441</v>
      </c>
      <c r="BH391" t="s">
        <v>2441</v>
      </c>
      <c r="BI391" t="s">
        <v>2441</v>
      </c>
      <c r="BJ391" s="719">
        <v>0</v>
      </c>
      <c r="BK391" s="566" t="s">
        <v>2799</v>
      </c>
      <c r="BL391" s="484" t="s">
        <v>2799</v>
      </c>
      <c r="BO391" s="214">
        <v>999</v>
      </c>
      <c r="BT391" s="585" t="s">
        <v>404</v>
      </c>
    </row>
    <row r="392" spans="1:73">
      <c r="A392">
        <v>391</v>
      </c>
      <c r="B392" s="153" t="str">
        <f>IFERROR(TEXT(AL392,"00"),"99")&amp;IFERROR(TEXT(W392,"00"),"99")&amp;IFERROR(TEXT(S392,"00"),"99")&amp;IFERROR(TEXT(BO392,"000"),"999")</f>
        <v>035510999</v>
      </c>
      <c r="C392" s="153" t="str">
        <f>IFERROR(TEXT(AL392,"00"),"99")&amp;IFERROR(TEXT(V392,"00"),"99")&amp;IFERROR(TEXT(R392,"000"),"999")</f>
        <v>0355106</v>
      </c>
      <c r="D392" s="28">
        <v>0</v>
      </c>
      <c r="E392" s="591">
        <f>IF(NOT(ISBLANK(L392)),1,0)</f>
        <v>0</v>
      </c>
      <c r="F392" s="591">
        <f>IF(NOT(ISBLANK(O392)),1,0)</f>
        <v>0</v>
      </c>
      <c r="G392" s="349" t="str">
        <f>IF(ISBLANK(H392), IF(OR(NOT(ISBLANK(L392)),NOT(ISBLANK(I392)), NOT(ISBLANK(O392))),"no oldname but should be",""),IF(H392=I392,"api",IF(H392=O392,"csv","no match or acs")))</f>
        <v/>
      </c>
      <c r="L392" s="119"/>
      <c r="M392" s="189"/>
      <c r="Q392" s="120" t="s">
        <v>2442</v>
      </c>
      <c r="R392" s="142">
        <f>IFERROR(_xlfn.XLOOKUP(T392, sortorder!P:P,sortorder!Q:Q),999)</f>
        <v>106</v>
      </c>
      <c r="S392" s="142">
        <f>IFERROR(_xlfn.XLOOKUP(T392, sortorder!P:P,sortorder!O:O),99)</f>
        <v>10</v>
      </c>
      <c r="T392" s="124" t="s">
        <v>95</v>
      </c>
      <c r="U392" s="56" t="s">
        <v>95</v>
      </c>
      <c r="V392" s="147">
        <f>IFERROR(_xlfn.XLOOKUP(X392, sortorder!E:E,sortorder!D:D),99)</f>
        <v>55</v>
      </c>
      <c r="W392" s="147">
        <f>V392</f>
        <v>55</v>
      </c>
      <c r="X392" s="21" t="s">
        <v>2424</v>
      </c>
      <c r="Y392" s="137">
        <f>IF(ISERROR(SEARCH(Y$1,$Q392)),0,1)</f>
        <v>1</v>
      </c>
      <c r="Z392" s="137">
        <f>IF(ISERROR(SEARCH(Z$1,$Q392)),0,1)</f>
        <v>1</v>
      </c>
      <c r="AA392" s="137">
        <f>IF(ISERROR(SEARCH(AA$1,$Q392)),0,1)</f>
        <v>0</v>
      </c>
      <c r="AB392" s="137">
        <f>IF(ISERROR(SEARCH(AB$1,$Q392)),0,1)</f>
        <v>0</v>
      </c>
      <c r="AC392" s="137">
        <f>IF(ISERROR(SEARCH(AC$1,$Q392)),0,1)</f>
        <v>1</v>
      </c>
      <c r="AD392" s="137">
        <f>IF(ISERROR(SEARCH(AD$1,$Q392)),0,1)</f>
        <v>0</v>
      </c>
      <c r="AE392" s="137">
        <f>IF(ISERROR(SEARCH(AE$1,$Q392)),0,1)</f>
        <v>0</v>
      </c>
      <c r="AF392" s="137">
        <f>IF(ISERROR(SEARCH(AF$1,$Q392)),0,1)</f>
        <v>0</v>
      </c>
      <c r="AG392" s="137">
        <f>IF(ISERROR(SEARCH(AG$1,$Q392)),0,1)</f>
        <v>0</v>
      </c>
      <c r="AI392" s="137" t="str">
        <f>_xlfn.XLOOKUP(I392,'api2.3'!B:B,'api2.3'!D:D,"")</f>
        <v/>
      </c>
      <c r="AJ392" t="s">
        <v>140</v>
      </c>
      <c r="AK392" s="38" t="s">
        <v>140</v>
      </c>
      <c r="AL392" s="200">
        <f>_xlfn.XLOOKUP(AK392,sortorder!$I$15:$I$20,sortorder!$J$15:$J$20)</f>
        <v>3</v>
      </c>
      <c r="AM392" s="638" t="s">
        <v>1743</v>
      </c>
      <c r="AN392" s="638" t="s">
        <v>1743</v>
      </c>
      <c r="AO392" s="638" t="s">
        <v>1744</v>
      </c>
      <c r="AP392" s="642">
        <v>3</v>
      </c>
      <c r="AQ392" t="s">
        <v>2393</v>
      </c>
      <c r="AR392" s="22" t="str">
        <f>IF(AA392=1,"pctile",IF(Y392=1,"ratio",IF(AC392=1,"avg","raw")))</f>
        <v>ratio</v>
      </c>
      <c r="AS392" t="s">
        <v>1707</v>
      </c>
      <c r="AT392" s="22" t="b">
        <f>AR392=AS392</f>
        <v>1</v>
      </c>
      <c r="AU392" s="638" t="s">
        <v>1707</v>
      </c>
      <c r="AV392" s="638" t="s">
        <v>1707</v>
      </c>
      <c r="AX392" s="601" t="s">
        <v>2799</v>
      </c>
      <c r="AY392" s="484" t="b">
        <v>0</v>
      </c>
      <c r="AZ392" t="s">
        <v>2948</v>
      </c>
      <c r="BA392">
        <v>2</v>
      </c>
      <c r="BB392">
        <v>1</v>
      </c>
      <c r="BC392" t="b">
        <v>0</v>
      </c>
      <c r="BD392" t="b">
        <v>0</v>
      </c>
      <c r="BE392" t="b">
        <v>0</v>
      </c>
      <c r="BG392" t="s">
        <v>2443</v>
      </c>
      <c r="BH392" t="s">
        <v>2443</v>
      </c>
      <c r="BI392" t="s">
        <v>2443</v>
      </c>
      <c r="BJ392" s="719" t="e">
        <v>#N/A</v>
      </c>
      <c r="BK392" s="566" t="s">
        <v>2799</v>
      </c>
      <c r="BL392" s="484" t="s">
        <v>2799</v>
      </c>
      <c r="BO392" s="214">
        <v>999</v>
      </c>
      <c r="BT392" s="585" t="s">
        <v>404</v>
      </c>
    </row>
    <row r="393" spans="1:73">
      <c r="A393">
        <v>392</v>
      </c>
      <c r="B393" s="153" t="str">
        <f>IFERROR(TEXT(AL393,"00"),"99")&amp;IFERROR(TEXT(W393,"00"),"99")&amp;IFERROR(TEXT(S393,"00"),"99")&amp;IFERROR(TEXT(BO393,"000"),"999")</f>
        <v>035511999</v>
      </c>
      <c r="C393" s="153" t="str">
        <f>IFERROR(TEXT(AL393,"00"),"99")&amp;IFERROR(TEXT(V393,"00"),"99")&amp;IFERROR(TEXT(R393,"000"),"999")</f>
        <v>0355107</v>
      </c>
      <c r="D393" s="28">
        <v>0</v>
      </c>
      <c r="E393" s="591">
        <f>IF(NOT(ISBLANK(L393)),1,0)</f>
        <v>0</v>
      </c>
      <c r="F393" s="591">
        <f>IF(NOT(ISBLANK(O393)),1,0)</f>
        <v>0</v>
      </c>
      <c r="G393" s="349" t="str">
        <f>IF(ISBLANK(H393), IF(OR(NOT(ISBLANK(L393)),NOT(ISBLANK(I393)), NOT(ISBLANK(O393))),"no oldname but should be",""),IF(H393=I393,"api",IF(H393=O393,"csv","no match or acs")))</f>
        <v/>
      </c>
      <c r="L393" s="119"/>
      <c r="M393" s="189"/>
      <c r="Q393" s="120" t="s">
        <v>2446</v>
      </c>
      <c r="R393" s="142">
        <f>IFERROR(_xlfn.XLOOKUP(T393, sortorder!P:P,sortorder!Q:Q),999)</f>
        <v>107</v>
      </c>
      <c r="S393" s="142">
        <f>IFERROR(_xlfn.XLOOKUP(T393, sortorder!P:P,sortorder!O:O),99)</f>
        <v>11</v>
      </c>
      <c r="T393" s="124" t="s">
        <v>134</v>
      </c>
      <c r="U393" s="56" t="s">
        <v>134</v>
      </c>
      <c r="V393" s="147">
        <f>IFERROR(_xlfn.XLOOKUP(X393, sortorder!E:E,sortorder!D:D),99)</f>
        <v>55</v>
      </c>
      <c r="W393" s="147">
        <f>V393</f>
        <v>55</v>
      </c>
      <c r="X393" s="21" t="s">
        <v>2424</v>
      </c>
      <c r="Y393" s="137">
        <f>IF(ISERROR(SEARCH(Y$1,$Q393)),0,1)</f>
        <v>1</v>
      </c>
      <c r="Z393" s="137">
        <f>IF(ISERROR(SEARCH(Z$1,$Q393)),0,1)</f>
        <v>1</v>
      </c>
      <c r="AA393" s="137">
        <f>IF(ISERROR(SEARCH(AA$1,$Q393)),0,1)</f>
        <v>0</v>
      </c>
      <c r="AB393" s="137">
        <f>IF(ISERROR(SEARCH(AB$1,$Q393)),0,1)</f>
        <v>0</v>
      </c>
      <c r="AC393" s="137">
        <f>IF(ISERROR(SEARCH(AC$1,$Q393)),0,1)</f>
        <v>1</v>
      </c>
      <c r="AD393" s="137">
        <f>IF(ISERROR(SEARCH(AD$1,$Q393)),0,1)</f>
        <v>0</v>
      </c>
      <c r="AE393" s="137">
        <f>IF(ISERROR(SEARCH(AE$1,$Q393)),0,1)</f>
        <v>0</v>
      </c>
      <c r="AF393" s="137">
        <f>IF(ISERROR(SEARCH(AF$1,$Q393)),0,1)</f>
        <v>0</v>
      </c>
      <c r="AG393" s="137">
        <f>IF(ISERROR(SEARCH(AG$1,$Q393)),0,1)</f>
        <v>0</v>
      </c>
      <c r="AI393" s="137" t="str">
        <f>_xlfn.XLOOKUP(I393,'api2.3'!B:B,'api2.3'!D:D,"")</f>
        <v/>
      </c>
      <c r="AJ393" t="s">
        <v>140</v>
      </c>
      <c r="AK393" s="38" t="s">
        <v>140</v>
      </c>
      <c r="AL393" s="200">
        <f>_xlfn.XLOOKUP(AK393,sortorder!$I$15:$I$20,sortorder!$J$15:$J$20)</f>
        <v>3</v>
      </c>
      <c r="AM393" s="638" t="s">
        <v>1743</v>
      </c>
      <c r="AN393" s="638" t="s">
        <v>1743</v>
      </c>
      <c r="AO393" s="638" t="s">
        <v>1744</v>
      </c>
      <c r="AP393" s="642">
        <v>3</v>
      </c>
      <c r="AQ393" t="s">
        <v>2393</v>
      </c>
      <c r="AR393" s="22" t="str">
        <f>IF(AA393=1,"pctile",IF(Y393=1,"ratio",IF(AC393=1,"avg","raw")))</f>
        <v>ratio</v>
      </c>
      <c r="AS393" t="s">
        <v>1707</v>
      </c>
      <c r="AT393" s="22" t="b">
        <f>AR393=AS393</f>
        <v>1</v>
      </c>
      <c r="AU393" s="638" t="s">
        <v>1707</v>
      </c>
      <c r="AV393" s="638" t="s">
        <v>1707</v>
      </c>
      <c r="AX393" s="601" t="s">
        <v>2799</v>
      </c>
      <c r="AY393" s="484" t="b">
        <v>0</v>
      </c>
      <c r="AZ393" t="s">
        <v>2948</v>
      </c>
      <c r="BA393">
        <v>2</v>
      </c>
      <c r="BB393">
        <v>1</v>
      </c>
      <c r="BC393" t="b">
        <v>0</v>
      </c>
      <c r="BD393" t="b">
        <v>0</v>
      </c>
      <c r="BE393" t="b">
        <v>0</v>
      </c>
      <c r="BG393" t="s">
        <v>2447</v>
      </c>
      <c r="BH393" t="s">
        <v>2447</v>
      </c>
      <c r="BI393" t="s">
        <v>2447</v>
      </c>
      <c r="BJ393" s="719" t="e">
        <v>#N/A</v>
      </c>
      <c r="BK393" s="566" t="s">
        <v>2799</v>
      </c>
      <c r="BL393" s="484" t="s">
        <v>2799</v>
      </c>
      <c r="BO393" s="214">
        <v>999</v>
      </c>
      <c r="BT393" s="585" t="s">
        <v>404</v>
      </c>
    </row>
    <row r="394" spans="1:73">
      <c r="A394">
        <v>393</v>
      </c>
      <c r="B394" s="153" t="str">
        <f>IFERROR(TEXT(AL394,"00"),"99")&amp;IFERROR(TEXT(W394,"00"),"99")&amp;IFERROR(TEXT(S394,"00"),"99")&amp;IFERROR(TEXT(BO394,"000"),"999")</f>
        <v>035512999</v>
      </c>
      <c r="C394" s="153" t="str">
        <f>IFERROR(TEXT(AL394,"00"),"99")&amp;IFERROR(TEXT(V394,"00"),"99")&amp;IFERROR(TEXT(R394,"000"),"999")</f>
        <v>0355108</v>
      </c>
      <c r="D394" s="28">
        <v>0</v>
      </c>
      <c r="E394" s="591">
        <f>IF(NOT(ISBLANK(L394)),1,0)</f>
        <v>0</v>
      </c>
      <c r="F394" s="591">
        <f>IF(NOT(ISBLANK(O394)),1,0)</f>
        <v>0</v>
      </c>
      <c r="G394" s="349" t="str">
        <f>IF(ISBLANK(H394), IF(OR(NOT(ISBLANK(L394)),NOT(ISBLANK(I394)), NOT(ISBLANK(O394))),"no oldname but should be",""),IF(H394=I394,"api",IF(H394=O394,"csv","no match or acs")))</f>
        <v/>
      </c>
      <c r="L394" s="119"/>
      <c r="M394" s="189"/>
      <c r="Q394" s="120" t="s">
        <v>2444</v>
      </c>
      <c r="R394" s="142">
        <f>IFERROR(_xlfn.XLOOKUP(T394, sortorder!P:P,sortorder!Q:Q),999)</f>
        <v>108</v>
      </c>
      <c r="S394" s="142">
        <f>IFERROR(_xlfn.XLOOKUP(T394, sortorder!P:P,sortorder!O:O),99)</f>
        <v>12</v>
      </c>
      <c r="T394" s="124" t="s">
        <v>244</v>
      </c>
      <c r="U394" s="56" t="s">
        <v>244</v>
      </c>
      <c r="V394" s="147">
        <f>IFERROR(_xlfn.XLOOKUP(X394, sortorder!E:E,sortorder!D:D),99)</f>
        <v>55</v>
      </c>
      <c r="W394" s="147">
        <f>V394</f>
        <v>55</v>
      </c>
      <c r="X394" s="21" t="s">
        <v>2424</v>
      </c>
      <c r="Y394" s="137">
        <f>IF(ISERROR(SEARCH(Y$1,$Q394)),0,1)</f>
        <v>1</v>
      </c>
      <c r="Z394" s="137">
        <f>IF(ISERROR(SEARCH(Z$1,$Q394)),0,1)</f>
        <v>1</v>
      </c>
      <c r="AA394" s="137">
        <f>IF(ISERROR(SEARCH(AA$1,$Q394)),0,1)</f>
        <v>0</v>
      </c>
      <c r="AB394" s="137">
        <f>IF(ISERROR(SEARCH(AB$1,$Q394)),0,1)</f>
        <v>0</v>
      </c>
      <c r="AC394" s="137">
        <f>IF(ISERROR(SEARCH(AC$1,$Q394)),0,1)</f>
        <v>1</v>
      </c>
      <c r="AD394" s="137">
        <f>IF(ISERROR(SEARCH(AD$1,$Q394)),0,1)</f>
        <v>0</v>
      </c>
      <c r="AE394" s="137">
        <f>IF(ISERROR(SEARCH(AE$1,$Q394)),0,1)</f>
        <v>0</v>
      </c>
      <c r="AF394" s="137">
        <f>IF(ISERROR(SEARCH(AF$1,$Q394)),0,1)</f>
        <v>0</v>
      </c>
      <c r="AG394" s="137">
        <f>IF(ISERROR(SEARCH(AG$1,$Q394)),0,1)</f>
        <v>0</v>
      </c>
      <c r="AI394" s="137" t="str">
        <f>_xlfn.XLOOKUP(I394,'api2.3'!B:B,'api2.3'!D:D,"")</f>
        <v/>
      </c>
      <c r="AJ394" t="s">
        <v>140</v>
      </c>
      <c r="AK394" s="38" t="s">
        <v>140</v>
      </c>
      <c r="AL394" s="200">
        <f>_xlfn.XLOOKUP(AK394,sortorder!$I$15:$I$20,sortorder!$J$15:$J$20)</f>
        <v>3</v>
      </c>
      <c r="AM394" s="638" t="s">
        <v>1743</v>
      </c>
      <c r="AN394" s="638" t="s">
        <v>1743</v>
      </c>
      <c r="AO394" s="638" t="s">
        <v>1744</v>
      </c>
      <c r="AP394" s="642">
        <v>3</v>
      </c>
      <c r="AQ394" t="s">
        <v>2393</v>
      </c>
      <c r="AR394" s="22" t="str">
        <f>IF(AA394=1,"pctile",IF(Y394=1,"ratio",IF(AC394=1,"avg","raw")))</f>
        <v>ratio</v>
      </c>
      <c r="AS394" t="s">
        <v>1707</v>
      </c>
      <c r="AT394" s="22" t="b">
        <f>AR394=AS394</f>
        <v>1</v>
      </c>
      <c r="AU394" s="638" t="s">
        <v>1707</v>
      </c>
      <c r="AV394" s="638" t="s">
        <v>1707</v>
      </c>
      <c r="AX394" s="601" t="s">
        <v>2799</v>
      </c>
      <c r="AY394" s="484" t="b">
        <v>0</v>
      </c>
      <c r="AZ394" t="s">
        <v>2948</v>
      </c>
      <c r="BA394">
        <v>2</v>
      </c>
      <c r="BB394">
        <v>1</v>
      </c>
      <c r="BC394" t="b">
        <v>0</v>
      </c>
      <c r="BD394" t="b">
        <v>0</v>
      </c>
      <c r="BE394" t="b">
        <v>0</v>
      </c>
      <c r="BG394" t="s">
        <v>2445</v>
      </c>
      <c r="BH394" t="s">
        <v>2445</v>
      </c>
      <c r="BI394" t="s">
        <v>2445</v>
      </c>
      <c r="BJ394" s="719" t="e">
        <v>#N/A</v>
      </c>
      <c r="BK394" s="566" t="s">
        <v>2799</v>
      </c>
      <c r="BL394" s="484">
        <v>0</v>
      </c>
      <c r="BO394" s="214">
        <v>999</v>
      </c>
      <c r="BT394" s="585" t="s">
        <v>404</v>
      </c>
    </row>
    <row r="395" spans="1:73">
      <c r="A395">
        <v>394</v>
      </c>
      <c r="B395" s="153" t="str">
        <f>IFERROR(TEXT(AL395,"00"),"99")&amp;IFERROR(TEXT(W395,"00"),"99")&amp;IFERROR(TEXT(S395,"00"),"99")&amp;IFERROR(TEXT(BO395,"000"),"999")</f>
        <v>035513999</v>
      </c>
      <c r="C395" s="153" t="str">
        <f>IFERROR(TEXT(AL395,"00"),"99")&amp;IFERROR(TEXT(V395,"00"),"99")&amp;IFERROR(TEXT(R395,"000"),"999")</f>
        <v>0355109</v>
      </c>
      <c r="D395" s="239">
        <v>0</v>
      </c>
      <c r="E395" s="591">
        <f>IF(NOT(ISBLANK(L395)),1,0)</f>
        <v>0</v>
      </c>
      <c r="F395" s="591">
        <f>IF(NOT(ISBLANK(O395)),1,0)</f>
        <v>0</v>
      </c>
      <c r="G395" s="349" t="str">
        <f>IF(ISBLANK(H395), IF(OR(NOT(ISBLANK(L395)),NOT(ISBLANK(I395)), NOT(ISBLANK(O395))),"no oldname but should be",""),IF(H395=I395,"api",IF(H395=O395,"csv","no match or acs")))</f>
        <v/>
      </c>
      <c r="H395" s="119"/>
      <c r="I395" s="119"/>
      <c r="J395" s="189"/>
      <c r="K395" s="119"/>
      <c r="L395" s="119"/>
      <c r="M395" s="189"/>
      <c r="N395" s="189"/>
      <c r="O395" s="119"/>
      <c r="P395" s="189"/>
      <c r="Q395" s="120" t="s">
        <v>5467</v>
      </c>
      <c r="R395" s="142">
        <f>IFERROR(_xlfn.XLOOKUP(T395, sortorder!P:P,sortorder!Q:Q),999)</f>
        <v>109</v>
      </c>
      <c r="S395" s="142">
        <f>IFERROR(_xlfn.XLOOKUP(T395, sortorder!P:P,sortorder!O:O),99)</f>
        <v>13</v>
      </c>
      <c r="T395" s="188" t="s">
        <v>5449</v>
      </c>
      <c r="U395" s="189"/>
      <c r="V395" s="147">
        <f>IFERROR(_xlfn.XLOOKUP(X395, sortorder!E:E,sortorder!D:D),99)</f>
        <v>55</v>
      </c>
      <c r="W395" s="147">
        <f>V395</f>
        <v>55</v>
      </c>
      <c r="X395" s="190" t="s">
        <v>2424</v>
      </c>
      <c r="Y395" s="137">
        <f>IF(ISERROR(SEARCH(Y$1,$Q395)),0,1)</f>
        <v>1</v>
      </c>
      <c r="Z395" s="137">
        <f>IF(ISERROR(SEARCH(Z$1,$Q395)),0,1)</f>
        <v>1</v>
      </c>
      <c r="AA395" s="137">
        <f>IF(ISERROR(SEARCH(AA$1,$Q395)),0,1)</f>
        <v>0</v>
      </c>
      <c r="AB395" s="137">
        <f>IF(ISERROR(SEARCH(AB$1,$Q395)),0,1)</f>
        <v>0</v>
      </c>
      <c r="AC395" s="137">
        <f>IF(ISERROR(SEARCH(AC$1,$Q395)),0,1)</f>
        <v>1</v>
      </c>
      <c r="AD395" s="137">
        <f>IF(ISERROR(SEARCH(AD$1,$Q395)),0,1)</f>
        <v>0</v>
      </c>
      <c r="AE395" s="137">
        <f>IF(ISERROR(SEARCH(AE$1,$Q395)),0,1)</f>
        <v>0</v>
      </c>
      <c r="AF395" s="137">
        <f>IF(ISERROR(SEARCH(AF$1,$Q395)),0,1)</f>
        <v>0</v>
      </c>
      <c r="AG395" s="137">
        <f>IF(ISERROR(SEARCH(AG$1,$Q395)),0,1)</f>
        <v>0</v>
      </c>
      <c r="AH395" s="119"/>
      <c r="AI395" s="137" t="str">
        <f>_xlfn.XLOOKUP(I395,'api2.3'!B:B,'api2.3'!D:D,"")</f>
        <v/>
      </c>
      <c r="AJ395" s="119" t="s">
        <v>140</v>
      </c>
      <c r="AK395" s="202" t="s">
        <v>140</v>
      </c>
      <c r="AL395" s="200">
        <f>_xlfn.XLOOKUP(AK395,sortorder!$I$15:$I$20,sortorder!$J$15:$J$20)</f>
        <v>3</v>
      </c>
      <c r="AM395" s="640" t="s">
        <v>1743</v>
      </c>
      <c r="AN395" s="640" t="s">
        <v>1743</v>
      </c>
      <c r="AO395" s="640" t="s">
        <v>1744</v>
      </c>
      <c r="AP395" s="646">
        <v>3</v>
      </c>
      <c r="AQ395" s="119" t="s">
        <v>2393</v>
      </c>
      <c r="AR395" s="22" t="str">
        <f>IF(AA395=1,"pctile",IF(Y395=1,"ratio",IF(AC395=1,"avg","raw")))</f>
        <v>ratio</v>
      </c>
      <c r="AS395" s="119" t="s">
        <v>1707</v>
      </c>
      <c r="AT395" s="22" t="b">
        <f>AR395=AS395</f>
        <v>1</v>
      </c>
      <c r="AU395" s="640" t="s">
        <v>1707</v>
      </c>
      <c r="AV395" s="640" t="s">
        <v>1707</v>
      </c>
      <c r="AW395" s="119"/>
      <c r="AX395" s="601" t="s">
        <v>2799</v>
      </c>
      <c r="AY395" s="484" t="b">
        <v>0</v>
      </c>
      <c r="AZ395" s="224" t="s">
        <v>2948</v>
      </c>
      <c r="BA395" s="119">
        <v>2</v>
      </c>
      <c r="BB395" s="119">
        <v>1</v>
      </c>
      <c r="BC395" s="119" t="b">
        <v>0</v>
      </c>
      <c r="BD395" s="119" t="b">
        <v>0</v>
      </c>
      <c r="BE395" s="119" t="b">
        <v>0</v>
      </c>
      <c r="BF395" s="119"/>
      <c r="BG395" s="247" t="s">
        <v>5468</v>
      </c>
      <c r="BH395" s="247" t="s">
        <v>5469</v>
      </c>
      <c r="BI395" s="247" t="s">
        <v>5469</v>
      </c>
      <c r="BJ395" s="719" t="e">
        <v>#N/A</v>
      </c>
      <c r="BK395" s="566" t="s">
        <v>2799</v>
      </c>
      <c r="BL395" s="484" t="s">
        <v>2799</v>
      </c>
      <c r="BM395" s="189"/>
      <c r="BN395" s="189"/>
      <c r="BO395" s="248">
        <v>999</v>
      </c>
      <c r="BP395" s="119"/>
      <c r="BQ395" s="587"/>
      <c r="BR395" s="587"/>
      <c r="BS395" s="587"/>
      <c r="BT395" s="587"/>
      <c r="BU395" s="587"/>
    </row>
    <row r="396" spans="1:73">
      <c r="A396">
        <v>395</v>
      </c>
      <c r="B396" s="153" t="str">
        <f>IFERROR(TEXT(AL396,"00"),"99")&amp;IFERROR(TEXT(W396,"00"),"99")&amp;IFERROR(TEXT(S396,"00"),"99")&amp;IFERROR(TEXT(BO396,"000"),"999")</f>
        <v>035601149</v>
      </c>
      <c r="C396" s="153" t="str">
        <f>IFERROR(TEXT(AL396,"00"),"99")&amp;IFERROR(TEXT(V396,"00"),"99")&amp;IFERROR(TEXT(R396,"000"),"999")</f>
        <v>0356096</v>
      </c>
      <c r="D396" s="28">
        <v>1</v>
      </c>
      <c r="E396" s="591">
        <f>IF(NOT(ISBLANK(L396)),1,0)</f>
        <v>0</v>
      </c>
      <c r="F396" s="591">
        <f>IF(NOT(ISBLANK(O396)),1,0)</f>
        <v>1</v>
      </c>
      <c r="G396" s="349" t="str">
        <f>IF(ISBLANK(H396), IF(OR(NOT(ISBLANK(L396)),NOT(ISBLANK(I396)), NOT(ISBLANK(O396))),"no oldname but should be",""),IF(H396=I396,"api",IF(H396=O396,"csv","no match or acs")))</f>
        <v>api</v>
      </c>
      <c r="H396" t="s">
        <v>1291</v>
      </c>
      <c r="I396" s="119" t="s">
        <v>1291</v>
      </c>
      <c r="N396" s="56" t="s">
        <v>1292</v>
      </c>
      <c r="O396" t="s">
        <v>1292</v>
      </c>
      <c r="P396" s="56" t="s">
        <v>1292</v>
      </c>
      <c r="Q396" s="61" t="s">
        <v>1290</v>
      </c>
      <c r="R396" s="142">
        <f>IFERROR(_xlfn.XLOOKUP(T396, sortorder!P:P,sortorder!Q:Q),999)</f>
        <v>96</v>
      </c>
      <c r="S396" s="142">
        <f>IFERROR(_xlfn.XLOOKUP(T396, sortorder!P:P,sortorder!O:O),99)</f>
        <v>1</v>
      </c>
      <c r="T396" s="124" t="s">
        <v>181</v>
      </c>
      <c r="U396" s="56" t="s">
        <v>181</v>
      </c>
      <c r="V396" s="147">
        <f>IFERROR(_xlfn.XLOOKUP(X396, sortorder!E:E,sortorder!D:D),99)</f>
        <v>56</v>
      </c>
      <c r="W396" s="147">
        <f>V396</f>
        <v>56</v>
      </c>
      <c r="X396" s="21" t="s">
        <v>1217</v>
      </c>
      <c r="Y396" s="137">
        <f>IF(ISERROR(SEARCH(Y$1,$Q396)),0,1)</f>
        <v>0</v>
      </c>
      <c r="Z396" s="137">
        <f>IF(ISERROR(SEARCH(Z$1,$Q396)),0,1)</f>
        <v>0</v>
      </c>
      <c r="AA396" s="137">
        <f>IF(ISERROR(SEARCH(AA$1,$Q396)),0,1)</f>
        <v>1</v>
      </c>
      <c r="AB396" s="137">
        <f>IF(ISERROR(SEARCH(AB$1,$Q396)),0,1)</f>
        <v>0</v>
      </c>
      <c r="AC396" s="137">
        <f>IF(ISERROR(SEARCH(AC$1,$Q396)),0,1)</f>
        <v>0</v>
      </c>
      <c r="AD396" s="137">
        <f>IF(ISERROR(SEARCH(AD$1,$Q396)),0,1)</f>
        <v>0</v>
      </c>
      <c r="AE396" s="137">
        <f>IF(ISERROR(SEARCH(AE$1,$Q396)),0,1)</f>
        <v>0</v>
      </c>
      <c r="AF396" s="137">
        <f>IF(ISERROR(SEARCH(AF$1,$Q396)),0,1)</f>
        <v>0</v>
      </c>
      <c r="AG396" s="137">
        <f>IF(ISERROR(SEARCH(AG$1,$Q396)),0,1)</f>
        <v>0</v>
      </c>
      <c r="AH396" t="s">
        <v>1051</v>
      </c>
      <c r="AI396" s="137" t="str">
        <f>_xlfn.XLOOKUP(I396,'api2.3'!B:B,'api2.3'!D:D,"")</f>
        <v>Environmental Burden Indicators</v>
      </c>
      <c r="AJ396" t="s">
        <v>140</v>
      </c>
      <c r="AK396" s="38" t="s">
        <v>140</v>
      </c>
      <c r="AL396" s="200">
        <f>_xlfn.XLOOKUP(AK396,sortorder!$I$15:$I$20,sortorder!$J$15:$J$20)</f>
        <v>3</v>
      </c>
      <c r="AM396" s="638" t="s">
        <v>416</v>
      </c>
      <c r="AN396" s="638" t="s">
        <v>416</v>
      </c>
      <c r="AO396" s="638" t="s">
        <v>417</v>
      </c>
      <c r="AP396" s="642">
        <v>1</v>
      </c>
      <c r="AQ396" t="s">
        <v>1076</v>
      </c>
      <c r="AR396" s="22" t="str">
        <f>IF(AA396=1,"pctile",IF(Y396=1,"ratio",IF(AC396=1,"avg","raw")))</f>
        <v>pctile</v>
      </c>
      <c r="AS396" t="s">
        <v>1086</v>
      </c>
      <c r="AT396" s="22" t="b">
        <f>AR396=AS396</f>
        <v>1</v>
      </c>
      <c r="AU396" s="638" t="s">
        <v>1077</v>
      </c>
      <c r="AV396" s="638" t="s">
        <v>1086</v>
      </c>
      <c r="AX396" s="601" t="s">
        <v>2799</v>
      </c>
      <c r="AY396" s="484" t="b">
        <v>0</v>
      </c>
      <c r="AZ396" t="s">
        <v>1078</v>
      </c>
      <c r="BA396">
        <v>2</v>
      </c>
      <c r="BB396">
        <v>0</v>
      </c>
      <c r="BC396" t="b">
        <v>0</v>
      </c>
      <c r="BD396" t="b">
        <v>0</v>
      </c>
      <c r="BE396" t="b">
        <v>0</v>
      </c>
      <c r="BG396" t="s">
        <v>1293</v>
      </c>
      <c r="BH396" t="s">
        <v>1294</v>
      </c>
      <c r="BI396" t="s">
        <v>1294</v>
      </c>
      <c r="BJ396" s="719" t="s">
        <v>1295</v>
      </c>
      <c r="BK396" s="566" t="s">
        <v>2799</v>
      </c>
      <c r="BL396" s="484" t="s">
        <v>1296</v>
      </c>
      <c r="BM396" s="56" t="s">
        <v>5239</v>
      </c>
      <c r="BO396" s="211">
        <v>149</v>
      </c>
      <c r="BQ396" s="585" t="s">
        <v>103</v>
      </c>
      <c r="BR396" s="585" t="s">
        <v>1297</v>
      </c>
      <c r="BS396" s="585" t="s">
        <v>1292</v>
      </c>
      <c r="BT396" s="585" t="s">
        <v>404</v>
      </c>
    </row>
    <row r="397" spans="1:73">
      <c r="A397">
        <v>396</v>
      </c>
      <c r="B397" s="153" t="str">
        <f>IFERROR(TEXT(AL397,"00"),"99")&amp;IFERROR(TEXT(W397,"00"),"99")&amp;IFERROR(TEXT(S397,"00"),"99")&amp;IFERROR(TEXT(BO397,"000"),"999")</f>
        <v>035602150</v>
      </c>
      <c r="C397" s="153" t="str">
        <f>IFERROR(TEXT(AL397,"00"),"99")&amp;IFERROR(TEXT(V397,"00"),"99")&amp;IFERROR(TEXT(R397,"000"),"999")</f>
        <v>0356097</v>
      </c>
      <c r="D397" s="28">
        <v>1</v>
      </c>
      <c r="E397" s="591">
        <f>IF(NOT(ISBLANK(L397)),1,0)</f>
        <v>0</v>
      </c>
      <c r="F397" s="591">
        <f>IF(NOT(ISBLANK(O397)),1,0)</f>
        <v>1</v>
      </c>
      <c r="G397" s="349" t="str">
        <f>IF(ISBLANK(H397), IF(OR(NOT(ISBLANK(L397)),NOT(ISBLANK(I397)), NOT(ISBLANK(O397))),"no oldname but should be",""),IF(H397=I397,"api",IF(H397=O397,"csv","no match or acs")))</f>
        <v>api</v>
      </c>
      <c r="H397" t="s">
        <v>1277</v>
      </c>
      <c r="I397" t="s">
        <v>1277</v>
      </c>
      <c r="N397" s="56" t="s">
        <v>1278</v>
      </c>
      <c r="O397" t="s">
        <v>1278</v>
      </c>
      <c r="P397" s="56" t="s">
        <v>1278</v>
      </c>
      <c r="Q397" s="61" t="s">
        <v>1276</v>
      </c>
      <c r="R397" s="142">
        <f>IFERROR(_xlfn.XLOOKUP(T397, sortorder!P:P,sortorder!Q:Q),999)</f>
        <v>97</v>
      </c>
      <c r="S397" s="142">
        <f>IFERROR(_xlfn.XLOOKUP(T397, sortorder!P:P,sortorder!O:O),99)</f>
        <v>2</v>
      </c>
      <c r="T397" s="124" t="s">
        <v>144</v>
      </c>
      <c r="U397" s="56" t="s">
        <v>144</v>
      </c>
      <c r="V397" s="147">
        <f>IFERROR(_xlfn.XLOOKUP(X397, sortorder!E:E,sortorder!D:D),99)</f>
        <v>56</v>
      </c>
      <c r="W397" s="147">
        <f>V397</f>
        <v>56</v>
      </c>
      <c r="X397" s="21" t="s">
        <v>1217</v>
      </c>
      <c r="Y397" s="137">
        <f>IF(ISERROR(SEARCH(Y$1,$Q397)),0,1)</f>
        <v>0</v>
      </c>
      <c r="Z397" s="137">
        <f>IF(ISERROR(SEARCH(Z$1,$Q397)),0,1)</f>
        <v>0</v>
      </c>
      <c r="AA397" s="137">
        <f>IF(ISERROR(SEARCH(AA$1,$Q397)),0,1)</f>
        <v>1</v>
      </c>
      <c r="AB397" s="137">
        <f>IF(ISERROR(SEARCH(AB$1,$Q397)),0,1)</f>
        <v>0</v>
      </c>
      <c r="AC397" s="137">
        <f>IF(ISERROR(SEARCH(AC$1,$Q397)),0,1)</f>
        <v>0</v>
      </c>
      <c r="AD397" s="137">
        <f>IF(ISERROR(SEARCH(AD$1,$Q397)),0,1)</f>
        <v>0</v>
      </c>
      <c r="AE397" s="137">
        <f>IF(ISERROR(SEARCH(AE$1,$Q397)),0,1)</f>
        <v>0</v>
      </c>
      <c r="AF397" s="137">
        <f>IF(ISERROR(SEARCH(AF$1,$Q397)),0,1)</f>
        <v>0</v>
      </c>
      <c r="AG397" s="137">
        <f>IF(ISERROR(SEARCH(AG$1,$Q397)),0,1)</f>
        <v>0</v>
      </c>
      <c r="AH397" t="s">
        <v>1051</v>
      </c>
      <c r="AI397" s="137" t="str">
        <f>_xlfn.XLOOKUP(I397,'api2.3'!B:B,'api2.3'!D:D,"")</f>
        <v>Environmental Burden Indicators</v>
      </c>
      <c r="AJ397" t="s">
        <v>140</v>
      </c>
      <c r="AK397" s="38" t="s">
        <v>140</v>
      </c>
      <c r="AL397" s="200">
        <f>_xlfn.XLOOKUP(AK397,sortorder!$I$15:$I$20,sortorder!$J$15:$J$20)</f>
        <v>3</v>
      </c>
      <c r="AM397" s="638" t="s">
        <v>416</v>
      </c>
      <c r="AN397" s="638" t="s">
        <v>416</v>
      </c>
      <c r="AO397" s="638" t="s">
        <v>417</v>
      </c>
      <c r="AP397" s="642">
        <v>1</v>
      </c>
      <c r="AQ397" t="s">
        <v>1076</v>
      </c>
      <c r="AR397" s="22" t="str">
        <f>IF(AA397=1,"pctile",IF(Y397=1,"ratio",IF(AC397=1,"avg","raw")))</f>
        <v>pctile</v>
      </c>
      <c r="AS397" t="s">
        <v>1086</v>
      </c>
      <c r="AT397" s="22" t="b">
        <f>AR397=AS397</f>
        <v>1</v>
      </c>
      <c r="AU397" s="638" t="s">
        <v>1077</v>
      </c>
      <c r="AV397" s="638" t="s">
        <v>1086</v>
      </c>
      <c r="AX397" s="601" t="s">
        <v>2799</v>
      </c>
      <c r="AY397" s="484" t="b">
        <v>0</v>
      </c>
      <c r="AZ397" t="s">
        <v>1078</v>
      </c>
      <c r="BA397">
        <v>2</v>
      </c>
      <c r="BB397">
        <v>0</v>
      </c>
      <c r="BC397" t="b">
        <v>0</v>
      </c>
      <c r="BD397" t="b">
        <v>0</v>
      </c>
      <c r="BE397" t="b">
        <v>0</v>
      </c>
      <c r="BG397" t="s">
        <v>1279</v>
      </c>
      <c r="BH397" t="s">
        <v>1280</v>
      </c>
      <c r="BI397" t="s">
        <v>1280</v>
      </c>
      <c r="BJ397" s="719" t="s">
        <v>1281</v>
      </c>
      <c r="BK397" s="566" t="s">
        <v>2799</v>
      </c>
      <c r="BL397" s="484" t="s">
        <v>1282</v>
      </c>
      <c r="BM397" s="56" t="s">
        <v>1692</v>
      </c>
      <c r="BO397" s="211">
        <v>150</v>
      </c>
      <c r="BQ397" s="585" t="s">
        <v>1283</v>
      </c>
      <c r="BR397" s="585" t="s">
        <v>1199</v>
      </c>
      <c r="BS397" s="585" t="s">
        <v>1278</v>
      </c>
      <c r="BT397" s="585" t="s">
        <v>404</v>
      </c>
    </row>
    <row r="398" spans="1:73">
      <c r="A398">
        <v>397</v>
      </c>
      <c r="B398" s="153" t="str">
        <f>IFERROR(TEXT(AL398,"00"),"99")&amp;IFERROR(TEXT(W398,"00"),"99")&amp;IFERROR(TEXT(S398,"00"),"99")&amp;IFERROR(TEXT(BO398,"000"),"999")</f>
        <v>035603151</v>
      </c>
      <c r="C398" s="153" t="str">
        <f>IFERROR(TEXT(AL398,"00"),"99")&amp;IFERROR(TEXT(V398,"00"),"99")&amp;IFERROR(TEXT(R398,"000"),"999")</f>
        <v>0356098</v>
      </c>
      <c r="D398" s="239">
        <v>1</v>
      </c>
      <c r="E398" s="591">
        <f>IF(NOT(ISBLANK(L398)),1,0)</f>
        <v>0</v>
      </c>
      <c r="F398" s="591">
        <f>IF(NOT(ISBLANK(O398)),1,0)</f>
        <v>1</v>
      </c>
      <c r="G398" s="349" t="str">
        <f>IF(ISBLANK(H398), IF(OR(NOT(ISBLANK(L398)),NOT(ISBLANK(I398)), NOT(ISBLANK(O398))),"no oldname but should be",""),IF(H398=I398,"api",IF(H398=O398,"csv","no match or acs")))</f>
        <v>csv</v>
      </c>
      <c r="H398" s="119" t="s">
        <v>5549</v>
      </c>
      <c r="I398" s="119" t="s">
        <v>5548</v>
      </c>
      <c r="J398" s="189"/>
      <c r="K398" s="119"/>
      <c r="L398" s="119"/>
      <c r="M398" s="189"/>
      <c r="N398" s="189"/>
      <c r="O398" s="119" t="s">
        <v>5549</v>
      </c>
      <c r="P398" s="189"/>
      <c r="Q398" s="120" t="s">
        <v>5550</v>
      </c>
      <c r="R398" s="142">
        <f>IFERROR(_xlfn.XLOOKUP(T398, sortorder!P:P,sortorder!Q:Q),999)</f>
        <v>98</v>
      </c>
      <c r="S398" s="142">
        <f>IFERROR(_xlfn.XLOOKUP(T398, sortorder!P:P,sortorder!O:O),99)</f>
        <v>3</v>
      </c>
      <c r="T398" s="188" t="s">
        <v>5453</v>
      </c>
      <c r="U398" s="189"/>
      <c r="V398" s="147">
        <f>IFERROR(_xlfn.XLOOKUP(X398, sortorder!E:E,sortorder!D:D),99)</f>
        <v>56</v>
      </c>
      <c r="W398" s="147">
        <f>V398</f>
        <v>56</v>
      </c>
      <c r="X398" s="190" t="s">
        <v>1217</v>
      </c>
      <c r="Y398" s="137">
        <f>IF(ISERROR(SEARCH(Y$1,$Q398)),0,1)</f>
        <v>0</v>
      </c>
      <c r="Z398" s="137">
        <f>IF(ISERROR(SEARCH(Z$1,$Q398)),0,1)</f>
        <v>0</v>
      </c>
      <c r="AA398" s="137">
        <f>IF(ISERROR(SEARCH(AA$1,$Q398)),0,1)</f>
        <v>1</v>
      </c>
      <c r="AB398" s="137">
        <f>IF(ISERROR(SEARCH(AB$1,$Q398)),0,1)</f>
        <v>0</v>
      </c>
      <c r="AC398" s="137">
        <f>IF(ISERROR(SEARCH(AC$1,$Q398)),0,1)</f>
        <v>0</v>
      </c>
      <c r="AD398" s="137">
        <f>IF(ISERROR(SEARCH(AD$1,$Q398)),0,1)</f>
        <v>0</v>
      </c>
      <c r="AE398" s="137">
        <f>IF(ISERROR(SEARCH(AE$1,$Q398)),0,1)</f>
        <v>0</v>
      </c>
      <c r="AF398" s="137">
        <f>IF(ISERROR(SEARCH(AF$1,$Q398)),0,1)</f>
        <v>0</v>
      </c>
      <c r="AG398" s="137">
        <f>IF(ISERROR(SEARCH(AG$1,$Q398)),0,1)</f>
        <v>0</v>
      </c>
      <c r="AH398" s="119" t="s">
        <v>1051</v>
      </c>
      <c r="AI398" s="137" t="str">
        <f>_xlfn.XLOOKUP(I398,'api2.3'!B:B,'api2.3'!D:D,"")</f>
        <v>Environmental Burden Indicators</v>
      </c>
      <c r="AJ398" s="119" t="s">
        <v>140</v>
      </c>
      <c r="AK398" s="202" t="s">
        <v>140</v>
      </c>
      <c r="AL398" s="200">
        <f>_xlfn.XLOOKUP(AK398,sortorder!$I$15:$I$20,sortorder!$J$15:$J$20)</f>
        <v>3</v>
      </c>
      <c r="AM398" s="640" t="s">
        <v>416</v>
      </c>
      <c r="AN398" s="640" t="s">
        <v>416</v>
      </c>
      <c r="AO398" s="640" t="s">
        <v>417</v>
      </c>
      <c r="AP398" s="646">
        <v>1</v>
      </c>
      <c r="AQ398" s="119" t="s">
        <v>1076</v>
      </c>
      <c r="AR398" s="22" t="str">
        <f>IF(AA398=1,"pctile",IF(Y398=1,"ratio",IF(AC398=1,"avg","raw")))</f>
        <v>pctile</v>
      </c>
      <c r="AS398" s="119" t="s">
        <v>1086</v>
      </c>
      <c r="AT398" s="22" t="b">
        <f>AR398=AS398</f>
        <v>1</v>
      </c>
      <c r="AU398" s="640" t="s">
        <v>1077</v>
      </c>
      <c r="AV398" s="640" t="s">
        <v>1086</v>
      </c>
      <c r="AW398" s="119"/>
      <c r="AX398" s="601" t="s">
        <v>2799</v>
      </c>
      <c r="AY398" s="484" t="b">
        <v>0</v>
      </c>
      <c r="AZ398" s="224" t="s">
        <v>1078</v>
      </c>
      <c r="BA398" s="119">
        <v>2</v>
      </c>
      <c r="BB398" s="119">
        <v>0</v>
      </c>
      <c r="BC398" s="119" t="b">
        <v>0</v>
      </c>
      <c r="BD398" s="119" t="b">
        <v>0</v>
      </c>
      <c r="BE398" s="119" t="b">
        <v>0</v>
      </c>
      <c r="BF398" s="119"/>
      <c r="BG398" s="119" t="s">
        <v>5551</v>
      </c>
      <c r="BH398" s="119" t="s">
        <v>5552</v>
      </c>
      <c r="BI398" s="119" t="s">
        <v>5552</v>
      </c>
      <c r="BJ398" s="719" t="s">
        <v>7447</v>
      </c>
      <c r="BK398" s="566" t="s">
        <v>2799</v>
      </c>
      <c r="BL398" s="484" t="s">
        <v>6590</v>
      </c>
      <c r="BM398" s="189"/>
      <c r="BN398" s="189"/>
      <c r="BO398" s="374">
        <v>151</v>
      </c>
      <c r="BP398" s="119"/>
      <c r="BQ398" s="587"/>
      <c r="BR398" s="587"/>
      <c r="BS398" s="587"/>
      <c r="BT398" s="587"/>
      <c r="BU398" s="587"/>
    </row>
    <row r="399" spans="1:73">
      <c r="A399">
        <v>398</v>
      </c>
      <c r="B399" s="153" t="str">
        <f>IFERROR(TEXT(AL399,"00"),"99")&amp;IFERROR(TEXT(W399,"00"),"99")&amp;IFERROR(TEXT(S399,"00"),"99")&amp;IFERROR(TEXT(BO399,"000"),"999")</f>
        <v>035604152</v>
      </c>
      <c r="C399" s="153" t="str">
        <f>IFERROR(TEXT(AL399,"00"),"99")&amp;IFERROR(TEXT(V399,"00"),"99")&amp;IFERROR(TEXT(R399,"000"),"999")</f>
        <v>0356099</v>
      </c>
      <c r="D399" s="28">
        <v>1</v>
      </c>
      <c r="E399" s="591">
        <f>IF(NOT(ISBLANK(L399)),1,0)</f>
        <v>0</v>
      </c>
      <c r="F399" s="591">
        <f>IF(NOT(ISBLANK(O399)),1,0)</f>
        <v>1</v>
      </c>
      <c r="G399" s="349" t="str">
        <f>IF(ISBLANK(H399), IF(OR(NOT(ISBLANK(L399)),NOT(ISBLANK(I399)), NOT(ISBLANK(O399))),"no oldname but should be",""),IF(H399=I399,"api",IF(H399=O399,"csv","no match or acs")))</f>
        <v>api</v>
      </c>
      <c r="H399" t="s">
        <v>1226</v>
      </c>
      <c r="I399" t="s">
        <v>1226</v>
      </c>
      <c r="N399" s="56" t="s">
        <v>1227</v>
      </c>
      <c r="O399" t="s">
        <v>1227</v>
      </c>
      <c r="P399" s="56" t="s">
        <v>1227</v>
      </c>
      <c r="Q399" s="61" t="s">
        <v>1225</v>
      </c>
      <c r="R399" s="142">
        <f>IFERROR(_xlfn.XLOOKUP(T399, sortorder!P:P,sortorder!Q:Q),999)</f>
        <v>99</v>
      </c>
      <c r="S399" s="142">
        <f>IFERROR(_xlfn.XLOOKUP(T399, sortorder!P:P,sortorder!O:O),99)</f>
        <v>4</v>
      </c>
      <c r="T399" s="124" t="s">
        <v>196</v>
      </c>
      <c r="U399" s="56" t="s">
        <v>196</v>
      </c>
      <c r="V399" s="147">
        <f>IFERROR(_xlfn.XLOOKUP(X399, sortorder!E:E,sortorder!D:D),99)</f>
        <v>56</v>
      </c>
      <c r="W399" s="147">
        <f>V399</f>
        <v>56</v>
      </c>
      <c r="X399" s="21" t="s">
        <v>1217</v>
      </c>
      <c r="Y399" s="137">
        <f>IF(ISERROR(SEARCH(Y$1,$Q399)),0,1)</f>
        <v>0</v>
      </c>
      <c r="Z399" s="137">
        <f>IF(ISERROR(SEARCH(Z$1,$Q399)),0,1)</f>
        <v>0</v>
      </c>
      <c r="AA399" s="137">
        <f>IF(ISERROR(SEARCH(AA$1,$Q399)),0,1)</f>
        <v>1</v>
      </c>
      <c r="AB399" s="137">
        <f>IF(ISERROR(SEARCH(AB$1,$Q399)),0,1)</f>
        <v>0</v>
      </c>
      <c r="AC399" s="137">
        <f>IF(ISERROR(SEARCH(AC$1,$Q399)),0,1)</f>
        <v>0</v>
      </c>
      <c r="AD399" s="137">
        <f>IF(ISERROR(SEARCH(AD$1,$Q399)),0,1)</f>
        <v>0</v>
      </c>
      <c r="AE399" s="137">
        <f>IF(ISERROR(SEARCH(AE$1,$Q399)),0,1)</f>
        <v>0</v>
      </c>
      <c r="AF399" s="137">
        <f>IF(ISERROR(SEARCH(AF$1,$Q399)),0,1)</f>
        <v>0</v>
      </c>
      <c r="AG399" s="137">
        <f>IF(ISERROR(SEARCH(AG$1,$Q399)),0,1)</f>
        <v>0</v>
      </c>
      <c r="AH399" t="s">
        <v>1051</v>
      </c>
      <c r="AI399" s="137" t="str">
        <f>_xlfn.XLOOKUP(I399,'api2.3'!B:B,'api2.3'!D:D,"")</f>
        <v>Environmental Burden Indicators</v>
      </c>
      <c r="AJ399" t="s">
        <v>140</v>
      </c>
      <c r="AK399" s="38" t="s">
        <v>140</v>
      </c>
      <c r="AL399" s="200">
        <f>_xlfn.XLOOKUP(AK399,sortorder!$I$15:$I$20,sortorder!$J$15:$J$20)</f>
        <v>3</v>
      </c>
      <c r="AM399" s="638" t="s">
        <v>416</v>
      </c>
      <c r="AN399" s="638" t="s">
        <v>416</v>
      </c>
      <c r="AO399" s="638" t="s">
        <v>417</v>
      </c>
      <c r="AP399" s="642">
        <v>1</v>
      </c>
      <c r="AQ399" t="s">
        <v>1076</v>
      </c>
      <c r="AR399" s="22" t="str">
        <f>IF(AA399=1,"pctile",IF(Y399=1,"ratio",IF(AC399=1,"avg","raw")))</f>
        <v>pctile</v>
      </c>
      <c r="AS399" t="s">
        <v>1086</v>
      </c>
      <c r="AT399" s="22" t="b">
        <f>AR399=AS399</f>
        <v>1</v>
      </c>
      <c r="AU399" s="638" t="s">
        <v>1077</v>
      </c>
      <c r="AV399" s="638" t="s">
        <v>1086</v>
      </c>
      <c r="AX399" s="601" t="s">
        <v>2799</v>
      </c>
      <c r="AY399" s="484" t="b">
        <v>0</v>
      </c>
      <c r="AZ399" t="s">
        <v>1078</v>
      </c>
      <c r="BA399">
        <v>2</v>
      </c>
      <c r="BB399">
        <v>0</v>
      </c>
      <c r="BC399" t="b">
        <v>0</v>
      </c>
      <c r="BD399" t="b">
        <v>0</v>
      </c>
      <c r="BE399" t="b">
        <v>0</v>
      </c>
      <c r="BG399" t="s">
        <v>1228</v>
      </c>
      <c r="BH399" t="s">
        <v>5249</v>
      </c>
      <c r="BI399" t="s">
        <v>5249</v>
      </c>
      <c r="BJ399" s="719" t="s">
        <v>7446</v>
      </c>
      <c r="BK399" s="566" t="s">
        <v>2799</v>
      </c>
      <c r="BL399" s="484" t="s">
        <v>1229</v>
      </c>
      <c r="BM399" s="56" t="s">
        <v>5240</v>
      </c>
      <c r="BO399" s="211">
        <v>152</v>
      </c>
      <c r="BQ399" s="585" t="s">
        <v>86</v>
      </c>
      <c r="BR399" s="585" t="s">
        <v>1230</v>
      </c>
      <c r="BS399" s="585" t="s">
        <v>1227</v>
      </c>
      <c r="BT399" s="585" t="s">
        <v>404</v>
      </c>
    </row>
    <row r="400" spans="1:73">
      <c r="A400">
        <v>399</v>
      </c>
      <c r="B400" s="153" t="str">
        <f>IFERROR(TEXT(AL400,"00"),"99")&amp;IFERROR(TEXT(W400,"00"),"99")&amp;IFERROR(TEXT(S400,"00"),"99")&amp;IFERROR(TEXT(BO400,"000"),"999")</f>
        <v>035605153</v>
      </c>
      <c r="C400" s="153" t="str">
        <f>IFERROR(TEXT(AL400,"00"),"99")&amp;IFERROR(TEXT(V400,"00"),"99")&amp;IFERROR(TEXT(R400,"000"),"999")</f>
        <v>0356101</v>
      </c>
      <c r="D400" s="28">
        <v>1</v>
      </c>
      <c r="E400" s="591">
        <f>IF(NOT(ISBLANK(L400)),1,0)</f>
        <v>0</v>
      </c>
      <c r="F400" s="591">
        <f>IF(NOT(ISBLANK(O400)),1,0)</f>
        <v>1</v>
      </c>
      <c r="G400" s="349" t="str">
        <f>IF(ISBLANK(H400), IF(OR(NOT(ISBLANK(L400)),NOT(ISBLANK(I400)), NOT(ISBLANK(O400))),"no oldname but should be",""),IF(H400=I400,"api",IF(H400=O400,"csv","no match or acs")))</f>
        <v>api</v>
      </c>
      <c r="H400" t="s">
        <v>1327</v>
      </c>
      <c r="I400" t="s">
        <v>1327</v>
      </c>
      <c r="N400" s="56" t="s">
        <v>1328</v>
      </c>
      <c r="O400" t="s">
        <v>1328</v>
      </c>
      <c r="P400" s="56" t="s">
        <v>1328</v>
      </c>
      <c r="Q400" s="61" t="s">
        <v>1326</v>
      </c>
      <c r="R400" s="142">
        <f>IFERROR(_xlfn.XLOOKUP(T400, sortorder!P:P,sortorder!Q:Q),999)</f>
        <v>101</v>
      </c>
      <c r="S400" s="142">
        <f>IFERROR(_xlfn.XLOOKUP(T400, sortorder!P:P,sortorder!O:O),99)</f>
        <v>5</v>
      </c>
      <c r="T400" s="124" t="s">
        <v>1717</v>
      </c>
      <c r="U400" s="56" t="s">
        <v>1717</v>
      </c>
      <c r="V400" s="147">
        <f>IFERROR(_xlfn.XLOOKUP(X400, sortorder!E:E,sortorder!D:D),99)</f>
        <v>56</v>
      </c>
      <c r="W400" s="147">
        <f>V400</f>
        <v>56</v>
      </c>
      <c r="X400" s="21" t="s">
        <v>1217</v>
      </c>
      <c r="Y400" s="137">
        <f>IF(ISERROR(SEARCH(Y$1,$Q400)),0,1)</f>
        <v>0</v>
      </c>
      <c r="Z400" s="137">
        <f>IF(ISERROR(SEARCH(Z$1,$Q400)),0,1)</f>
        <v>0</v>
      </c>
      <c r="AA400" s="137">
        <f>IF(ISERROR(SEARCH(AA$1,$Q400)),0,1)</f>
        <v>1</v>
      </c>
      <c r="AB400" s="137">
        <f>IF(ISERROR(SEARCH(AB$1,$Q400)),0,1)</f>
        <v>0</v>
      </c>
      <c r="AC400" s="137">
        <f>IF(ISERROR(SEARCH(AC$1,$Q400)),0,1)</f>
        <v>0</v>
      </c>
      <c r="AD400" s="137">
        <f>IF(ISERROR(SEARCH(AD$1,$Q400)),0,1)</f>
        <v>0</v>
      </c>
      <c r="AE400" s="137">
        <f>IF(ISERROR(SEARCH(AE$1,$Q400)),0,1)</f>
        <v>0</v>
      </c>
      <c r="AF400" s="137">
        <f>IF(ISERROR(SEARCH(AF$1,$Q400)),0,1)</f>
        <v>0</v>
      </c>
      <c r="AG400" s="137">
        <f>IF(ISERROR(SEARCH(AG$1,$Q400)),0,1)</f>
        <v>0</v>
      </c>
      <c r="AH400" t="s">
        <v>1051</v>
      </c>
      <c r="AI400" s="137" t="str">
        <f>_xlfn.XLOOKUP(I400,'api2.3'!B:B,'api2.3'!D:D,"")</f>
        <v>Environmental Burden Indicators</v>
      </c>
      <c r="AJ400" t="s">
        <v>140</v>
      </c>
      <c r="AK400" s="38" t="s">
        <v>140</v>
      </c>
      <c r="AL400" s="200">
        <f>_xlfn.XLOOKUP(AK400,sortorder!$I$15:$I$20,sortorder!$J$15:$J$20)</f>
        <v>3</v>
      </c>
      <c r="AM400" s="638" t="s">
        <v>416</v>
      </c>
      <c r="AN400" s="638" t="s">
        <v>416</v>
      </c>
      <c r="AO400" s="638" t="s">
        <v>417</v>
      </c>
      <c r="AP400" s="642">
        <v>1</v>
      </c>
      <c r="AQ400" t="s">
        <v>1076</v>
      </c>
      <c r="AR400" s="22" t="str">
        <f>IF(AA400=1,"pctile",IF(Y400=1,"ratio",IF(AC400=1,"avg","raw")))</f>
        <v>pctile</v>
      </c>
      <c r="AS400" t="s">
        <v>1086</v>
      </c>
      <c r="AT400" s="22" t="b">
        <f>AR400=AS400</f>
        <v>1</v>
      </c>
      <c r="AU400" s="638" t="s">
        <v>1077</v>
      </c>
      <c r="AV400" s="638" t="s">
        <v>1086</v>
      </c>
      <c r="AX400" s="601" t="s">
        <v>2799</v>
      </c>
      <c r="AY400" s="484" t="b">
        <v>0</v>
      </c>
      <c r="AZ400" t="s">
        <v>1078</v>
      </c>
      <c r="BA400">
        <v>2</v>
      </c>
      <c r="BB400">
        <v>0</v>
      </c>
      <c r="BC400" t="b">
        <v>0</v>
      </c>
      <c r="BD400" t="b">
        <v>0</v>
      </c>
      <c r="BE400" t="b">
        <v>0</v>
      </c>
      <c r="BG400" t="s">
        <v>4747</v>
      </c>
      <c r="BH400" t="s">
        <v>5309</v>
      </c>
      <c r="BI400" t="s">
        <v>5309</v>
      </c>
      <c r="BJ400" s="719" t="s">
        <v>1329</v>
      </c>
      <c r="BK400" s="566" t="s">
        <v>2799</v>
      </c>
      <c r="BL400" s="484" t="s">
        <v>1330</v>
      </c>
      <c r="BM400" s="56" t="s">
        <v>1324</v>
      </c>
      <c r="BO400" s="211">
        <v>153</v>
      </c>
      <c r="BQ400" s="585" t="s">
        <v>109</v>
      </c>
      <c r="BR400" s="585" t="s">
        <v>1331</v>
      </c>
      <c r="BS400" s="585" t="s">
        <v>1328</v>
      </c>
    </row>
    <row r="401" spans="1:73">
      <c r="A401">
        <v>400</v>
      </c>
      <c r="B401" s="153" t="str">
        <f>IFERROR(TEXT(AL401,"00"),"99")&amp;IFERROR(TEXT(W401,"00"),"99")&amp;IFERROR(TEXT(S401,"00"),"99")&amp;IFERROR(TEXT(BO401,"000"),"999")</f>
        <v>035606154</v>
      </c>
      <c r="C401" s="153" t="str">
        <f>IFERROR(TEXT(AL401,"00"),"99")&amp;IFERROR(TEXT(V401,"00"),"99")&amp;IFERROR(TEXT(R401,"000"),"999")</f>
        <v>0356102</v>
      </c>
      <c r="D401" s="28">
        <v>1</v>
      </c>
      <c r="E401" s="591">
        <f>IF(NOT(ISBLANK(L401)),1,0)</f>
        <v>0</v>
      </c>
      <c r="F401" s="591">
        <f>IF(NOT(ISBLANK(O401)),1,0)</f>
        <v>1</v>
      </c>
      <c r="G401" s="349" t="str">
        <f>IF(ISBLANK(H401), IF(OR(NOT(ISBLANK(L401)),NOT(ISBLANK(I401)), NOT(ISBLANK(O401))),"no oldname but should be",""),IF(H401=I401,"api",IF(H401=O401,"csv","no match or acs")))</f>
        <v>api</v>
      </c>
      <c r="H401" t="s">
        <v>1339</v>
      </c>
      <c r="I401" t="s">
        <v>1339</v>
      </c>
      <c r="N401" s="56" t="s">
        <v>1340</v>
      </c>
      <c r="O401" t="s">
        <v>1340</v>
      </c>
      <c r="P401" s="56" t="s">
        <v>1340</v>
      </c>
      <c r="Q401" s="61" t="s">
        <v>1338</v>
      </c>
      <c r="R401" s="142">
        <f>IFERROR(_xlfn.XLOOKUP(T401, sortorder!P:P,sortorder!Q:Q),999)</f>
        <v>102</v>
      </c>
      <c r="S401" s="142">
        <f>IFERROR(_xlfn.XLOOKUP(T401, sortorder!P:P,sortorder!O:O),99)</f>
        <v>6</v>
      </c>
      <c r="T401" s="124" t="s">
        <v>306</v>
      </c>
      <c r="U401" s="56" t="s">
        <v>306</v>
      </c>
      <c r="V401" s="147">
        <f>IFERROR(_xlfn.XLOOKUP(X401, sortorder!E:E,sortorder!D:D),99)</f>
        <v>56</v>
      </c>
      <c r="W401" s="147">
        <f>V401</f>
        <v>56</v>
      </c>
      <c r="X401" s="21" t="s">
        <v>1217</v>
      </c>
      <c r="Y401" s="137">
        <f>IF(ISERROR(SEARCH(Y$1,$Q401)),0,1)</f>
        <v>0</v>
      </c>
      <c r="Z401" s="137">
        <f>IF(ISERROR(SEARCH(Z$1,$Q401)),0,1)</f>
        <v>0</v>
      </c>
      <c r="AA401" s="137">
        <f>IF(ISERROR(SEARCH(AA$1,$Q401)),0,1)</f>
        <v>1</v>
      </c>
      <c r="AB401" s="137">
        <f>IF(ISERROR(SEARCH(AB$1,$Q401)),0,1)</f>
        <v>0</v>
      </c>
      <c r="AC401" s="137">
        <f>IF(ISERROR(SEARCH(AC$1,$Q401)),0,1)</f>
        <v>0</v>
      </c>
      <c r="AD401" s="137">
        <f>IF(ISERROR(SEARCH(AD$1,$Q401)),0,1)</f>
        <v>0</v>
      </c>
      <c r="AE401" s="137">
        <f>IF(ISERROR(SEARCH(AE$1,$Q401)),0,1)</f>
        <v>0</v>
      </c>
      <c r="AF401" s="137">
        <f>IF(ISERROR(SEARCH(AF$1,$Q401)),0,1)</f>
        <v>0</v>
      </c>
      <c r="AG401" s="137">
        <f>IF(ISERROR(SEARCH(AG$1,$Q401)),0,1)</f>
        <v>0</v>
      </c>
      <c r="AH401" t="s">
        <v>1051</v>
      </c>
      <c r="AI401" s="137" t="str">
        <f>_xlfn.XLOOKUP(I401,'api2.3'!B:B,'api2.3'!D:D,"")</f>
        <v>Environmental Burden Indicators</v>
      </c>
      <c r="AJ401" t="s">
        <v>140</v>
      </c>
      <c r="AK401" s="38" t="s">
        <v>140</v>
      </c>
      <c r="AL401" s="200">
        <f>_xlfn.XLOOKUP(AK401,sortorder!$I$15:$I$20,sortorder!$J$15:$J$20)</f>
        <v>3</v>
      </c>
      <c r="AM401" s="638" t="s">
        <v>416</v>
      </c>
      <c r="AN401" s="638" t="s">
        <v>416</v>
      </c>
      <c r="AO401" s="638" t="s">
        <v>417</v>
      </c>
      <c r="AP401" s="642">
        <v>1</v>
      </c>
      <c r="AQ401" t="s">
        <v>1076</v>
      </c>
      <c r="AR401" s="22" t="str">
        <f>IF(AA401=1,"pctile",IF(Y401=1,"ratio",IF(AC401=1,"avg","raw")))</f>
        <v>pctile</v>
      </c>
      <c r="AS401" t="s">
        <v>1086</v>
      </c>
      <c r="AT401" s="22" t="b">
        <f>AR401=AS401</f>
        <v>1</v>
      </c>
      <c r="AU401" s="638" t="s">
        <v>1077</v>
      </c>
      <c r="AV401" s="638" t="s">
        <v>1086</v>
      </c>
      <c r="AX401" s="601" t="s">
        <v>2799</v>
      </c>
      <c r="AY401" s="484" t="b">
        <v>0</v>
      </c>
      <c r="AZ401" t="s">
        <v>1078</v>
      </c>
      <c r="BA401">
        <v>2</v>
      </c>
      <c r="BB401">
        <v>0</v>
      </c>
      <c r="BC401" t="b">
        <v>0</v>
      </c>
      <c r="BD401" t="b">
        <v>0</v>
      </c>
      <c r="BE401" t="b">
        <v>0</v>
      </c>
      <c r="BG401" t="s">
        <v>1341</v>
      </c>
      <c r="BH401" t="s">
        <v>1342</v>
      </c>
      <c r="BI401" t="s">
        <v>1342</v>
      </c>
      <c r="BJ401" s="719" t="s">
        <v>1343</v>
      </c>
      <c r="BK401" s="566" t="s">
        <v>2799</v>
      </c>
      <c r="BL401" s="484" t="s">
        <v>1344</v>
      </c>
      <c r="BM401" s="56" t="s">
        <v>5242</v>
      </c>
      <c r="BO401" s="211">
        <v>154</v>
      </c>
      <c r="BQ401" s="585" t="s">
        <v>145</v>
      </c>
      <c r="BR401" s="585" t="s">
        <v>1345</v>
      </c>
      <c r="BS401" s="585" t="s">
        <v>1340</v>
      </c>
      <c r="BT401" s="585" t="s">
        <v>404</v>
      </c>
    </row>
    <row r="402" spans="1:73">
      <c r="A402">
        <v>401</v>
      </c>
      <c r="B402" s="153" t="str">
        <f>IFERROR(TEXT(AL402,"00"),"99")&amp;IFERROR(TEXT(W402,"00"),"99")&amp;IFERROR(TEXT(S402,"00"),"99")&amp;IFERROR(TEXT(BO402,"000"),"999")</f>
        <v>035607155</v>
      </c>
      <c r="C402" s="153" t="str">
        <f>IFERROR(TEXT(AL402,"00"),"99")&amp;IFERROR(TEXT(V402,"00"),"99")&amp;IFERROR(TEXT(R402,"000"),"999")</f>
        <v>0356103</v>
      </c>
      <c r="D402" s="28">
        <v>1</v>
      </c>
      <c r="E402" s="591">
        <f>IF(NOT(ISBLANK(L402)),1,0)</f>
        <v>0</v>
      </c>
      <c r="F402" s="591">
        <f>IF(NOT(ISBLANK(O402)),1,0)</f>
        <v>1</v>
      </c>
      <c r="G402" s="349" t="str">
        <f>IF(ISBLANK(H402), IF(OR(NOT(ISBLANK(L402)),NOT(ISBLANK(I402)), NOT(ISBLANK(O402))),"no oldname but should be",""),IF(H402=I402,"api",IF(H402=O402,"csv","no match or acs")))</f>
        <v>api</v>
      </c>
      <c r="H402" t="s">
        <v>1237</v>
      </c>
      <c r="I402" t="s">
        <v>1237</v>
      </c>
      <c r="N402" s="56" t="s">
        <v>1238</v>
      </c>
      <c r="O402" t="s">
        <v>1238</v>
      </c>
      <c r="P402" s="56" t="s">
        <v>1238</v>
      </c>
      <c r="Q402" s="61" t="s">
        <v>1236</v>
      </c>
      <c r="R402" s="142">
        <f>IFERROR(_xlfn.XLOOKUP(T402, sortorder!P:P,sortorder!Q:Q),999)</f>
        <v>103</v>
      </c>
      <c r="S402" s="142">
        <f>IFERROR(_xlfn.XLOOKUP(T402, sortorder!P:P,sortorder!O:O),99)</f>
        <v>7</v>
      </c>
      <c r="T402" s="124" t="s">
        <v>80</v>
      </c>
      <c r="U402" s="56" t="s">
        <v>80</v>
      </c>
      <c r="V402" s="147">
        <f>IFERROR(_xlfn.XLOOKUP(X402, sortorder!E:E,sortorder!D:D),99)</f>
        <v>56</v>
      </c>
      <c r="W402" s="147">
        <f>V402</f>
        <v>56</v>
      </c>
      <c r="X402" s="21" t="s">
        <v>1217</v>
      </c>
      <c r="Y402" s="137">
        <f>IF(ISERROR(SEARCH(Y$1,$Q402)),0,1)</f>
        <v>0</v>
      </c>
      <c r="Z402" s="137">
        <f>IF(ISERROR(SEARCH(Z$1,$Q402)),0,1)</f>
        <v>0</v>
      </c>
      <c r="AA402" s="137">
        <f>IF(ISERROR(SEARCH(AA$1,$Q402)),0,1)</f>
        <v>1</v>
      </c>
      <c r="AB402" s="137">
        <f>IF(ISERROR(SEARCH(AB$1,$Q402)),0,1)</f>
        <v>0</v>
      </c>
      <c r="AC402" s="137">
        <f>IF(ISERROR(SEARCH(AC$1,$Q402)),0,1)</f>
        <v>0</v>
      </c>
      <c r="AD402" s="137">
        <f>IF(ISERROR(SEARCH(AD$1,$Q402)),0,1)</f>
        <v>0</v>
      </c>
      <c r="AE402" s="137">
        <f>IF(ISERROR(SEARCH(AE$1,$Q402)),0,1)</f>
        <v>0</v>
      </c>
      <c r="AF402" s="137">
        <f>IF(ISERROR(SEARCH(AF$1,$Q402)),0,1)</f>
        <v>0</v>
      </c>
      <c r="AG402" s="137">
        <f>IF(ISERROR(SEARCH(AG$1,$Q402)),0,1)</f>
        <v>0</v>
      </c>
      <c r="AH402" t="s">
        <v>1051</v>
      </c>
      <c r="AI402" s="137" t="str">
        <f>_xlfn.XLOOKUP(I402,'api2.3'!B:B,'api2.3'!D:D,"")</f>
        <v>Environmental Burden Indicators</v>
      </c>
      <c r="AJ402" t="s">
        <v>140</v>
      </c>
      <c r="AK402" s="38" t="s">
        <v>140</v>
      </c>
      <c r="AL402" s="200">
        <f>_xlfn.XLOOKUP(AK402,sortorder!$I$15:$I$20,sortorder!$J$15:$J$20)</f>
        <v>3</v>
      </c>
      <c r="AM402" s="638" t="s">
        <v>416</v>
      </c>
      <c r="AN402" s="638" t="s">
        <v>416</v>
      </c>
      <c r="AO402" s="638" t="s">
        <v>417</v>
      </c>
      <c r="AP402" s="642">
        <v>1</v>
      </c>
      <c r="AQ402" t="s">
        <v>1076</v>
      </c>
      <c r="AR402" s="22" t="str">
        <f>IF(AA402=1,"pctile",IF(Y402=1,"ratio",IF(AC402=1,"avg","raw")))</f>
        <v>pctile</v>
      </c>
      <c r="AS402" t="s">
        <v>1086</v>
      </c>
      <c r="AT402" s="22" t="b">
        <f>AR402=AS402</f>
        <v>1</v>
      </c>
      <c r="AU402" s="638" t="s">
        <v>1077</v>
      </c>
      <c r="AV402" s="638" t="s">
        <v>1086</v>
      </c>
      <c r="AX402" s="601" t="s">
        <v>2799</v>
      </c>
      <c r="AY402" s="484" t="b">
        <v>0</v>
      </c>
      <c r="AZ402" t="s">
        <v>1078</v>
      </c>
      <c r="BA402">
        <v>2</v>
      </c>
      <c r="BB402">
        <v>0</v>
      </c>
      <c r="BC402" t="b">
        <v>0</v>
      </c>
      <c r="BD402" t="b">
        <v>0</v>
      </c>
      <c r="BE402" t="b">
        <v>0</v>
      </c>
      <c r="BG402" t="s">
        <v>4977</v>
      </c>
      <c r="BH402" t="s">
        <v>1239</v>
      </c>
      <c r="BI402" t="s">
        <v>1239</v>
      </c>
      <c r="BJ402" s="719" t="s">
        <v>1240</v>
      </c>
      <c r="BK402" s="566" t="s">
        <v>2799</v>
      </c>
      <c r="BL402" s="484" t="s">
        <v>1241</v>
      </c>
      <c r="BM402" s="56" t="s">
        <v>5241</v>
      </c>
      <c r="BO402" s="211">
        <v>155</v>
      </c>
      <c r="BQ402" s="585" t="s">
        <v>1130</v>
      </c>
      <c r="BR402" s="585" t="s">
        <v>1094</v>
      </c>
      <c r="BS402" s="585" t="s">
        <v>1238</v>
      </c>
      <c r="BT402" s="585" t="s">
        <v>404</v>
      </c>
    </row>
    <row r="403" spans="1:73">
      <c r="A403">
        <v>402</v>
      </c>
      <c r="B403" s="153" t="str">
        <f>IFERROR(TEXT(AL403,"00"),"99")&amp;IFERROR(TEXT(W403,"00"),"99")&amp;IFERROR(TEXT(S403,"00"),"99")&amp;IFERROR(TEXT(BO403,"000"),"999")</f>
        <v>035608156</v>
      </c>
      <c r="C403" s="153" t="str">
        <f>IFERROR(TEXT(AL403,"00"),"99")&amp;IFERROR(TEXT(V403,"00"),"99")&amp;IFERROR(TEXT(R403,"000"),"999")</f>
        <v>0356104</v>
      </c>
      <c r="D403" s="28">
        <v>1</v>
      </c>
      <c r="E403" s="591">
        <f>IF(NOT(ISBLANK(L403)),1,0)</f>
        <v>0</v>
      </c>
      <c r="F403" s="591">
        <f>IF(NOT(ISBLANK(O403)),1,0)</f>
        <v>1</v>
      </c>
      <c r="G403" s="349" t="str">
        <f>IF(ISBLANK(H403), IF(OR(NOT(ISBLANK(L403)),NOT(ISBLANK(I403)), NOT(ISBLANK(O403))),"no oldname but should be",""),IF(H403=I403,"api",IF(H403=O403,"csv","no match or acs")))</f>
        <v>api</v>
      </c>
      <c r="H403" t="s">
        <v>1263</v>
      </c>
      <c r="I403" t="s">
        <v>1263</v>
      </c>
      <c r="N403" s="56" t="s">
        <v>1264</v>
      </c>
      <c r="O403" t="s">
        <v>1264</v>
      </c>
      <c r="P403" s="56" t="s">
        <v>1264</v>
      </c>
      <c r="Q403" s="61" t="s">
        <v>1262</v>
      </c>
      <c r="R403" s="142">
        <f>IFERROR(_xlfn.XLOOKUP(T403, sortorder!P:P,sortorder!Q:Q),999)</f>
        <v>104</v>
      </c>
      <c r="S403" s="142">
        <f>IFERROR(_xlfn.XLOOKUP(T403, sortorder!P:P,sortorder!O:O),99)</f>
        <v>8</v>
      </c>
      <c r="T403" s="124" t="s">
        <v>255</v>
      </c>
      <c r="U403" s="56" t="s">
        <v>255</v>
      </c>
      <c r="V403" s="147">
        <f>IFERROR(_xlfn.XLOOKUP(X403, sortorder!E:E,sortorder!D:D),99)</f>
        <v>56</v>
      </c>
      <c r="W403" s="147">
        <f>V403</f>
        <v>56</v>
      </c>
      <c r="X403" s="21" t="s">
        <v>1217</v>
      </c>
      <c r="Y403" s="137">
        <f>IF(ISERROR(SEARCH(Y$1,$Q403)),0,1)</f>
        <v>0</v>
      </c>
      <c r="Z403" s="137">
        <f>IF(ISERROR(SEARCH(Z$1,$Q403)),0,1)</f>
        <v>0</v>
      </c>
      <c r="AA403" s="137">
        <f>IF(ISERROR(SEARCH(AA$1,$Q403)),0,1)</f>
        <v>1</v>
      </c>
      <c r="AB403" s="137">
        <f>IF(ISERROR(SEARCH(AB$1,$Q403)),0,1)</f>
        <v>0</v>
      </c>
      <c r="AC403" s="137">
        <f>IF(ISERROR(SEARCH(AC$1,$Q403)),0,1)</f>
        <v>0</v>
      </c>
      <c r="AD403" s="137">
        <f>IF(ISERROR(SEARCH(AD$1,$Q403)),0,1)</f>
        <v>0</v>
      </c>
      <c r="AE403" s="137">
        <f>IF(ISERROR(SEARCH(AE$1,$Q403)),0,1)</f>
        <v>0</v>
      </c>
      <c r="AF403" s="137">
        <f>IF(ISERROR(SEARCH(AF$1,$Q403)),0,1)</f>
        <v>0</v>
      </c>
      <c r="AG403" s="137">
        <f>IF(ISERROR(SEARCH(AG$1,$Q403)),0,1)</f>
        <v>0</v>
      </c>
      <c r="AH403" t="s">
        <v>1051</v>
      </c>
      <c r="AI403" s="137" t="str">
        <f>_xlfn.XLOOKUP(I403,'api2.3'!B:B,'api2.3'!D:D,"")</f>
        <v>Environmental Burden Indicators</v>
      </c>
      <c r="AJ403" t="s">
        <v>140</v>
      </c>
      <c r="AK403" s="38" t="s">
        <v>140</v>
      </c>
      <c r="AL403" s="200">
        <f>_xlfn.XLOOKUP(AK403,sortorder!$I$15:$I$20,sortorder!$J$15:$J$20)</f>
        <v>3</v>
      </c>
      <c r="AM403" s="638" t="s">
        <v>416</v>
      </c>
      <c r="AN403" s="638" t="s">
        <v>416</v>
      </c>
      <c r="AO403" s="638" t="s">
        <v>417</v>
      </c>
      <c r="AP403" s="642">
        <v>1</v>
      </c>
      <c r="AQ403" t="s">
        <v>1076</v>
      </c>
      <c r="AR403" s="22" t="str">
        <f>IF(AA403=1,"pctile",IF(Y403=1,"ratio",IF(AC403=1,"avg","raw")))</f>
        <v>pctile</v>
      </c>
      <c r="AS403" t="s">
        <v>1086</v>
      </c>
      <c r="AT403" s="22" t="b">
        <f>AR403=AS403</f>
        <v>1</v>
      </c>
      <c r="AU403" s="638" t="s">
        <v>1077</v>
      </c>
      <c r="AV403" s="638" t="s">
        <v>1086</v>
      </c>
      <c r="AX403" s="601" t="s">
        <v>2799</v>
      </c>
      <c r="AY403" s="484" t="b">
        <v>0</v>
      </c>
      <c r="AZ403" t="s">
        <v>1078</v>
      </c>
      <c r="BA403">
        <v>2</v>
      </c>
      <c r="BB403">
        <v>0</v>
      </c>
      <c r="BC403" t="b">
        <v>0</v>
      </c>
      <c r="BD403" t="b">
        <v>0</v>
      </c>
      <c r="BE403" t="b">
        <v>0</v>
      </c>
      <c r="BG403" t="s">
        <v>1265</v>
      </c>
      <c r="BH403" t="s">
        <v>1266</v>
      </c>
      <c r="BI403" t="s">
        <v>1266</v>
      </c>
      <c r="BJ403" s="719" t="s">
        <v>1267</v>
      </c>
      <c r="BK403" s="566" t="s">
        <v>2799</v>
      </c>
      <c r="BL403" s="484" t="s">
        <v>1268</v>
      </c>
      <c r="BM403" s="56" t="s">
        <v>1687</v>
      </c>
      <c r="BO403" s="211">
        <v>156</v>
      </c>
      <c r="BQ403" s="585" t="s">
        <v>1063</v>
      </c>
      <c r="BR403" s="585" t="s">
        <v>1269</v>
      </c>
      <c r="BS403" s="585" t="s">
        <v>1264</v>
      </c>
      <c r="BT403" s="585" t="s">
        <v>404</v>
      </c>
    </row>
    <row r="404" spans="1:73">
      <c r="A404">
        <v>403</v>
      </c>
      <c r="B404" s="153" t="str">
        <f>IFERROR(TEXT(AL404,"00"),"99")&amp;IFERROR(TEXT(W404,"00"),"99")&amp;IFERROR(TEXT(S404,"00"),"99")&amp;IFERROR(TEXT(BO404,"000"),"999")</f>
        <v>035609157</v>
      </c>
      <c r="C404" s="153" t="str">
        <f>IFERROR(TEXT(AL404,"00"),"99")&amp;IFERROR(TEXT(V404,"00"),"99")&amp;IFERROR(TEXT(R404,"000"),"999")</f>
        <v>0356105</v>
      </c>
      <c r="D404" s="28">
        <v>1</v>
      </c>
      <c r="E404" s="591">
        <f>IF(NOT(ISBLANK(L404)),1,0)</f>
        <v>0</v>
      </c>
      <c r="F404" s="591">
        <f>IF(NOT(ISBLANK(O404)),1,0)</f>
        <v>1</v>
      </c>
      <c r="G404" s="349" t="str">
        <f>IF(ISBLANK(H404), IF(OR(NOT(ISBLANK(L404)),NOT(ISBLANK(I404)), NOT(ISBLANK(O404))),"no oldname but should be",""),IF(H404=I404,"api",IF(H404=O404,"csv","no match or acs")))</f>
        <v>api</v>
      </c>
      <c r="H404" t="s">
        <v>1315</v>
      </c>
      <c r="I404" t="s">
        <v>1315</v>
      </c>
      <c r="N404" s="56" t="s">
        <v>1316</v>
      </c>
      <c r="O404" t="s">
        <v>1316</v>
      </c>
      <c r="P404" s="56" t="s">
        <v>1316</v>
      </c>
      <c r="Q404" s="61" t="s">
        <v>1314</v>
      </c>
      <c r="R404" s="142">
        <f>IFERROR(_xlfn.XLOOKUP(T404, sortorder!P:P,sortorder!Q:Q),999)</f>
        <v>105</v>
      </c>
      <c r="S404" s="142">
        <f>IFERROR(_xlfn.XLOOKUP(T404, sortorder!P:P,sortorder!O:O),99)</f>
        <v>9</v>
      </c>
      <c r="T404" s="124" t="s">
        <v>265</v>
      </c>
      <c r="U404" s="56" t="s">
        <v>265</v>
      </c>
      <c r="V404" s="147">
        <f>IFERROR(_xlfn.XLOOKUP(X404, sortorder!E:E,sortorder!D:D),99)</f>
        <v>56</v>
      </c>
      <c r="W404" s="147">
        <f>V404</f>
        <v>56</v>
      </c>
      <c r="X404" s="21" t="s">
        <v>1217</v>
      </c>
      <c r="Y404" s="137">
        <f>IF(ISERROR(SEARCH(Y$1,$Q404)),0,1)</f>
        <v>0</v>
      </c>
      <c r="Z404" s="137">
        <f>IF(ISERROR(SEARCH(Z$1,$Q404)),0,1)</f>
        <v>0</v>
      </c>
      <c r="AA404" s="137">
        <f>IF(ISERROR(SEARCH(AA$1,$Q404)),0,1)</f>
        <v>1</v>
      </c>
      <c r="AB404" s="137">
        <f>IF(ISERROR(SEARCH(AB$1,$Q404)),0,1)</f>
        <v>0</v>
      </c>
      <c r="AC404" s="137">
        <f>IF(ISERROR(SEARCH(AC$1,$Q404)),0,1)</f>
        <v>0</v>
      </c>
      <c r="AD404" s="137">
        <f>IF(ISERROR(SEARCH(AD$1,$Q404)),0,1)</f>
        <v>0</v>
      </c>
      <c r="AE404" s="137">
        <f>IF(ISERROR(SEARCH(AE$1,$Q404)),0,1)</f>
        <v>0</v>
      </c>
      <c r="AF404" s="137">
        <f>IF(ISERROR(SEARCH(AF$1,$Q404)),0,1)</f>
        <v>0</v>
      </c>
      <c r="AG404" s="137">
        <f>IF(ISERROR(SEARCH(AG$1,$Q404)),0,1)</f>
        <v>0</v>
      </c>
      <c r="AH404" t="s">
        <v>1051</v>
      </c>
      <c r="AI404" s="137" t="str">
        <f>_xlfn.XLOOKUP(I404,'api2.3'!B:B,'api2.3'!D:D,"")</f>
        <v>Environmental Burden Indicators</v>
      </c>
      <c r="AJ404" t="s">
        <v>140</v>
      </c>
      <c r="AK404" s="38" t="s">
        <v>140</v>
      </c>
      <c r="AL404" s="200">
        <f>_xlfn.XLOOKUP(AK404,sortorder!$I$15:$I$20,sortorder!$J$15:$J$20)</f>
        <v>3</v>
      </c>
      <c r="AM404" s="638" t="s">
        <v>416</v>
      </c>
      <c r="AN404" s="638" t="s">
        <v>416</v>
      </c>
      <c r="AO404" s="638" t="s">
        <v>417</v>
      </c>
      <c r="AP404" s="642">
        <v>1</v>
      </c>
      <c r="AQ404" t="s">
        <v>1076</v>
      </c>
      <c r="AR404" s="22" t="str">
        <f>IF(AA404=1,"pctile",IF(Y404=1,"ratio",IF(AC404=1,"avg","raw")))</f>
        <v>pctile</v>
      </c>
      <c r="AS404" t="s">
        <v>1086</v>
      </c>
      <c r="AT404" s="22" t="b">
        <f>AR404=AS404</f>
        <v>1</v>
      </c>
      <c r="AU404" s="638" t="s">
        <v>1077</v>
      </c>
      <c r="AV404" s="638" t="s">
        <v>1086</v>
      </c>
      <c r="AX404" s="601" t="s">
        <v>2799</v>
      </c>
      <c r="AY404" s="484" t="b">
        <v>0</v>
      </c>
      <c r="AZ404" t="s">
        <v>1078</v>
      </c>
      <c r="BA404">
        <v>2</v>
      </c>
      <c r="BB404">
        <v>0</v>
      </c>
      <c r="BC404" t="b">
        <v>0</v>
      </c>
      <c r="BD404" t="b">
        <v>0</v>
      </c>
      <c r="BE404" t="b">
        <v>0</v>
      </c>
      <c r="BG404" t="s">
        <v>1317</v>
      </c>
      <c r="BH404" t="s">
        <v>1318</v>
      </c>
      <c r="BI404" t="s">
        <v>1318</v>
      </c>
      <c r="BJ404" s="719" t="s">
        <v>1319</v>
      </c>
      <c r="BK404" s="566" t="s">
        <v>2799</v>
      </c>
      <c r="BL404" s="484" t="s">
        <v>1320</v>
      </c>
      <c r="BM404" s="56" t="s">
        <v>5243</v>
      </c>
      <c r="BO404" s="211">
        <v>157</v>
      </c>
      <c r="BQ404" s="585" t="s">
        <v>1085</v>
      </c>
      <c r="BR404" s="585" t="s">
        <v>1179</v>
      </c>
      <c r="BS404" s="585" t="s">
        <v>1316</v>
      </c>
      <c r="BT404" s="585" t="s">
        <v>404</v>
      </c>
    </row>
    <row r="405" spans="1:73">
      <c r="A405">
        <v>404</v>
      </c>
      <c r="B405" s="153" t="str">
        <f>IFERROR(TEXT(AL405,"00"),"99")&amp;IFERROR(TEXT(W405,"00"),"99")&amp;IFERROR(TEXT(S405,"00"),"99")&amp;IFERROR(TEXT(BO405,"000"),"999")</f>
        <v>035610158</v>
      </c>
      <c r="C405" s="153" t="str">
        <f>IFERROR(TEXT(AL405,"00"),"99")&amp;IFERROR(TEXT(V405,"00"),"99")&amp;IFERROR(TEXT(R405,"000"),"999")</f>
        <v>0356106</v>
      </c>
      <c r="D405" s="28">
        <v>1</v>
      </c>
      <c r="E405" s="591">
        <f>IF(NOT(ISBLANK(L405)),1,0)</f>
        <v>0</v>
      </c>
      <c r="F405" s="591">
        <f>IF(NOT(ISBLANK(O405)),1,0)</f>
        <v>1</v>
      </c>
      <c r="G405" s="349" t="str">
        <f>IF(ISBLANK(H405), IF(OR(NOT(ISBLANK(L405)),NOT(ISBLANK(I405)), NOT(ISBLANK(O405))),"no oldname but should be",""),IF(H405=I405,"api",IF(H405=O405,"csv","no match or acs")))</f>
        <v>api</v>
      </c>
      <c r="H405" t="s">
        <v>1353</v>
      </c>
      <c r="I405" t="s">
        <v>1353</v>
      </c>
      <c r="N405" s="56" t="s">
        <v>1354</v>
      </c>
      <c r="O405" t="s">
        <v>1354</v>
      </c>
      <c r="P405" s="56" t="s">
        <v>1354</v>
      </c>
      <c r="Q405" s="61" t="s">
        <v>1352</v>
      </c>
      <c r="R405" s="142">
        <f>IFERROR(_xlfn.XLOOKUP(T405, sortorder!P:P,sortorder!Q:Q),999)</f>
        <v>106</v>
      </c>
      <c r="S405" s="142">
        <f>IFERROR(_xlfn.XLOOKUP(T405, sortorder!P:P,sortorder!O:O),99)</f>
        <v>10</v>
      </c>
      <c r="T405" s="124" t="s">
        <v>95</v>
      </c>
      <c r="U405" s="56" t="s">
        <v>95</v>
      </c>
      <c r="V405" s="147">
        <f>IFERROR(_xlfn.XLOOKUP(X405, sortorder!E:E,sortorder!D:D),99)</f>
        <v>56</v>
      </c>
      <c r="W405" s="147">
        <f>V405</f>
        <v>56</v>
      </c>
      <c r="X405" s="21" t="s">
        <v>1217</v>
      </c>
      <c r="Y405" s="137">
        <f>IF(ISERROR(SEARCH(Y$1,$Q405)),0,1)</f>
        <v>0</v>
      </c>
      <c r="Z405" s="137">
        <f>IF(ISERROR(SEARCH(Z$1,$Q405)),0,1)</f>
        <v>0</v>
      </c>
      <c r="AA405" s="137">
        <f>IF(ISERROR(SEARCH(AA$1,$Q405)),0,1)</f>
        <v>1</v>
      </c>
      <c r="AB405" s="137">
        <f>IF(ISERROR(SEARCH(AB$1,$Q405)),0,1)</f>
        <v>0</v>
      </c>
      <c r="AC405" s="137">
        <f>IF(ISERROR(SEARCH(AC$1,$Q405)),0,1)</f>
        <v>0</v>
      </c>
      <c r="AD405" s="137">
        <f>IF(ISERROR(SEARCH(AD$1,$Q405)),0,1)</f>
        <v>0</v>
      </c>
      <c r="AE405" s="137">
        <f>IF(ISERROR(SEARCH(AE$1,$Q405)),0,1)</f>
        <v>0</v>
      </c>
      <c r="AF405" s="137">
        <f>IF(ISERROR(SEARCH(AF$1,$Q405)),0,1)</f>
        <v>0</v>
      </c>
      <c r="AG405" s="137">
        <f>IF(ISERROR(SEARCH(AG$1,$Q405)),0,1)</f>
        <v>0</v>
      </c>
      <c r="AH405" t="s">
        <v>1051</v>
      </c>
      <c r="AI405" s="137" t="str">
        <f>_xlfn.XLOOKUP(I405,'api2.3'!B:B,'api2.3'!D:D,"")</f>
        <v>Environmental Burden Indicators</v>
      </c>
      <c r="AJ405" t="s">
        <v>140</v>
      </c>
      <c r="AK405" s="38" t="s">
        <v>140</v>
      </c>
      <c r="AL405" s="200">
        <f>_xlfn.XLOOKUP(AK405,sortorder!$I$15:$I$20,sortorder!$J$15:$J$20)</f>
        <v>3</v>
      </c>
      <c r="AM405" s="638" t="s">
        <v>416</v>
      </c>
      <c r="AN405" s="638" t="s">
        <v>416</v>
      </c>
      <c r="AO405" s="638" t="s">
        <v>417</v>
      </c>
      <c r="AP405" s="642">
        <v>1</v>
      </c>
      <c r="AQ405" t="s">
        <v>1076</v>
      </c>
      <c r="AR405" s="22" t="str">
        <f>IF(AA405=1,"pctile",IF(Y405=1,"ratio",IF(AC405=1,"avg","raw")))</f>
        <v>pctile</v>
      </c>
      <c r="AS405" t="s">
        <v>1086</v>
      </c>
      <c r="AT405" s="22" t="b">
        <f>AR405=AS405</f>
        <v>1</v>
      </c>
      <c r="AU405" s="638" t="s">
        <v>1077</v>
      </c>
      <c r="AV405" s="638" t="s">
        <v>1086</v>
      </c>
      <c r="AX405" s="601" t="s">
        <v>2799</v>
      </c>
      <c r="AY405" s="484" t="b">
        <v>0</v>
      </c>
      <c r="AZ405" t="s">
        <v>1078</v>
      </c>
      <c r="BA405">
        <v>2</v>
      </c>
      <c r="BB405">
        <v>0</v>
      </c>
      <c r="BC405" t="b">
        <v>0</v>
      </c>
      <c r="BD405" t="b">
        <v>0</v>
      </c>
      <c r="BE405" t="b">
        <v>0</v>
      </c>
      <c r="BG405" t="s">
        <v>1355</v>
      </c>
      <c r="BH405" t="s">
        <v>1356</v>
      </c>
      <c r="BI405" t="s">
        <v>1356</v>
      </c>
      <c r="BJ405" s="719" t="s">
        <v>1357</v>
      </c>
      <c r="BK405" s="566" t="s">
        <v>2799</v>
      </c>
      <c r="BL405" s="484" t="s">
        <v>1358</v>
      </c>
      <c r="BM405" s="56" t="s">
        <v>5244</v>
      </c>
      <c r="BO405" s="211">
        <v>158</v>
      </c>
      <c r="BQ405" s="585" t="s">
        <v>53</v>
      </c>
      <c r="BR405" s="585" t="s">
        <v>1359</v>
      </c>
      <c r="BS405" s="585" t="s">
        <v>1354</v>
      </c>
      <c r="BT405" s="585" t="s">
        <v>404</v>
      </c>
    </row>
    <row r="406" spans="1:73">
      <c r="A406">
        <v>405</v>
      </c>
      <c r="B406" s="153" t="str">
        <f>IFERROR(TEXT(AL406,"00"),"99")&amp;IFERROR(TEXT(W406,"00"),"99")&amp;IFERROR(TEXT(S406,"00"),"99")&amp;IFERROR(TEXT(BO406,"000"),"999")</f>
        <v>035611159</v>
      </c>
      <c r="C406" s="153" t="str">
        <f>IFERROR(TEXT(AL406,"00"),"99")&amp;IFERROR(TEXT(V406,"00"),"99")&amp;IFERROR(TEXT(R406,"000"),"999")</f>
        <v>0356107</v>
      </c>
      <c r="D406" s="28">
        <v>1</v>
      </c>
      <c r="E406" s="591">
        <f>IF(NOT(ISBLANK(L406)),1,0)</f>
        <v>0</v>
      </c>
      <c r="F406" s="591">
        <f>IF(NOT(ISBLANK(O406)),1,0)</f>
        <v>1</v>
      </c>
      <c r="G406" s="349" t="str">
        <f>IF(ISBLANK(H406), IF(OR(NOT(ISBLANK(L406)),NOT(ISBLANK(I406)), NOT(ISBLANK(O406))),"no oldname but should be",""),IF(H406=I406,"api",IF(H406=O406,"csv","no match or acs")))</f>
        <v>api</v>
      </c>
      <c r="H406" t="s">
        <v>1367</v>
      </c>
      <c r="I406" t="s">
        <v>1367</v>
      </c>
      <c r="N406" s="56" t="s">
        <v>1368</v>
      </c>
      <c r="O406" t="s">
        <v>1368</v>
      </c>
      <c r="P406" s="56" t="s">
        <v>1368</v>
      </c>
      <c r="Q406" s="61" t="s">
        <v>1366</v>
      </c>
      <c r="R406" s="142">
        <f>IFERROR(_xlfn.XLOOKUP(T406, sortorder!P:P,sortorder!Q:Q),999)</f>
        <v>107</v>
      </c>
      <c r="S406" s="142">
        <f>IFERROR(_xlfn.XLOOKUP(T406, sortorder!P:P,sortorder!O:O),99)</f>
        <v>11</v>
      </c>
      <c r="T406" s="124" t="s">
        <v>134</v>
      </c>
      <c r="U406" s="56" t="s">
        <v>134</v>
      </c>
      <c r="V406" s="147">
        <f>IFERROR(_xlfn.XLOOKUP(X406, sortorder!E:E,sortorder!D:D),99)</f>
        <v>56</v>
      </c>
      <c r="W406" s="147">
        <f>V406</f>
        <v>56</v>
      </c>
      <c r="X406" s="21" t="s">
        <v>1217</v>
      </c>
      <c r="Y406" s="137">
        <f>IF(ISERROR(SEARCH(Y$1,$Q406)),0,1)</f>
        <v>0</v>
      </c>
      <c r="Z406" s="137">
        <f>IF(ISERROR(SEARCH(Z$1,$Q406)),0,1)</f>
        <v>0</v>
      </c>
      <c r="AA406" s="137">
        <f>IF(ISERROR(SEARCH(AA$1,$Q406)),0,1)</f>
        <v>1</v>
      </c>
      <c r="AB406" s="137">
        <f>IF(ISERROR(SEARCH(AB$1,$Q406)),0,1)</f>
        <v>0</v>
      </c>
      <c r="AC406" s="137">
        <f>IF(ISERROR(SEARCH(AC$1,$Q406)),0,1)</f>
        <v>0</v>
      </c>
      <c r="AD406" s="137">
        <f>IF(ISERROR(SEARCH(AD$1,$Q406)),0,1)</f>
        <v>0</v>
      </c>
      <c r="AE406" s="137">
        <f>IF(ISERROR(SEARCH(AE$1,$Q406)),0,1)</f>
        <v>0</v>
      </c>
      <c r="AF406" s="137">
        <f>IF(ISERROR(SEARCH(AF$1,$Q406)),0,1)</f>
        <v>0</v>
      </c>
      <c r="AG406" s="137">
        <f>IF(ISERROR(SEARCH(AG$1,$Q406)),0,1)</f>
        <v>0</v>
      </c>
      <c r="AH406" t="s">
        <v>1051</v>
      </c>
      <c r="AI406" s="137" t="str">
        <f>_xlfn.XLOOKUP(I406,'api2.3'!B:B,'api2.3'!D:D,"")</f>
        <v>Environmental Burden Indicators</v>
      </c>
      <c r="AJ406" t="s">
        <v>140</v>
      </c>
      <c r="AK406" s="38" t="s">
        <v>140</v>
      </c>
      <c r="AL406" s="200">
        <f>_xlfn.XLOOKUP(AK406,sortorder!$I$15:$I$20,sortorder!$J$15:$J$20)</f>
        <v>3</v>
      </c>
      <c r="AM406" s="638" t="s">
        <v>416</v>
      </c>
      <c r="AN406" s="638" t="s">
        <v>416</v>
      </c>
      <c r="AO406" s="638" t="s">
        <v>417</v>
      </c>
      <c r="AP406" s="642">
        <v>1</v>
      </c>
      <c r="AQ406" t="s">
        <v>1076</v>
      </c>
      <c r="AR406" s="22" t="str">
        <f>IF(AA406=1,"pctile",IF(Y406=1,"ratio",IF(AC406=1,"avg","raw")))</f>
        <v>pctile</v>
      </c>
      <c r="AS406" t="s">
        <v>1086</v>
      </c>
      <c r="AT406" s="22" t="b">
        <f>AR406=AS406</f>
        <v>1</v>
      </c>
      <c r="AU406" s="638" t="s">
        <v>1077</v>
      </c>
      <c r="AV406" s="638" t="s">
        <v>1086</v>
      </c>
      <c r="AX406" s="601" t="s">
        <v>2799</v>
      </c>
      <c r="AY406" s="484" t="b">
        <v>0</v>
      </c>
      <c r="AZ406" t="s">
        <v>1078</v>
      </c>
      <c r="BA406">
        <v>2</v>
      </c>
      <c r="BB406">
        <v>0</v>
      </c>
      <c r="BC406" t="b">
        <v>0</v>
      </c>
      <c r="BD406" t="b">
        <v>0</v>
      </c>
      <c r="BE406" t="b">
        <v>0</v>
      </c>
      <c r="BG406" t="s">
        <v>1369</v>
      </c>
      <c r="BH406" t="s">
        <v>1370</v>
      </c>
      <c r="BI406" t="s">
        <v>1370</v>
      </c>
      <c r="BJ406" s="719" t="s">
        <v>1371</v>
      </c>
      <c r="BK406" s="566" t="s">
        <v>2799</v>
      </c>
      <c r="BL406" s="484" t="s">
        <v>1372</v>
      </c>
      <c r="BM406" s="56" t="s">
        <v>5246</v>
      </c>
      <c r="BO406" s="211">
        <v>159</v>
      </c>
      <c r="BQ406" s="585" t="s">
        <v>55</v>
      </c>
      <c r="BR406" s="585" t="s">
        <v>988</v>
      </c>
      <c r="BS406" s="585" t="s">
        <v>1368</v>
      </c>
      <c r="BT406" s="585" t="s">
        <v>404</v>
      </c>
    </row>
    <row r="407" spans="1:73">
      <c r="A407">
        <v>406</v>
      </c>
      <c r="B407" s="153" t="str">
        <f>IFERROR(TEXT(AL407,"00"),"99")&amp;IFERROR(TEXT(W407,"00"),"99")&amp;IFERROR(TEXT(S407,"00"),"99")&amp;IFERROR(TEXT(BO407,"000"),"999")</f>
        <v>035612160</v>
      </c>
      <c r="C407" s="153" t="str">
        <f>IFERROR(TEXT(AL407,"00"),"99")&amp;IFERROR(TEXT(V407,"00"),"99")&amp;IFERROR(TEXT(R407,"000"),"999")</f>
        <v>0356108</v>
      </c>
      <c r="D407" s="28">
        <v>1</v>
      </c>
      <c r="E407" s="591">
        <f>IF(NOT(ISBLANK(L407)),1,0)</f>
        <v>0</v>
      </c>
      <c r="F407" s="591">
        <f>IF(NOT(ISBLANK(O407)),1,0)</f>
        <v>1</v>
      </c>
      <c r="G407" s="349" t="str">
        <f>IF(ISBLANK(H407), IF(OR(NOT(ISBLANK(L407)),NOT(ISBLANK(I407)), NOT(ISBLANK(O407))),"no oldname but should be",""),IF(H407=I407,"api",IF(H407=O407,"csv","no match or acs")))</f>
        <v>api</v>
      </c>
      <c r="H407" t="s">
        <v>1249</v>
      </c>
      <c r="I407" s="119" t="s">
        <v>1249</v>
      </c>
      <c r="N407" s="56" t="s">
        <v>1250</v>
      </c>
      <c r="O407" t="s">
        <v>1250</v>
      </c>
      <c r="P407" s="56" t="s">
        <v>1250</v>
      </c>
      <c r="Q407" s="61" t="s">
        <v>1248</v>
      </c>
      <c r="R407" s="142">
        <f>IFERROR(_xlfn.XLOOKUP(T407, sortorder!P:P,sortorder!Q:Q),999)</f>
        <v>108</v>
      </c>
      <c r="S407" s="142">
        <f>IFERROR(_xlfn.XLOOKUP(T407, sortorder!P:P,sortorder!O:O),99)</f>
        <v>12</v>
      </c>
      <c r="T407" s="124" t="s">
        <v>244</v>
      </c>
      <c r="U407" s="56" t="s">
        <v>244</v>
      </c>
      <c r="V407" s="147">
        <f>IFERROR(_xlfn.XLOOKUP(X407, sortorder!E:E,sortorder!D:D),99)</f>
        <v>56</v>
      </c>
      <c r="W407" s="147">
        <f>V407</f>
        <v>56</v>
      </c>
      <c r="X407" s="21" t="s">
        <v>1217</v>
      </c>
      <c r="Y407" s="137">
        <f>IF(ISERROR(SEARCH(Y$1,$Q407)),0,1)</f>
        <v>0</v>
      </c>
      <c r="Z407" s="137">
        <f>IF(ISERROR(SEARCH(Z$1,$Q407)),0,1)</f>
        <v>0</v>
      </c>
      <c r="AA407" s="137">
        <f>IF(ISERROR(SEARCH(AA$1,$Q407)),0,1)</f>
        <v>1</v>
      </c>
      <c r="AB407" s="137">
        <f>IF(ISERROR(SEARCH(AB$1,$Q407)),0,1)</f>
        <v>0</v>
      </c>
      <c r="AC407" s="137">
        <f>IF(ISERROR(SEARCH(AC$1,$Q407)),0,1)</f>
        <v>0</v>
      </c>
      <c r="AD407" s="137">
        <f>IF(ISERROR(SEARCH(AD$1,$Q407)),0,1)</f>
        <v>0</v>
      </c>
      <c r="AE407" s="137">
        <f>IF(ISERROR(SEARCH(AE$1,$Q407)),0,1)</f>
        <v>0</v>
      </c>
      <c r="AF407" s="137">
        <f>IF(ISERROR(SEARCH(AF$1,$Q407)),0,1)</f>
        <v>0</v>
      </c>
      <c r="AG407" s="137">
        <f>IF(ISERROR(SEARCH(AG$1,$Q407)),0,1)</f>
        <v>0</v>
      </c>
      <c r="AH407" t="s">
        <v>1051</v>
      </c>
      <c r="AI407" s="137" t="str">
        <f>_xlfn.XLOOKUP(I407,'api2.3'!B:B,'api2.3'!D:D,"")</f>
        <v>Environmental Burden Indicators</v>
      </c>
      <c r="AJ407" t="s">
        <v>140</v>
      </c>
      <c r="AK407" s="38" t="s">
        <v>140</v>
      </c>
      <c r="AL407" s="200">
        <f>_xlfn.XLOOKUP(AK407,sortorder!$I$15:$I$20,sortorder!$J$15:$J$20)</f>
        <v>3</v>
      </c>
      <c r="AM407" s="638" t="s">
        <v>416</v>
      </c>
      <c r="AN407" s="638" t="s">
        <v>416</v>
      </c>
      <c r="AO407" s="638" t="s">
        <v>417</v>
      </c>
      <c r="AP407" s="642">
        <v>1</v>
      </c>
      <c r="AQ407" t="s">
        <v>1076</v>
      </c>
      <c r="AR407" s="22" t="str">
        <f>IF(AA407=1,"pctile",IF(Y407=1,"ratio",IF(AC407=1,"avg","raw")))</f>
        <v>pctile</v>
      </c>
      <c r="AS407" t="s">
        <v>1086</v>
      </c>
      <c r="AT407" s="22" t="b">
        <f>AR407=AS407</f>
        <v>1</v>
      </c>
      <c r="AU407" s="638" t="s">
        <v>1077</v>
      </c>
      <c r="AV407" s="638" t="s">
        <v>1086</v>
      </c>
      <c r="AX407" s="601" t="s">
        <v>2799</v>
      </c>
      <c r="AY407" s="484" t="b">
        <v>0</v>
      </c>
      <c r="AZ407" t="s">
        <v>1078</v>
      </c>
      <c r="BA407">
        <v>2</v>
      </c>
      <c r="BB407">
        <v>0</v>
      </c>
      <c r="BC407" t="b">
        <v>0</v>
      </c>
      <c r="BD407" t="b">
        <v>0</v>
      </c>
      <c r="BE407" t="b">
        <v>0</v>
      </c>
      <c r="BG407" t="s">
        <v>1251</v>
      </c>
      <c r="BH407" t="s">
        <v>1252</v>
      </c>
      <c r="BI407" t="s">
        <v>1252</v>
      </c>
      <c r="BJ407" s="719" t="s">
        <v>1253</v>
      </c>
      <c r="BK407" s="566" t="s">
        <v>2799</v>
      </c>
      <c r="BL407" s="484" t="s">
        <v>1254</v>
      </c>
      <c r="BM407" s="56" t="s">
        <v>5245</v>
      </c>
      <c r="BO407" s="211">
        <v>160</v>
      </c>
      <c r="BQ407" s="585" t="s">
        <v>1255</v>
      </c>
      <c r="BR407" s="585" t="s">
        <v>1130</v>
      </c>
      <c r="BS407" s="585" t="s">
        <v>1250</v>
      </c>
      <c r="BT407" s="585" t="s">
        <v>404</v>
      </c>
    </row>
    <row r="408" spans="1:73">
      <c r="A408">
        <v>407</v>
      </c>
      <c r="B408" s="153" t="str">
        <f>IFERROR(TEXT(AL408,"00"),"99")&amp;IFERROR(TEXT(W408,"00"),"99")&amp;IFERROR(TEXT(S408,"00"),"99")&amp;IFERROR(TEXT(BO408,"000"),"999")</f>
        <v>035613161</v>
      </c>
      <c r="C408" s="153" t="str">
        <f>IFERROR(TEXT(AL408,"00"),"99")&amp;IFERROR(TEXT(V408,"00"),"99")&amp;IFERROR(TEXT(R408,"000"),"999")</f>
        <v>0356109</v>
      </c>
      <c r="D408" s="239">
        <v>1</v>
      </c>
      <c r="E408" s="591">
        <f>IF(NOT(ISBLANK(L408)),1,0)</f>
        <v>0</v>
      </c>
      <c r="F408" s="591">
        <f>IF(NOT(ISBLANK(O408)),1,0)</f>
        <v>1</v>
      </c>
      <c r="G408" s="349" t="str">
        <f>IF(ISBLANK(H408), IF(OR(NOT(ISBLANK(L408)),NOT(ISBLANK(I408)), NOT(ISBLANK(O408))),"no oldname but should be",""),IF(H408=I408,"api",IF(H408=O408,"csv","no match or acs")))</f>
        <v>csv</v>
      </c>
      <c r="H408" s="119" t="s">
        <v>5446</v>
      </c>
      <c r="I408" s="477" t="s">
        <v>5683</v>
      </c>
      <c r="J408" s="189"/>
      <c r="K408" s="119"/>
      <c r="L408" s="119"/>
      <c r="M408" s="189"/>
      <c r="N408" s="189"/>
      <c r="O408" s="119" t="s">
        <v>5446</v>
      </c>
      <c r="P408" s="189"/>
      <c r="Q408" s="120" t="s">
        <v>5473</v>
      </c>
      <c r="R408" s="142">
        <f>IFERROR(_xlfn.XLOOKUP(T408, sortorder!P:P,sortorder!Q:Q),999)</f>
        <v>109</v>
      </c>
      <c r="S408" s="142">
        <f>IFERROR(_xlfn.XLOOKUP(T408, sortorder!P:P,sortorder!O:O),99)</f>
        <v>13</v>
      </c>
      <c r="T408" s="188" t="s">
        <v>5449</v>
      </c>
      <c r="U408" s="189"/>
      <c r="V408" s="147">
        <f>IFERROR(_xlfn.XLOOKUP(X408, sortorder!E:E,sortorder!D:D),99)</f>
        <v>56</v>
      </c>
      <c r="W408" s="147">
        <f>V408</f>
        <v>56</v>
      </c>
      <c r="X408" s="190" t="s">
        <v>1217</v>
      </c>
      <c r="Y408" s="137">
        <f>IF(ISERROR(SEARCH(Y$1,$Q408)),0,1)</f>
        <v>0</v>
      </c>
      <c r="Z408" s="137">
        <f>IF(ISERROR(SEARCH(Z$1,$Q408)),0,1)</f>
        <v>0</v>
      </c>
      <c r="AA408" s="137">
        <f>IF(ISERROR(SEARCH(AA$1,$Q408)),0,1)</f>
        <v>1</v>
      </c>
      <c r="AB408" s="137">
        <f>IF(ISERROR(SEARCH(AB$1,$Q408)),0,1)</f>
        <v>0</v>
      </c>
      <c r="AC408" s="137">
        <f>IF(ISERROR(SEARCH(AC$1,$Q408)),0,1)</f>
        <v>0</v>
      </c>
      <c r="AD408" s="137">
        <f>IF(ISERROR(SEARCH(AD$1,$Q408)),0,1)</f>
        <v>0</v>
      </c>
      <c r="AE408" s="137">
        <f>IF(ISERROR(SEARCH(AE$1,$Q408)),0,1)</f>
        <v>0</v>
      </c>
      <c r="AF408" s="137">
        <f>IF(ISERROR(SEARCH(AF$1,$Q408)),0,1)</f>
        <v>0</v>
      </c>
      <c r="AG408" s="137">
        <f>IF(ISERROR(SEARCH(AG$1,$Q408)),0,1)</f>
        <v>0</v>
      </c>
      <c r="AH408" s="119" t="s">
        <v>1051</v>
      </c>
      <c r="AI408" s="137" t="str">
        <f>_xlfn.XLOOKUP(I408,'api2.3'!B:B,'api2.3'!D:D,"")</f>
        <v>Environmental Burden Indicators</v>
      </c>
      <c r="AJ408" s="119" t="s">
        <v>140</v>
      </c>
      <c r="AK408" s="202" t="s">
        <v>140</v>
      </c>
      <c r="AL408" s="200">
        <f>_xlfn.XLOOKUP(AK408,sortorder!$I$15:$I$20,sortorder!$J$15:$J$20)</f>
        <v>3</v>
      </c>
      <c r="AM408" s="640" t="s">
        <v>416</v>
      </c>
      <c r="AN408" s="640" t="s">
        <v>416</v>
      </c>
      <c r="AO408" s="640" t="s">
        <v>417</v>
      </c>
      <c r="AP408" s="646">
        <v>1</v>
      </c>
      <c r="AQ408" s="119" t="s">
        <v>1076</v>
      </c>
      <c r="AR408" s="22" t="str">
        <f>IF(AA408=1,"pctile",IF(Y408=1,"ratio",IF(AC408=1,"avg","raw")))</f>
        <v>pctile</v>
      </c>
      <c r="AS408" s="119" t="s">
        <v>1086</v>
      </c>
      <c r="AT408" s="22" t="b">
        <f>AR408=AS408</f>
        <v>1</v>
      </c>
      <c r="AU408" s="640" t="s">
        <v>1077</v>
      </c>
      <c r="AV408" s="640" t="s">
        <v>1086</v>
      </c>
      <c r="AW408" s="119"/>
      <c r="AX408" s="601" t="s">
        <v>2799</v>
      </c>
      <c r="AY408" s="484" t="b">
        <v>0</v>
      </c>
      <c r="AZ408" s="224" t="s">
        <v>1078</v>
      </c>
      <c r="BA408" s="119">
        <v>2</v>
      </c>
      <c r="BB408" s="119">
        <v>0</v>
      </c>
      <c r="BC408" s="119" t="b">
        <v>0</v>
      </c>
      <c r="BD408" s="119" t="b">
        <v>0</v>
      </c>
      <c r="BE408" s="119" t="b">
        <v>0</v>
      </c>
      <c r="BF408" s="119"/>
      <c r="BG408" s="247" t="s">
        <v>5474</v>
      </c>
      <c r="BH408" s="247" t="s">
        <v>5475</v>
      </c>
      <c r="BI408" s="247" t="s">
        <v>5475</v>
      </c>
      <c r="BJ408" s="719" t="s">
        <v>7448</v>
      </c>
      <c r="BK408" s="566" t="s">
        <v>2799</v>
      </c>
      <c r="BL408" s="484" t="s">
        <v>5679</v>
      </c>
      <c r="BM408" s="189"/>
      <c r="BN408" s="189"/>
      <c r="BO408" s="248">
        <v>161</v>
      </c>
      <c r="BP408" s="119"/>
      <c r="BQ408" s="587"/>
      <c r="BR408" s="587"/>
      <c r="BS408" s="587"/>
      <c r="BT408" s="587"/>
      <c r="BU408" s="587"/>
    </row>
    <row r="409" spans="1:73">
      <c r="A409">
        <v>408</v>
      </c>
      <c r="B409" s="153" t="str">
        <f>IFERROR(TEXT(AL409,"00"),"99")&amp;IFERROR(TEXT(W409,"00"),"99")&amp;IFERROR(TEXT(S409,"00"),"99")&amp;IFERROR(TEXT(BO409,"000"),"999")</f>
        <v>035701123</v>
      </c>
      <c r="C409" s="153" t="str">
        <f>IFERROR(TEXT(AL409,"00"),"99")&amp;IFERROR(TEXT(V409,"00"),"99")&amp;IFERROR(TEXT(R409,"000"),"999")</f>
        <v>0357096</v>
      </c>
      <c r="D409" s="28">
        <v>1</v>
      </c>
      <c r="E409" s="591">
        <f>IF(NOT(ISBLANK(L409)),1,0)</f>
        <v>0</v>
      </c>
      <c r="F409" s="591">
        <f>IF(NOT(ISBLANK(O409)),1,0)</f>
        <v>1</v>
      </c>
      <c r="G409" s="349" t="str">
        <f>IF(ISBLANK(H409), IF(OR(NOT(ISBLANK(L409)),NOT(ISBLANK(I409)), NOT(ISBLANK(O409))),"no oldname but should be",""),IF(H409=I409,"api",IF(H409=O409,"csv","no match or acs")))</f>
        <v>api</v>
      </c>
      <c r="H409" t="s">
        <v>1893</v>
      </c>
      <c r="I409" t="s">
        <v>1893</v>
      </c>
      <c r="J409" s="189"/>
      <c r="N409" s="56" t="s">
        <v>1894</v>
      </c>
      <c r="O409" t="s">
        <v>1894</v>
      </c>
      <c r="P409" s="56" t="s">
        <v>1894</v>
      </c>
      <c r="Q409" s="61" t="s">
        <v>1892</v>
      </c>
      <c r="R409" s="142">
        <f>IFERROR(_xlfn.XLOOKUP(T409, sortorder!P:P,sortorder!Q:Q),999)</f>
        <v>96</v>
      </c>
      <c r="S409" s="142">
        <f>IFERROR(_xlfn.XLOOKUP(T409, sortorder!P:P,sortorder!O:O),99)</f>
        <v>1</v>
      </c>
      <c r="T409" s="124" t="s">
        <v>181</v>
      </c>
      <c r="U409" s="56" t="s">
        <v>181</v>
      </c>
      <c r="V409" s="147">
        <f>IFERROR(_xlfn.XLOOKUP(X409, sortorder!E:E,sortorder!D:D),99)</f>
        <v>57</v>
      </c>
      <c r="W409" s="147">
        <f>V409</f>
        <v>57</v>
      </c>
      <c r="X409" s="190" t="s">
        <v>1827</v>
      </c>
      <c r="Y409" s="137">
        <f>IF(ISERROR(SEARCH(Y$1,$Q409)),0,1)</f>
        <v>0</v>
      </c>
      <c r="Z409" s="137">
        <f>IF(ISERROR(SEARCH(Z$1,$Q409)),0,1)</f>
        <v>1</v>
      </c>
      <c r="AA409" s="137">
        <f>IF(ISERROR(SEARCH(AA$1,$Q409)),0,1)</f>
        <v>1</v>
      </c>
      <c r="AB409" s="137">
        <f>IF(ISERROR(SEARCH(AB$1,$Q409)),0,1)</f>
        <v>0</v>
      </c>
      <c r="AC409" s="137">
        <f>IF(ISERROR(SEARCH(AC$1,$Q409)),0,1)</f>
        <v>0</v>
      </c>
      <c r="AD409" s="137">
        <f>IF(ISERROR(SEARCH(AD$1,$Q409)),0,1)</f>
        <v>0</v>
      </c>
      <c r="AE409" s="137">
        <f>IF(ISERROR(SEARCH(AE$1,$Q409)),0,1)</f>
        <v>0</v>
      </c>
      <c r="AF409" s="137">
        <f>IF(ISERROR(SEARCH(AF$1,$Q409)),0,1)</f>
        <v>0</v>
      </c>
      <c r="AG409" s="137">
        <f>IF(ISERROR(SEARCH(AG$1,$Q409)),0,1)</f>
        <v>0</v>
      </c>
      <c r="AH409" t="s">
        <v>1051</v>
      </c>
      <c r="AI409" s="137" t="str">
        <f>_xlfn.XLOOKUP(I409,'api2.3'!B:B,'api2.3'!D:D,"")</f>
        <v>Environmental Burden Indicators</v>
      </c>
      <c r="AJ409" t="s">
        <v>140</v>
      </c>
      <c r="AK409" s="38" t="s">
        <v>140</v>
      </c>
      <c r="AL409" s="200">
        <f>_xlfn.XLOOKUP(AK409,sortorder!$I$15:$I$20,sortorder!$J$15:$J$20)</f>
        <v>3</v>
      </c>
      <c r="AM409" s="638" t="s">
        <v>1743</v>
      </c>
      <c r="AN409" s="638" t="s">
        <v>1743</v>
      </c>
      <c r="AO409" s="638" t="s">
        <v>1744</v>
      </c>
      <c r="AP409" s="642">
        <v>3</v>
      </c>
      <c r="AQ409" t="s">
        <v>1741</v>
      </c>
      <c r="AR409" s="22" t="str">
        <f>IF(AA409=1,"pctile",IF(Y409=1,"ratio",IF(AC409=1,"avg","raw")))</f>
        <v>pctile</v>
      </c>
      <c r="AS409" t="s">
        <v>1086</v>
      </c>
      <c r="AT409" s="22" t="b">
        <f>AR409=AS409</f>
        <v>1</v>
      </c>
      <c r="AU409" s="638" t="s">
        <v>1077</v>
      </c>
      <c r="AV409" s="638" t="s">
        <v>1086</v>
      </c>
      <c r="AX409" s="601" t="s">
        <v>2799</v>
      </c>
      <c r="AY409" s="484" t="b">
        <v>0</v>
      </c>
      <c r="AZ409" t="s">
        <v>1078</v>
      </c>
      <c r="BA409">
        <v>2</v>
      </c>
      <c r="BB409">
        <v>0</v>
      </c>
      <c r="BC409" t="b">
        <v>0</v>
      </c>
      <c r="BD409" t="b">
        <v>0</v>
      </c>
      <c r="BE409" t="b">
        <v>0</v>
      </c>
      <c r="BG409" t="s">
        <v>1895</v>
      </c>
      <c r="BH409" t="s">
        <v>1896</v>
      </c>
      <c r="BI409" t="s">
        <v>1896</v>
      </c>
      <c r="BJ409" s="719" t="e">
        <v>#N/A</v>
      </c>
      <c r="BK409" s="566" t="s">
        <v>2799</v>
      </c>
      <c r="BL409" s="484" t="s">
        <v>1897</v>
      </c>
      <c r="BM409" s="56" t="s">
        <v>5239</v>
      </c>
      <c r="BO409" s="211">
        <v>123</v>
      </c>
      <c r="BQ409" s="585" t="s">
        <v>55</v>
      </c>
      <c r="BR409" s="585" t="s">
        <v>1297</v>
      </c>
      <c r="BS409" s="585" t="s">
        <v>1894</v>
      </c>
      <c r="BT409" s="585" t="s">
        <v>404</v>
      </c>
    </row>
    <row r="410" spans="1:73">
      <c r="A410">
        <v>409</v>
      </c>
      <c r="B410" s="153" t="str">
        <f>IFERROR(TEXT(AL410,"00"),"99")&amp;IFERROR(TEXT(W410,"00"),"99")&amp;IFERROR(TEXT(S410,"00"),"99")&amp;IFERROR(TEXT(BO410,"000"),"999")</f>
        <v>035702124</v>
      </c>
      <c r="C410" s="153" t="str">
        <f>IFERROR(TEXT(AL410,"00"),"99")&amp;IFERROR(TEXT(V410,"00"),"99")&amp;IFERROR(TEXT(R410,"000"),"999")</f>
        <v>0357097</v>
      </c>
      <c r="D410" s="28">
        <v>1</v>
      </c>
      <c r="E410" s="591">
        <f>IF(NOT(ISBLANK(L410)),1,0)</f>
        <v>0</v>
      </c>
      <c r="F410" s="591">
        <f>IF(NOT(ISBLANK(O410)),1,0)</f>
        <v>1</v>
      </c>
      <c r="G410" s="349" t="str">
        <f>IF(ISBLANK(H410), IF(OR(NOT(ISBLANK(L410)),NOT(ISBLANK(I410)), NOT(ISBLANK(O410))),"no oldname but should be",""),IF(H410=I410,"api",IF(H410=O410,"csv","no match or acs")))</f>
        <v>api</v>
      </c>
      <c r="H410" t="s">
        <v>1881</v>
      </c>
      <c r="I410" t="s">
        <v>1881</v>
      </c>
      <c r="N410" s="56" t="s">
        <v>1882</v>
      </c>
      <c r="O410" t="s">
        <v>1882</v>
      </c>
      <c r="P410" s="56" t="s">
        <v>1882</v>
      </c>
      <c r="Q410" s="61" t="s">
        <v>1880</v>
      </c>
      <c r="R410" s="142">
        <f>IFERROR(_xlfn.XLOOKUP(T410, sortorder!P:P,sortorder!Q:Q),999)</f>
        <v>97</v>
      </c>
      <c r="S410" s="142">
        <f>IFERROR(_xlfn.XLOOKUP(T410, sortorder!P:P,sortorder!O:O),99)</f>
        <v>2</v>
      </c>
      <c r="T410" s="124" t="s">
        <v>144</v>
      </c>
      <c r="U410" s="56" t="s">
        <v>144</v>
      </c>
      <c r="V410" s="147">
        <f>IFERROR(_xlfn.XLOOKUP(X410, sortorder!E:E,sortorder!D:D),99)</f>
        <v>57</v>
      </c>
      <c r="W410" s="147">
        <f>V410</f>
        <v>57</v>
      </c>
      <c r="X410" s="190" t="s">
        <v>1827</v>
      </c>
      <c r="Y410" s="137">
        <f>IF(ISERROR(SEARCH(Y$1,$Q410)),0,1)</f>
        <v>0</v>
      </c>
      <c r="Z410" s="137">
        <f>IF(ISERROR(SEARCH(Z$1,$Q410)),0,1)</f>
        <v>1</v>
      </c>
      <c r="AA410" s="137">
        <f>IF(ISERROR(SEARCH(AA$1,$Q410)),0,1)</f>
        <v>1</v>
      </c>
      <c r="AB410" s="137">
        <f>IF(ISERROR(SEARCH(AB$1,$Q410)),0,1)</f>
        <v>0</v>
      </c>
      <c r="AC410" s="137">
        <f>IF(ISERROR(SEARCH(AC$1,$Q410)),0,1)</f>
        <v>0</v>
      </c>
      <c r="AD410" s="137">
        <f>IF(ISERROR(SEARCH(AD$1,$Q410)),0,1)</f>
        <v>0</v>
      </c>
      <c r="AE410" s="137">
        <f>IF(ISERROR(SEARCH(AE$1,$Q410)),0,1)</f>
        <v>0</v>
      </c>
      <c r="AF410" s="137">
        <f>IF(ISERROR(SEARCH(AF$1,$Q410)),0,1)</f>
        <v>0</v>
      </c>
      <c r="AG410" s="137">
        <f>IF(ISERROR(SEARCH(AG$1,$Q410)),0,1)</f>
        <v>0</v>
      </c>
      <c r="AH410" t="s">
        <v>1051</v>
      </c>
      <c r="AI410" s="137" t="str">
        <f>_xlfn.XLOOKUP(I410,'api2.3'!B:B,'api2.3'!D:D,"")</f>
        <v>Environmental Burden Indicators</v>
      </c>
      <c r="AJ410" t="s">
        <v>140</v>
      </c>
      <c r="AK410" s="38" t="s">
        <v>140</v>
      </c>
      <c r="AL410" s="200">
        <f>_xlfn.XLOOKUP(AK410,sortorder!$I$15:$I$20,sortorder!$J$15:$J$20)</f>
        <v>3</v>
      </c>
      <c r="AM410" s="638" t="s">
        <v>1743</v>
      </c>
      <c r="AN410" s="638" t="s">
        <v>1743</v>
      </c>
      <c r="AO410" s="638" t="s">
        <v>1744</v>
      </c>
      <c r="AP410" s="642">
        <v>3</v>
      </c>
      <c r="AQ410" t="s">
        <v>1741</v>
      </c>
      <c r="AR410" s="22" t="str">
        <f>IF(AA410=1,"pctile",IF(Y410=1,"ratio",IF(AC410=1,"avg","raw")))</f>
        <v>pctile</v>
      </c>
      <c r="AS410" t="s">
        <v>1086</v>
      </c>
      <c r="AT410" s="22" t="b">
        <f>AR410=AS410</f>
        <v>1</v>
      </c>
      <c r="AU410" s="638" t="s">
        <v>1077</v>
      </c>
      <c r="AV410" s="638" t="s">
        <v>1086</v>
      </c>
      <c r="AX410" s="601" t="s">
        <v>2799</v>
      </c>
      <c r="AY410" s="484" t="b">
        <v>0</v>
      </c>
      <c r="AZ410" t="s">
        <v>1078</v>
      </c>
      <c r="BA410">
        <v>2</v>
      </c>
      <c r="BB410">
        <v>0</v>
      </c>
      <c r="BC410" t="b">
        <v>0</v>
      </c>
      <c r="BD410" t="b">
        <v>0</v>
      </c>
      <c r="BE410" t="b">
        <v>0</v>
      </c>
      <c r="BG410" t="s">
        <v>1883</v>
      </c>
      <c r="BH410" t="s">
        <v>1884</v>
      </c>
      <c r="BI410" t="s">
        <v>1884</v>
      </c>
      <c r="BJ410" s="719" t="e">
        <v>#N/A</v>
      </c>
      <c r="BK410" s="566" t="s">
        <v>2799</v>
      </c>
      <c r="BL410" s="484" t="s">
        <v>1885</v>
      </c>
      <c r="BM410" s="56" t="s">
        <v>1692</v>
      </c>
      <c r="BO410" s="211">
        <v>124</v>
      </c>
      <c r="BQ410" s="585" t="s">
        <v>86</v>
      </c>
      <c r="BR410" s="585" t="s">
        <v>1199</v>
      </c>
      <c r="BS410" s="585" t="s">
        <v>1882</v>
      </c>
      <c r="BT410" s="585" t="s">
        <v>404</v>
      </c>
      <c r="BU410" s="585" t="s">
        <v>55</v>
      </c>
    </row>
    <row r="411" spans="1:73">
      <c r="A411">
        <v>410</v>
      </c>
      <c r="B411" s="153" t="str">
        <f>IFERROR(TEXT(AL411,"00"),"99")&amp;IFERROR(TEXT(W411,"00"),"99")&amp;IFERROR(TEXT(S411,"00"),"99")&amp;IFERROR(TEXT(BO411,"000"),"999")</f>
        <v>035703125</v>
      </c>
      <c r="C411" s="153" t="str">
        <f>IFERROR(TEXT(AL411,"00"),"99")&amp;IFERROR(TEXT(V411,"00"),"99")&amp;IFERROR(TEXT(R411,"000"),"999")</f>
        <v>0357098</v>
      </c>
      <c r="D411" s="239">
        <v>1</v>
      </c>
      <c r="E411" s="591">
        <f>IF(NOT(ISBLANK(L411)),1,0)</f>
        <v>0</v>
      </c>
      <c r="F411" s="591">
        <f>IF(NOT(ISBLANK(O411)),1,0)</f>
        <v>1</v>
      </c>
      <c r="G411" s="349" t="str">
        <f>IF(ISBLANK(H411), IF(OR(NOT(ISBLANK(L411)),NOT(ISBLANK(I411)), NOT(ISBLANK(O411))),"no oldname but should be",""),IF(H411=I411,"api",IF(H411=O411,"csv","no match or acs")))</f>
        <v>csv</v>
      </c>
      <c r="H411" s="119" t="s">
        <v>5554</v>
      </c>
      <c r="I411" s="119" t="s">
        <v>5553</v>
      </c>
      <c r="J411" s="189"/>
      <c r="K411" s="119"/>
      <c r="L411" s="119"/>
      <c r="M411" s="189"/>
      <c r="N411" s="189"/>
      <c r="O411" s="119" t="s">
        <v>5554</v>
      </c>
      <c r="P411" s="189"/>
      <c r="Q411" s="120" t="s">
        <v>5555</v>
      </c>
      <c r="R411" s="142">
        <f>IFERROR(_xlfn.XLOOKUP(T411, sortorder!P:P,sortorder!Q:Q),999)</f>
        <v>98</v>
      </c>
      <c r="S411" s="142">
        <f>IFERROR(_xlfn.XLOOKUP(T411, sortorder!P:P,sortorder!O:O),99)</f>
        <v>3</v>
      </c>
      <c r="T411" s="188" t="s">
        <v>5453</v>
      </c>
      <c r="U411" s="189"/>
      <c r="V411" s="147">
        <f>IFERROR(_xlfn.XLOOKUP(X411, sortorder!E:E,sortorder!D:D),99)</f>
        <v>57</v>
      </c>
      <c r="W411" s="147">
        <f>V411</f>
        <v>57</v>
      </c>
      <c r="X411" s="190" t="s">
        <v>1827</v>
      </c>
      <c r="Y411" s="137">
        <f>IF(ISERROR(SEARCH(Y$1,$Q411)),0,1)</f>
        <v>0</v>
      </c>
      <c r="Z411" s="137">
        <f>IF(ISERROR(SEARCH(Z$1,$Q411)),0,1)</f>
        <v>1</v>
      </c>
      <c r="AA411" s="137">
        <f>IF(ISERROR(SEARCH(AA$1,$Q411)),0,1)</f>
        <v>1</v>
      </c>
      <c r="AB411" s="137">
        <f>IF(ISERROR(SEARCH(AB$1,$Q411)),0,1)</f>
        <v>0</v>
      </c>
      <c r="AC411" s="137">
        <f>IF(ISERROR(SEARCH(AC$1,$Q411)),0,1)</f>
        <v>0</v>
      </c>
      <c r="AD411" s="137">
        <f>IF(ISERROR(SEARCH(AD$1,$Q411)),0,1)</f>
        <v>0</v>
      </c>
      <c r="AE411" s="137">
        <f>IF(ISERROR(SEARCH(AE$1,$Q411)),0,1)</f>
        <v>0</v>
      </c>
      <c r="AF411" s="137">
        <f>IF(ISERROR(SEARCH(AF$1,$Q411)),0,1)</f>
        <v>0</v>
      </c>
      <c r="AG411" s="137">
        <f>IF(ISERROR(SEARCH(AG$1,$Q411)),0,1)</f>
        <v>0</v>
      </c>
      <c r="AH411" s="119" t="s">
        <v>1051</v>
      </c>
      <c r="AI411" s="137" t="str">
        <f>_xlfn.XLOOKUP(I411,'api2.3'!B:B,'api2.3'!D:D,"")</f>
        <v>Environmental Burden Indicators</v>
      </c>
      <c r="AJ411" s="119" t="s">
        <v>140</v>
      </c>
      <c r="AK411" s="202" t="s">
        <v>140</v>
      </c>
      <c r="AL411" s="200">
        <f>_xlfn.XLOOKUP(AK411,sortorder!$I$15:$I$20,sortorder!$J$15:$J$20)</f>
        <v>3</v>
      </c>
      <c r="AM411" s="640" t="s">
        <v>1743</v>
      </c>
      <c r="AN411" s="640" t="s">
        <v>1743</v>
      </c>
      <c r="AO411" s="640" t="s">
        <v>1744</v>
      </c>
      <c r="AP411" s="646">
        <v>3</v>
      </c>
      <c r="AQ411" s="119" t="s">
        <v>1741</v>
      </c>
      <c r="AR411" s="22" t="str">
        <f>IF(AA411=1,"pctile",IF(Y411=1,"ratio",IF(AC411=1,"avg","raw")))</f>
        <v>pctile</v>
      </c>
      <c r="AS411" s="119" t="s">
        <v>1086</v>
      </c>
      <c r="AT411" s="22" t="b">
        <f>AR411=AS411</f>
        <v>1</v>
      </c>
      <c r="AU411" s="640" t="s">
        <v>1077</v>
      </c>
      <c r="AV411" s="640" t="s">
        <v>1086</v>
      </c>
      <c r="AW411" s="119"/>
      <c r="AX411" s="601" t="s">
        <v>2799</v>
      </c>
      <c r="AY411" s="484" t="b">
        <v>0</v>
      </c>
      <c r="AZ411" s="224" t="s">
        <v>1078</v>
      </c>
      <c r="BA411" s="119">
        <v>2</v>
      </c>
      <c r="BB411" s="119">
        <v>0</v>
      </c>
      <c r="BC411" s="119" t="b">
        <v>0</v>
      </c>
      <c r="BD411" s="119" t="b">
        <v>0</v>
      </c>
      <c r="BE411" s="119" t="b">
        <v>0</v>
      </c>
      <c r="BF411" s="119"/>
      <c r="BG411" s="119" t="s">
        <v>5556</v>
      </c>
      <c r="BH411" s="119" t="s">
        <v>5557</v>
      </c>
      <c r="BI411" s="119" t="s">
        <v>5557</v>
      </c>
      <c r="BJ411" s="719" t="e">
        <v>#N/A</v>
      </c>
      <c r="BK411" s="566" t="s">
        <v>2799</v>
      </c>
      <c r="BL411" s="484" t="s">
        <v>5743</v>
      </c>
      <c r="BM411" s="189"/>
      <c r="BN411" s="189"/>
      <c r="BO411" s="374">
        <v>125</v>
      </c>
      <c r="BP411" s="119"/>
      <c r="BQ411" s="587"/>
      <c r="BR411" s="587"/>
      <c r="BS411" s="587"/>
      <c r="BT411" s="587"/>
      <c r="BU411" s="587"/>
    </row>
    <row r="412" spans="1:73">
      <c r="A412">
        <v>411</v>
      </c>
      <c r="B412" s="153" t="str">
        <f>IFERROR(TEXT(AL412,"00"),"99")&amp;IFERROR(TEXT(W412,"00"),"99")&amp;IFERROR(TEXT(S412,"00"),"99")&amp;IFERROR(TEXT(BO412,"000"),"999")</f>
        <v>035704126</v>
      </c>
      <c r="C412" s="153" t="str">
        <f>IFERROR(TEXT(AL412,"00"),"99")&amp;IFERROR(TEXT(V412,"00"),"99")&amp;IFERROR(TEXT(R412,"000"),"999")</f>
        <v>0357099</v>
      </c>
      <c r="D412" s="28">
        <v>1</v>
      </c>
      <c r="E412" s="591">
        <f>IF(NOT(ISBLANK(L412)),1,0)</f>
        <v>0</v>
      </c>
      <c r="F412" s="591">
        <f>IF(NOT(ISBLANK(O412)),1,0)</f>
        <v>1</v>
      </c>
      <c r="G412" s="349" t="str">
        <f>IF(ISBLANK(H412), IF(OR(NOT(ISBLANK(L412)),NOT(ISBLANK(I412)), NOT(ISBLANK(O412))),"no oldname but should be",""),IF(H412=I412,"api",IF(H412=O412,"csv","no match or acs")))</f>
        <v>api</v>
      </c>
      <c r="H412" t="s">
        <v>1836</v>
      </c>
      <c r="I412" t="s">
        <v>1836</v>
      </c>
      <c r="N412" s="56" t="s">
        <v>1837</v>
      </c>
      <c r="O412" t="s">
        <v>1837</v>
      </c>
      <c r="P412" s="56" t="s">
        <v>1837</v>
      </c>
      <c r="Q412" s="61" t="s">
        <v>1835</v>
      </c>
      <c r="R412" s="142">
        <f>IFERROR(_xlfn.XLOOKUP(T412, sortorder!P:P,sortorder!Q:Q),999)</f>
        <v>99</v>
      </c>
      <c r="S412" s="142">
        <f>IFERROR(_xlfn.XLOOKUP(T412, sortorder!P:P,sortorder!O:O),99)</f>
        <v>4</v>
      </c>
      <c r="T412" s="124" t="s">
        <v>196</v>
      </c>
      <c r="U412" s="56" t="s">
        <v>196</v>
      </c>
      <c r="V412" s="147">
        <f>IFERROR(_xlfn.XLOOKUP(X412, sortorder!E:E,sortorder!D:D),99)</f>
        <v>57</v>
      </c>
      <c r="W412" s="147">
        <f>V412</f>
        <v>57</v>
      </c>
      <c r="X412" s="190" t="s">
        <v>1827</v>
      </c>
      <c r="Y412" s="137">
        <f>IF(ISERROR(SEARCH(Y$1,$Q412)),0,1)</f>
        <v>0</v>
      </c>
      <c r="Z412" s="137">
        <f>IF(ISERROR(SEARCH(Z$1,$Q412)),0,1)</f>
        <v>1</v>
      </c>
      <c r="AA412" s="137">
        <f>IF(ISERROR(SEARCH(AA$1,$Q412)),0,1)</f>
        <v>1</v>
      </c>
      <c r="AB412" s="137">
        <f>IF(ISERROR(SEARCH(AB$1,$Q412)),0,1)</f>
        <v>0</v>
      </c>
      <c r="AC412" s="137">
        <f>IF(ISERROR(SEARCH(AC$1,$Q412)),0,1)</f>
        <v>0</v>
      </c>
      <c r="AD412" s="137">
        <f>IF(ISERROR(SEARCH(AD$1,$Q412)),0,1)</f>
        <v>0</v>
      </c>
      <c r="AE412" s="137">
        <f>IF(ISERROR(SEARCH(AE$1,$Q412)),0,1)</f>
        <v>0</v>
      </c>
      <c r="AF412" s="137">
        <f>IF(ISERROR(SEARCH(AF$1,$Q412)),0,1)</f>
        <v>0</v>
      </c>
      <c r="AG412" s="137">
        <f>IF(ISERROR(SEARCH(AG$1,$Q412)),0,1)</f>
        <v>0</v>
      </c>
      <c r="AH412" t="s">
        <v>1051</v>
      </c>
      <c r="AI412" s="137" t="str">
        <f>_xlfn.XLOOKUP(I412,'api2.3'!B:B,'api2.3'!D:D,"")</f>
        <v>Environmental Burden Indicators</v>
      </c>
      <c r="AJ412" t="s">
        <v>140</v>
      </c>
      <c r="AK412" s="38" t="s">
        <v>140</v>
      </c>
      <c r="AL412" s="200">
        <f>_xlfn.XLOOKUP(AK412,sortorder!$I$15:$I$20,sortorder!$J$15:$J$20)</f>
        <v>3</v>
      </c>
      <c r="AM412" s="638" t="s">
        <v>1743</v>
      </c>
      <c r="AN412" s="638" t="s">
        <v>1743</v>
      </c>
      <c r="AO412" s="638" t="s">
        <v>1744</v>
      </c>
      <c r="AP412" s="642">
        <v>3</v>
      </c>
      <c r="AQ412" t="s">
        <v>1741</v>
      </c>
      <c r="AR412" s="22" t="str">
        <f>IF(AA412=1,"pctile",IF(Y412=1,"ratio",IF(AC412=1,"avg","raw")))</f>
        <v>pctile</v>
      </c>
      <c r="AS412" t="s">
        <v>1086</v>
      </c>
      <c r="AT412" s="22" t="b">
        <f>AR412=AS412</f>
        <v>1</v>
      </c>
      <c r="AU412" s="638" t="s">
        <v>1077</v>
      </c>
      <c r="AV412" s="638" t="s">
        <v>1086</v>
      </c>
      <c r="AX412" s="601" t="s">
        <v>2799</v>
      </c>
      <c r="AY412" s="484" t="b">
        <v>0</v>
      </c>
      <c r="AZ412" t="s">
        <v>1078</v>
      </c>
      <c r="BA412">
        <v>2</v>
      </c>
      <c r="BB412">
        <v>0</v>
      </c>
      <c r="BC412" t="b">
        <v>0</v>
      </c>
      <c r="BD412" t="b">
        <v>0</v>
      </c>
      <c r="BE412" t="b">
        <v>0</v>
      </c>
      <c r="BG412" t="s">
        <v>1838</v>
      </c>
      <c r="BH412" t="s">
        <v>5252</v>
      </c>
      <c r="BI412" t="s">
        <v>5252</v>
      </c>
      <c r="BJ412" s="719" t="e">
        <v>#N/A</v>
      </c>
      <c r="BK412" s="566" t="s">
        <v>2799</v>
      </c>
      <c r="BL412" s="484" t="s">
        <v>1839</v>
      </c>
      <c r="BM412" s="56" t="s">
        <v>5240</v>
      </c>
      <c r="BO412" s="372">
        <v>126</v>
      </c>
      <c r="BQ412" s="585" t="s">
        <v>55</v>
      </c>
      <c r="BR412" s="585" t="s">
        <v>1230</v>
      </c>
      <c r="BS412" s="585" t="s">
        <v>1837</v>
      </c>
      <c r="BT412" s="585" t="s">
        <v>404</v>
      </c>
    </row>
    <row r="413" spans="1:73">
      <c r="A413">
        <v>412</v>
      </c>
      <c r="B413" s="153" t="str">
        <f>IFERROR(TEXT(AL413,"00"),"99")&amp;IFERROR(TEXT(W413,"00"),"99")&amp;IFERROR(TEXT(S413,"00"),"99")&amp;IFERROR(TEXT(BO413,"000"),"999")</f>
        <v>035705127</v>
      </c>
      <c r="C413" s="153" t="str">
        <f>IFERROR(TEXT(AL413,"00"),"99")&amp;IFERROR(TEXT(V413,"00"),"99")&amp;IFERROR(TEXT(R413,"000"),"999")</f>
        <v>0357101</v>
      </c>
      <c r="D413" s="28">
        <v>1</v>
      </c>
      <c r="E413" s="591">
        <f>IF(NOT(ISBLANK(L413)),1,0)</f>
        <v>0</v>
      </c>
      <c r="F413" s="591">
        <f>IF(NOT(ISBLANK(O413)),1,0)</f>
        <v>1</v>
      </c>
      <c r="G413" s="349" t="str">
        <f>IF(ISBLANK(H413), IF(OR(NOT(ISBLANK(L413)),NOT(ISBLANK(I413)), NOT(ISBLANK(O413))),"no oldname but should be",""),IF(H413=I413,"api",IF(H413=O413,"csv","no match or acs")))</f>
        <v>api</v>
      </c>
      <c r="H413" t="s">
        <v>1923</v>
      </c>
      <c r="I413" t="s">
        <v>1923</v>
      </c>
      <c r="L413" s="119"/>
      <c r="M413" s="189"/>
      <c r="N413" s="56" t="s">
        <v>1924</v>
      </c>
      <c r="O413" t="s">
        <v>1924</v>
      </c>
      <c r="P413" s="56" t="s">
        <v>1924</v>
      </c>
      <c r="Q413" s="120" t="s">
        <v>1922</v>
      </c>
      <c r="R413" s="142">
        <f>IFERROR(_xlfn.XLOOKUP(T413, sortorder!P:P,sortorder!Q:Q),999)</f>
        <v>101</v>
      </c>
      <c r="S413" s="142">
        <f>IFERROR(_xlfn.XLOOKUP(T413, sortorder!P:P,sortorder!O:O),99)</f>
        <v>5</v>
      </c>
      <c r="T413" s="124" t="s">
        <v>1717</v>
      </c>
      <c r="U413" s="56" t="s">
        <v>1717</v>
      </c>
      <c r="V413" s="147">
        <f>IFERROR(_xlfn.XLOOKUP(X413, sortorder!E:E,sortorder!D:D),99)</f>
        <v>57</v>
      </c>
      <c r="W413" s="147">
        <f>V413</f>
        <v>57</v>
      </c>
      <c r="X413" s="21" t="s">
        <v>1827</v>
      </c>
      <c r="Y413" s="137">
        <f>IF(ISERROR(SEARCH(Y$1,$Q413)),0,1)</f>
        <v>0</v>
      </c>
      <c r="Z413" s="137">
        <f>IF(ISERROR(SEARCH(Z$1,$Q413)),0,1)</f>
        <v>1</v>
      </c>
      <c r="AA413" s="137">
        <f>IF(ISERROR(SEARCH(AA$1,$Q413)),0,1)</f>
        <v>1</v>
      </c>
      <c r="AB413" s="137">
        <f>IF(ISERROR(SEARCH(AB$1,$Q413)),0,1)</f>
        <v>0</v>
      </c>
      <c r="AC413" s="137">
        <f>IF(ISERROR(SEARCH(AC$1,$Q413)),0,1)</f>
        <v>0</v>
      </c>
      <c r="AD413" s="137">
        <f>IF(ISERROR(SEARCH(AD$1,$Q413)),0,1)</f>
        <v>0</v>
      </c>
      <c r="AE413" s="137">
        <f>IF(ISERROR(SEARCH(AE$1,$Q413)),0,1)</f>
        <v>0</v>
      </c>
      <c r="AF413" s="137">
        <f>IF(ISERROR(SEARCH(AF$1,$Q413)),0,1)</f>
        <v>0</v>
      </c>
      <c r="AG413" s="137">
        <f>IF(ISERROR(SEARCH(AG$1,$Q413)),0,1)</f>
        <v>0</v>
      </c>
      <c r="AH413" t="s">
        <v>1051</v>
      </c>
      <c r="AI413" s="137" t="str">
        <f>_xlfn.XLOOKUP(I413,'api2.3'!B:B,'api2.3'!D:D,"")</f>
        <v>Environmental Burden Indicators</v>
      </c>
      <c r="AJ413" t="s">
        <v>140</v>
      </c>
      <c r="AK413" s="38" t="s">
        <v>140</v>
      </c>
      <c r="AL413" s="200">
        <f>_xlfn.XLOOKUP(AK413,sortorder!$I$15:$I$20,sortorder!$J$15:$J$20)</f>
        <v>3</v>
      </c>
      <c r="AM413" s="638" t="s">
        <v>1743</v>
      </c>
      <c r="AN413" s="638" t="s">
        <v>1743</v>
      </c>
      <c r="AO413" s="638" t="s">
        <v>1744</v>
      </c>
      <c r="AP413" s="642">
        <v>3</v>
      </c>
      <c r="AQ413" t="s">
        <v>1741</v>
      </c>
      <c r="AR413" s="22" t="str">
        <f>IF(AA413=1,"pctile",IF(Y413=1,"ratio",IF(AC413=1,"avg","raw")))</f>
        <v>pctile</v>
      </c>
      <c r="AS413" t="s">
        <v>1086</v>
      </c>
      <c r="AT413" s="22" t="b">
        <f>AR413=AS413</f>
        <v>1</v>
      </c>
      <c r="AU413" s="638" t="s">
        <v>1077</v>
      </c>
      <c r="AV413" s="638" t="s">
        <v>1086</v>
      </c>
      <c r="AX413" s="601" t="s">
        <v>2799</v>
      </c>
      <c r="AY413" s="484" t="b">
        <v>0</v>
      </c>
      <c r="AZ413" t="s">
        <v>1078</v>
      </c>
      <c r="BA413">
        <v>2</v>
      </c>
      <c r="BB413">
        <v>0</v>
      </c>
      <c r="BC413" t="b">
        <v>0</v>
      </c>
      <c r="BD413" t="b">
        <v>0</v>
      </c>
      <c r="BE413" t="b">
        <v>0</v>
      </c>
      <c r="BG413" t="s">
        <v>4746</v>
      </c>
      <c r="BH413" t="s">
        <v>5310</v>
      </c>
      <c r="BI413" t="s">
        <v>5310</v>
      </c>
      <c r="BJ413" s="719" t="e">
        <v>#N/A</v>
      </c>
      <c r="BK413" s="566" t="s">
        <v>2799</v>
      </c>
      <c r="BL413" s="484" t="s">
        <v>1925</v>
      </c>
      <c r="BM413" s="56" t="s">
        <v>1324</v>
      </c>
      <c r="BO413" s="211">
        <v>127</v>
      </c>
      <c r="BQ413" s="585" t="s">
        <v>109</v>
      </c>
      <c r="BR413" s="585" t="s">
        <v>1331</v>
      </c>
      <c r="BS413" s="585" t="s">
        <v>1924</v>
      </c>
    </row>
    <row r="414" spans="1:73">
      <c r="A414">
        <v>413</v>
      </c>
      <c r="B414" s="153" t="str">
        <f>IFERROR(TEXT(AL414,"00"),"99")&amp;IFERROR(TEXT(W414,"00"),"99")&amp;IFERROR(TEXT(S414,"00"),"99")&amp;IFERROR(TEXT(BO414,"000"),"999")</f>
        <v>035706128</v>
      </c>
      <c r="C414" s="153" t="str">
        <f>IFERROR(TEXT(AL414,"00"),"99")&amp;IFERROR(TEXT(V414,"00"),"99")&amp;IFERROR(TEXT(R414,"000"),"999")</f>
        <v>0357102</v>
      </c>
      <c r="D414" s="28">
        <v>1</v>
      </c>
      <c r="E414" s="591">
        <f>IF(NOT(ISBLANK(L414)),1,0)</f>
        <v>0</v>
      </c>
      <c r="F414" s="591">
        <f>IF(NOT(ISBLANK(O414)),1,0)</f>
        <v>1</v>
      </c>
      <c r="G414" s="349" t="str">
        <f>IF(ISBLANK(H414), IF(OR(NOT(ISBLANK(L414)),NOT(ISBLANK(I414)), NOT(ISBLANK(O414))),"no oldname but should be",""),IF(H414=I414,"api",IF(H414=O414,"csv","no match or acs")))</f>
        <v>api</v>
      </c>
      <c r="H414" t="s">
        <v>1932</v>
      </c>
      <c r="I414" t="s">
        <v>1932</v>
      </c>
      <c r="N414" s="56" t="s">
        <v>1933</v>
      </c>
      <c r="O414" t="s">
        <v>1933</v>
      </c>
      <c r="P414" s="56" t="s">
        <v>1933</v>
      </c>
      <c r="Q414" s="61" t="s">
        <v>1931</v>
      </c>
      <c r="R414" s="142">
        <f>IFERROR(_xlfn.XLOOKUP(T414, sortorder!P:P,sortorder!Q:Q),999)</f>
        <v>102</v>
      </c>
      <c r="S414" s="142">
        <f>IFERROR(_xlfn.XLOOKUP(T414, sortorder!P:P,sortorder!O:O),99)</f>
        <v>6</v>
      </c>
      <c r="T414" s="124" t="s">
        <v>306</v>
      </c>
      <c r="U414" s="56" t="s">
        <v>306</v>
      </c>
      <c r="V414" s="147">
        <f>IFERROR(_xlfn.XLOOKUP(X414, sortorder!E:E,sortorder!D:D),99)</f>
        <v>57</v>
      </c>
      <c r="W414" s="147">
        <f>V414</f>
        <v>57</v>
      </c>
      <c r="X414" s="21" t="s">
        <v>1827</v>
      </c>
      <c r="Y414" s="137">
        <f>IF(ISERROR(SEARCH(Y$1,$Q414)),0,1)</f>
        <v>0</v>
      </c>
      <c r="Z414" s="137">
        <f>IF(ISERROR(SEARCH(Z$1,$Q414)),0,1)</f>
        <v>1</v>
      </c>
      <c r="AA414" s="137">
        <f>IF(ISERROR(SEARCH(AA$1,$Q414)),0,1)</f>
        <v>1</v>
      </c>
      <c r="AB414" s="137">
        <f>IF(ISERROR(SEARCH(AB$1,$Q414)),0,1)</f>
        <v>0</v>
      </c>
      <c r="AC414" s="137">
        <f>IF(ISERROR(SEARCH(AC$1,$Q414)),0,1)</f>
        <v>0</v>
      </c>
      <c r="AD414" s="137">
        <f>IF(ISERROR(SEARCH(AD$1,$Q414)),0,1)</f>
        <v>0</v>
      </c>
      <c r="AE414" s="137">
        <f>IF(ISERROR(SEARCH(AE$1,$Q414)),0,1)</f>
        <v>0</v>
      </c>
      <c r="AF414" s="137">
        <f>IF(ISERROR(SEARCH(AF$1,$Q414)),0,1)</f>
        <v>0</v>
      </c>
      <c r="AG414" s="137">
        <f>IF(ISERROR(SEARCH(AG$1,$Q414)),0,1)</f>
        <v>0</v>
      </c>
      <c r="AH414" t="s">
        <v>1051</v>
      </c>
      <c r="AI414" s="137" t="str">
        <f>_xlfn.XLOOKUP(I414,'api2.3'!B:B,'api2.3'!D:D,"")</f>
        <v>Environmental Burden Indicators</v>
      </c>
      <c r="AJ414" t="s">
        <v>140</v>
      </c>
      <c r="AK414" s="38" t="s">
        <v>140</v>
      </c>
      <c r="AL414" s="200">
        <f>_xlfn.XLOOKUP(AK414,sortorder!$I$15:$I$20,sortorder!$J$15:$J$20)</f>
        <v>3</v>
      </c>
      <c r="AM414" s="638" t="s">
        <v>1743</v>
      </c>
      <c r="AN414" s="638" t="s">
        <v>1743</v>
      </c>
      <c r="AO414" s="638" t="s">
        <v>1744</v>
      </c>
      <c r="AP414" s="642">
        <v>3</v>
      </c>
      <c r="AQ414" t="s">
        <v>1741</v>
      </c>
      <c r="AR414" s="22" t="str">
        <f>IF(AA414=1,"pctile",IF(Y414=1,"ratio",IF(AC414=1,"avg","raw")))</f>
        <v>pctile</v>
      </c>
      <c r="AS414" t="s">
        <v>1086</v>
      </c>
      <c r="AT414" s="22" t="b">
        <f>AR414=AS414</f>
        <v>1</v>
      </c>
      <c r="AU414" s="638" t="s">
        <v>1077</v>
      </c>
      <c r="AV414" s="638" t="s">
        <v>1086</v>
      </c>
      <c r="AX414" s="601" t="s">
        <v>2799</v>
      </c>
      <c r="AY414" s="484" t="b">
        <v>0</v>
      </c>
      <c r="AZ414" t="s">
        <v>1078</v>
      </c>
      <c r="BA414">
        <v>2</v>
      </c>
      <c r="BB414">
        <v>0</v>
      </c>
      <c r="BC414" t="b">
        <v>0</v>
      </c>
      <c r="BD414" t="b">
        <v>0</v>
      </c>
      <c r="BE414" t="b">
        <v>0</v>
      </c>
      <c r="BG414" t="s">
        <v>1934</v>
      </c>
      <c r="BH414" t="s">
        <v>1935</v>
      </c>
      <c r="BI414" t="s">
        <v>1935</v>
      </c>
      <c r="BJ414" s="719" t="e">
        <v>#N/A</v>
      </c>
      <c r="BK414" s="566" t="s">
        <v>2799</v>
      </c>
      <c r="BL414" s="484" t="s">
        <v>1936</v>
      </c>
      <c r="BM414" s="56" t="s">
        <v>5242</v>
      </c>
      <c r="BO414" s="211">
        <v>128</v>
      </c>
      <c r="BQ414" s="585" t="s">
        <v>143</v>
      </c>
      <c r="BR414" s="585" t="s">
        <v>1345</v>
      </c>
      <c r="BS414" s="585" t="s">
        <v>1933</v>
      </c>
      <c r="BT414" s="585" t="s">
        <v>404</v>
      </c>
      <c r="BU414" s="585" t="s">
        <v>55</v>
      </c>
    </row>
    <row r="415" spans="1:73">
      <c r="A415">
        <v>414</v>
      </c>
      <c r="B415" s="153" t="str">
        <f>IFERROR(TEXT(AL415,"00"),"99")&amp;IFERROR(TEXT(W415,"00"),"99")&amp;IFERROR(TEXT(S415,"00"),"99")&amp;IFERROR(TEXT(BO415,"000"),"999")</f>
        <v>035707129</v>
      </c>
      <c r="C415" s="153" t="str">
        <f>IFERROR(TEXT(AL415,"00"),"99")&amp;IFERROR(TEXT(V415,"00"),"99")&amp;IFERROR(TEXT(R415,"000"),"999")</f>
        <v>0357103</v>
      </c>
      <c r="D415" s="28">
        <v>1</v>
      </c>
      <c r="E415" s="591">
        <f>IF(NOT(ISBLANK(L415)),1,0)</f>
        <v>0</v>
      </c>
      <c r="F415" s="591">
        <f>IF(NOT(ISBLANK(O415)),1,0)</f>
        <v>1</v>
      </c>
      <c r="G415" s="349" t="str">
        <f>IF(ISBLANK(H415), IF(OR(NOT(ISBLANK(L415)),NOT(ISBLANK(I415)), NOT(ISBLANK(O415))),"no oldname but should be",""),IF(H415=I415,"api",IF(H415=O415,"csv","no match or acs")))</f>
        <v>api</v>
      </c>
      <c r="H415" t="s">
        <v>1846</v>
      </c>
      <c r="I415" t="s">
        <v>1846</v>
      </c>
      <c r="N415" s="56" t="s">
        <v>1847</v>
      </c>
      <c r="O415" t="s">
        <v>1847</v>
      </c>
      <c r="P415" s="56" t="s">
        <v>1847</v>
      </c>
      <c r="Q415" s="61" t="s">
        <v>1845</v>
      </c>
      <c r="R415" s="142">
        <f>IFERROR(_xlfn.XLOOKUP(T415, sortorder!P:P,sortorder!Q:Q),999)</f>
        <v>103</v>
      </c>
      <c r="S415" s="142">
        <f>IFERROR(_xlfn.XLOOKUP(T415, sortorder!P:P,sortorder!O:O),99)</f>
        <v>7</v>
      </c>
      <c r="T415" s="124" t="s">
        <v>80</v>
      </c>
      <c r="U415" s="56" t="s">
        <v>80</v>
      </c>
      <c r="V415" s="147">
        <f>IFERROR(_xlfn.XLOOKUP(X415, sortorder!E:E,sortorder!D:D),99)</f>
        <v>57</v>
      </c>
      <c r="W415" s="147">
        <f>V415</f>
        <v>57</v>
      </c>
      <c r="X415" s="21" t="s">
        <v>1827</v>
      </c>
      <c r="Y415" s="137">
        <f>IF(ISERROR(SEARCH(Y$1,$Q415)),0,1)</f>
        <v>0</v>
      </c>
      <c r="Z415" s="137">
        <f>IF(ISERROR(SEARCH(Z$1,$Q415)),0,1)</f>
        <v>1</v>
      </c>
      <c r="AA415" s="137">
        <f>IF(ISERROR(SEARCH(AA$1,$Q415)),0,1)</f>
        <v>1</v>
      </c>
      <c r="AB415" s="137">
        <f>IF(ISERROR(SEARCH(AB$1,$Q415)),0,1)</f>
        <v>0</v>
      </c>
      <c r="AC415" s="137">
        <f>IF(ISERROR(SEARCH(AC$1,$Q415)),0,1)</f>
        <v>0</v>
      </c>
      <c r="AD415" s="137">
        <f>IF(ISERROR(SEARCH(AD$1,$Q415)),0,1)</f>
        <v>0</v>
      </c>
      <c r="AE415" s="137">
        <f>IF(ISERROR(SEARCH(AE$1,$Q415)),0,1)</f>
        <v>0</v>
      </c>
      <c r="AF415" s="137">
        <f>IF(ISERROR(SEARCH(AF$1,$Q415)),0,1)</f>
        <v>0</v>
      </c>
      <c r="AG415" s="137">
        <f>IF(ISERROR(SEARCH(AG$1,$Q415)),0,1)</f>
        <v>0</v>
      </c>
      <c r="AH415" t="s">
        <v>1051</v>
      </c>
      <c r="AI415" s="137" t="str">
        <f>_xlfn.XLOOKUP(I415,'api2.3'!B:B,'api2.3'!D:D,"")</f>
        <v>Environmental Burden Indicators</v>
      </c>
      <c r="AJ415" t="s">
        <v>140</v>
      </c>
      <c r="AK415" s="38" t="s">
        <v>140</v>
      </c>
      <c r="AL415" s="200">
        <f>_xlfn.XLOOKUP(AK415,sortorder!$I$15:$I$20,sortorder!$J$15:$J$20)</f>
        <v>3</v>
      </c>
      <c r="AM415" s="638" t="s">
        <v>1743</v>
      </c>
      <c r="AN415" s="638" t="s">
        <v>1743</v>
      </c>
      <c r="AO415" s="638" t="s">
        <v>1744</v>
      </c>
      <c r="AP415" s="642">
        <v>3</v>
      </c>
      <c r="AQ415" t="s">
        <v>1741</v>
      </c>
      <c r="AR415" s="22" t="str">
        <f>IF(AA415=1,"pctile",IF(Y415=1,"ratio",IF(AC415=1,"avg","raw")))</f>
        <v>pctile</v>
      </c>
      <c r="AS415" t="s">
        <v>1086</v>
      </c>
      <c r="AT415" s="22" t="b">
        <f>AR415=AS415</f>
        <v>1</v>
      </c>
      <c r="AU415" s="638" t="s">
        <v>1077</v>
      </c>
      <c r="AV415" s="638" t="s">
        <v>1086</v>
      </c>
      <c r="AX415" s="601" t="s">
        <v>2799</v>
      </c>
      <c r="AY415" s="484" t="b">
        <v>0</v>
      </c>
      <c r="AZ415" t="s">
        <v>1078</v>
      </c>
      <c r="BA415">
        <v>2</v>
      </c>
      <c r="BB415">
        <v>0</v>
      </c>
      <c r="BC415" t="b">
        <v>0</v>
      </c>
      <c r="BD415" t="b">
        <v>0</v>
      </c>
      <c r="BE415" t="b">
        <v>0</v>
      </c>
      <c r="BG415" t="s">
        <v>4978</v>
      </c>
      <c r="BH415" t="s">
        <v>1848</v>
      </c>
      <c r="BI415" t="s">
        <v>1848</v>
      </c>
      <c r="BJ415" s="719" t="e">
        <v>#N/A</v>
      </c>
      <c r="BK415" s="566" t="s">
        <v>2799</v>
      </c>
      <c r="BL415" s="484" t="s">
        <v>1849</v>
      </c>
      <c r="BM415" s="56" t="s">
        <v>5241</v>
      </c>
      <c r="BO415" s="211">
        <v>129</v>
      </c>
      <c r="BQ415" s="585" t="s">
        <v>1553</v>
      </c>
      <c r="BR415" s="585" t="s">
        <v>1094</v>
      </c>
      <c r="BS415" s="585" t="s">
        <v>1847</v>
      </c>
      <c r="BT415" s="585" t="s">
        <v>404</v>
      </c>
    </row>
    <row r="416" spans="1:73">
      <c r="A416">
        <v>415</v>
      </c>
      <c r="B416" s="153" t="str">
        <f>IFERROR(TEXT(AL416,"00"),"99")&amp;IFERROR(TEXT(W416,"00"),"99")&amp;IFERROR(TEXT(S416,"00"),"99")&amp;IFERROR(TEXT(BO416,"000"),"999")</f>
        <v>035708130</v>
      </c>
      <c r="C416" s="153" t="str">
        <f>IFERROR(TEXT(AL416,"00"),"99")&amp;IFERROR(TEXT(V416,"00"),"99")&amp;IFERROR(TEXT(R416,"000"),"999")</f>
        <v>0357104</v>
      </c>
      <c r="D416" s="28">
        <v>1</v>
      </c>
      <c r="E416" s="591">
        <f>IF(NOT(ISBLANK(L416)),1,0)</f>
        <v>0</v>
      </c>
      <c r="F416" s="591">
        <f>IF(NOT(ISBLANK(O416)),1,0)</f>
        <v>1</v>
      </c>
      <c r="G416" s="349" t="str">
        <f>IF(ISBLANK(H416), IF(OR(NOT(ISBLANK(L416)),NOT(ISBLANK(I416)), NOT(ISBLANK(O416))),"no oldname but should be",""),IF(H416=I416,"api",IF(H416=O416,"csv","no match or acs")))</f>
        <v>api</v>
      </c>
      <c r="H416" t="s">
        <v>1869</v>
      </c>
      <c r="I416" t="s">
        <v>1869</v>
      </c>
      <c r="N416" s="56" t="s">
        <v>1870</v>
      </c>
      <c r="O416" t="s">
        <v>1870</v>
      </c>
      <c r="P416" s="56" t="s">
        <v>1870</v>
      </c>
      <c r="Q416" s="61" t="s">
        <v>1868</v>
      </c>
      <c r="R416" s="142">
        <f>IFERROR(_xlfn.XLOOKUP(T416, sortorder!P:P,sortorder!Q:Q),999)</f>
        <v>104</v>
      </c>
      <c r="S416" s="142">
        <f>IFERROR(_xlfn.XLOOKUP(T416, sortorder!P:P,sortorder!O:O),99)</f>
        <v>8</v>
      </c>
      <c r="T416" s="124" t="s">
        <v>255</v>
      </c>
      <c r="U416" s="56" t="s">
        <v>255</v>
      </c>
      <c r="V416" s="147">
        <f>IFERROR(_xlfn.XLOOKUP(X416, sortorder!E:E,sortorder!D:D),99)</f>
        <v>57</v>
      </c>
      <c r="W416" s="147">
        <f>V416</f>
        <v>57</v>
      </c>
      <c r="X416" s="21" t="s">
        <v>1827</v>
      </c>
      <c r="Y416" s="137">
        <f>IF(ISERROR(SEARCH(Y$1,$Q416)),0,1)</f>
        <v>0</v>
      </c>
      <c r="Z416" s="137">
        <f>IF(ISERROR(SEARCH(Z$1,$Q416)),0,1)</f>
        <v>1</v>
      </c>
      <c r="AA416" s="137">
        <f>IF(ISERROR(SEARCH(AA$1,$Q416)),0,1)</f>
        <v>1</v>
      </c>
      <c r="AB416" s="137">
        <f>IF(ISERROR(SEARCH(AB$1,$Q416)),0,1)</f>
        <v>0</v>
      </c>
      <c r="AC416" s="137">
        <f>IF(ISERROR(SEARCH(AC$1,$Q416)),0,1)</f>
        <v>0</v>
      </c>
      <c r="AD416" s="137">
        <f>IF(ISERROR(SEARCH(AD$1,$Q416)),0,1)</f>
        <v>0</v>
      </c>
      <c r="AE416" s="137">
        <f>IF(ISERROR(SEARCH(AE$1,$Q416)),0,1)</f>
        <v>0</v>
      </c>
      <c r="AF416" s="137">
        <f>IF(ISERROR(SEARCH(AF$1,$Q416)),0,1)</f>
        <v>0</v>
      </c>
      <c r="AG416" s="137">
        <f>IF(ISERROR(SEARCH(AG$1,$Q416)),0,1)</f>
        <v>0</v>
      </c>
      <c r="AH416" t="s">
        <v>1051</v>
      </c>
      <c r="AI416" s="137" t="str">
        <f>_xlfn.XLOOKUP(I416,'api2.3'!B:B,'api2.3'!D:D,"")</f>
        <v>Environmental Burden Indicators</v>
      </c>
      <c r="AJ416" t="s">
        <v>140</v>
      </c>
      <c r="AK416" s="38" t="s">
        <v>140</v>
      </c>
      <c r="AL416" s="200">
        <f>_xlfn.XLOOKUP(AK416,sortorder!$I$15:$I$20,sortorder!$J$15:$J$20)</f>
        <v>3</v>
      </c>
      <c r="AM416" s="638" t="s">
        <v>1743</v>
      </c>
      <c r="AN416" s="638" t="s">
        <v>1743</v>
      </c>
      <c r="AO416" s="638" t="s">
        <v>1744</v>
      </c>
      <c r="AP416" s="642">
        <v>3</v>
      </c>
      <c r="AQ416" t="s">
        <v>1741</v>
      </c>
      <c r="AR416" s="22" t="str">
        <f>IF(AA416=1,"pctile",IF(Y416=1,"ratio",IF(AC416=1,"avg","raw")))</f>
        <v>pctile</v>
      </c>
      <c r="AS416" t="s">
        <v>1086</v>
      </c>
      <c r="AT416" s="22" t="b">
        <f>AR416=AS416</f>
        <v>1</v>
      </c>
      <c r="AU416" s="638" t="s">
        <v>1077</v>
      </c>
      <c r="AV416" s="638" t="s">
        <v>1086</v>
      </c>
      <c r="AX416" s="601" t="s">
        <v>2799</v>
      </c>
      <c r="AY416" s="484" t="b">
        <v>0</v>
      </c>
      <c r="AZ416" t="s">
        <v>1078</v>
      </c>
      <c r="BA416">
        <v>2</v>
      </c>
      <c r="BB416">
        <v>0</v>
      </c>
      <c r="BC416" t="b">
        <v>0</v>
      </c>
      <c r="BD416" t="b">
        <v>0</v>
      </c>
      <c r="BE416" t="b">
        <v>0</v>
      </c>
      <c r="BG416" t="s">
        <v>1871</v>
      </c>
      <c r="BH416" t="s">
        <v>1872</v>
      </c>
      <c r="BI416" t="s">
        <v>1872</v>
      </c>
      <c r="BJ416" s="719" t="e">
        <v>#N/A</v>
      </c>
      <c r="BK416" s="566" t="s">
        <v>2799</v>
      </c>
      <c r="BL416" s="484" t="s">
        <v>1873</v>
      </c>
      <c r="BM416" s="56" t="s">
        <v>1687</v>
      </c>
      <c r="BO416" s="211">
        <v>130</v>
      </c>
      <c r="BQ416" s="585" t="s">
        <v>1230</v>
      </c>
      <c r="BR416" s="585" t="s">
        <v>1269</v>
      </c>
      <c r="BS416" s="585" t="s">
        <v>1870</v>
      </c>
      <c r="BT416" s="585" t="s">
        <v>404</v>
      </c>
    </row>
    <row r="417" spans="1:73">
      <c r="A417">
        <v>416</v>
      </c>
      <c r="B417" s="153" t="str">
        <f>IFERROR(TEXT(AL417,"00"),"99")&amp;IFERROR(TEXT(W417,"00"),"99")&amp;IFERROR(TEXT(S417,"00"),"99")&amp;IFERROR(TEXT(BO417,"000"),"999")</f>
        <v>035709131</v>
      </c>
      <c r="C417" s="153" t="str">
        <f>IFERROR(TEXT(AL417,"00"),"99")&amp;IFERROR(TEXT(V417,"00"),"99")&amp;IFERROR(TEXT(R417,"000"),"999")</f>
        <v>0357105</v>
      </c>
      <c r="D417" s="28">
        <v>1</v>
      </c>
      <c r="E417" s="591">
        <f>IF(NOT(ISBLANK(L417)),1,0)</f>
        <v>0</v>
      </c>
      <c r="F417" s="591">
        <f>IF(NOT(ISBLANK(O417)),1,0)</f>
        <v>1</v>
      </c>
      <c r="G417" s="349" t="str">
        <f>IF(ISBLANK(H417), IF(OR(NOT(ISBLANK(L417)),NOT(ISBLANK(I417)), NOT(ISBLANK(O417))),"no oldname but should be",""),IF(H417=I417,"api",IF(H417=O417,"csv","no match or acs")))</f>
        <v>api</v>
      </c>
      <c r="H417" t="s">
        <v>1913</v>
      </c>
      <c r="I417" s="119" t="s">
        <v>1913</v>
      </c>
      <c r="N417" s="56" t="s">
        <v>1914</v>
      </c>
      <c r="O417" t="s">
        <v>1914</v>
      </c>
      <c r="P417" s="56" t="s">
        <v>1914</v>
      </c>
      <c r="Q417" s="61" t="s">
        <v>1912</v>
      </c>
      <c r="R417" s="142">
        <f>IFERROR(_xlfn.XLOOKUP(T417, sortorder!P:P,sortorder!Q:Q),999)</f>
        <v>105</v>
      </c>
      <c r="S417" s="142">
        <f>IFERROR(_xlfn.XLOOKUP(T417, sortorder!P:P,sortorder!O:O),99)</f>
        <v>9</v>
      </c>
      <c r="T417" s="124" t="s">
        <v>265</v>
      </c>
      <c r="U417" s="56" t="s">
        <v>265</v>
      </c>
      <c r="V417" s="147">
        <f>IFERROR(_xlfn.XLOOKUP(X417, sortorder!E:E,sortorder!D:D),99)</f>
        <v>57</v>
      </c>
      <c r="W417" s="147">
        <f>V417</f>
        <v>57</v>
      </c>
      <c r="X417" s="21" t="s">
        <v>1827</v>
      </c>
      <c r="Y417" s="137">
        <f>IF(ISERROR(SEARCH(Y$1,$Q417)),0,1)</f>
        <v>0</v>
      </c>
      <c r="Z417" s="137">
        <f>IF(ISERROR(SEARCH(Z$1,$Q417)),0,1)</f>
        <v>1</v>
      </c>
      <c r="AA417" s="137">
        <f>IF(ISERROR(SEARCH(AA$1,$Q417)),0,1)</f>
        <v>1</v>
      </c>
      <c r="AB417" s="137">
        <f>IF(ISERROR(SEARCH(AB$1,$Q417)),0,1)</f>
        <v>0</v>
      </c>
      <c r="AC417" s="137">
        <f>IF(ISERROR(SEARCH(AC$1,$Q417)),0,1)</f>
        <v>0</v>
      </c>
      <c r="AD417" s="137">
        <f>IF(ISERROR(SEARCH(AD$1,$Q417)),0,1)</f>
        <v>0</v>
      </c>
      <c r="AE417" s="137">
        <f>IF(ISERROR(SEARCH(AE$1,$Q417)),0,1)</f>
        <v>0</v>
      </c>
      <c r="AF417" s="137">
        <f>IF(ISERROR(SEARCH(AF$1,$Q417)),0,1)</f>
        <v>0</v>
      </c>
      <c r="AG417" s="137">
        <f>IF(ISERROR(SEARCH(AG$1,$Q417)),0,1)</f>
        <v>0</v>
      </c>
      <c r="AH417" t="s">
        <v>1051</v>
      </c>
      <c r="AI417" s="137" t="str">
        <f>_xlfn.XLOOKUP(I417,'api2.3'!B:B,'api2.3'!D:D,"")</f>
        <v>Environmental Burden Indicators</v>
      </c>
      <c r="AJ417" t="s">
        <v>140</v>
      </c>
      <c r="AK417" s="38" t="s">
        <v>140</v>
      </c>
      <c r="AL417" s="200">
        <f>_xlfn.XLOOKUP(AK417,sortorder!$I$15:$I$20,sortorder!$J$15:$J$20)</f>
        <v>3</v>
      </c>
      <c r="AM417" s="638" t="s">
        <v>1743</v>
      </c>
      <c r="AN417" s="638" t="s">
        <v>1743</v>
      </c>
      <c r="AO417" s="638" t="s">
        <v>1744</v>
      </c>
      <c r="AP417" s="642">
        <v>3</v>
      </c>
      <c r="AQ417" t="s">
        <v>1741</v>
      </c>
      <c r="AR417" s="22" t="str">
        <f>IF(AA417=1,"pctile",IF(Y417=1,"ratio",IF(AC417=1,"avg","raw")))</f>
        <v>pctile</v>
      </c>
      <c r="AS417" t="s">
        <v>1086</v>
      </c>
      <c r="AT417" s="22" t="b">
        <f>AR417=AS417</f>
        <v>1</v>
      </c>
      <c r="AU417" s="638" t="s">
        <v>1077</v>
      </c>
      <c r="AV417" s="638" t="s">
        <v>1086</v>
      </c>
      <c r="AX417" s="601" t="s">
        <v>2799</v>
      </c>
      <c r="AY417" s="484" t="b">
        <v>0</v>
      </c>
      <c r="AZ417" t="s">
        <v>1078</v>
      </c>
      <c r="BA417">
        <v>2</v>
      </c>
      <c r="BB417">
        <v>0</v>
      </c>
      <c r="BC417" t="b">
        <v>0</v>
      </c>
      <c r="BD417" t="b">
        <v>0</v>
      </c>
      <c r="BE417" t="b">
        <v>0</v>
      </c>
      <c r="BG417" t="s">
        <v>1915</v>
      </c>
      <c r="BH417" t="s">
        <v>1916</v>
      </c>
      <c r="BI417" t="s">
        <v>1916</v>
      </c>
      <c r="BJ417" s="719" t="e">
        <v>#N/A</v>
      </c>
      <c r="BK417" s="566" t="s">
        <v>2799</v>
      </c>
      <c r="BL417" s="484" t="s">
        <v>1917</v>
      </c>
      <c r="BM417" s="56" t="s">
        <v>5243</v>
      </c>
      <c r="BO417" s="211">
        <v>131</v>
      </c>
      <c r="BQ417" s="585" t="s">
        <v>1609</v>
      </c>
      <c r="BR417" s="585" t="s">
        <v>1179</v>
      </c>
      <c r="BS417" s="585" t="s">
        <v>1914</v>
      </c>
      <c r="BT417" s="585" t="s">
        <v>404</v>
      </c>
    </row>
    <row r="418" spans="1:73">
      <c r="A418">
        <v>417</v>
      </c>
      <c r="B418" s="153" t="str">
        <f>IFERROR(TEXT(AL418,"00"),"99")&amp;IFERROR(TEXT(W418,"00"),"99")&amp;IFERROR(TEXT(S418,"00"),"99")&amp;IFERROR(TEXT(BO418,"000"),"999")</f>
        <v>035710132</v>
      </c>
      <c r="C418" s="153" t="str">
        <f>IFERROR(TEXT(AL418,"00"),"99")&amp;IFERROR(TEXT(V418,"00"),"99")&amp;IFERROR(TEXT(R418,"000"),"999")</f>
        <v>0357106</v>
      </c>
      <c r="D418" s="28">
        <v>1</v>
      </c>
      <c r="E418" s="591">
        <f>IF(NOT(ISBLANK(L418)),1,0)</f>
        <v>0</v>
      </c>
      <c r="F418" s="591">
        <f>IF(NOT(ISBLANK(O418)),1,0)</f>
        <v>1</v>
      </c>
      <c r="G418" s="349" t="str">
        <f>IF(ISBLANK(H418), IF(OR(NOT(ISBLANK(L418)),NOT(ISBLANK(I418)), NOT(ISBLANK(O418))),"no oldname but should be",""),IF(H418=I418,"api",IF(H418=O418,"csv","no match or acs")))</f>
        <v>api</v>
      </c>
      <c r="H418" t="s">
        <v>1943</v>
      </c>
      <c r="I418" t="s">
        <v>1943</v>
      </c>
      <c r="L418" s="119"/>
      <c r="M418" s="189"/>
      <c r="N418" s="56" t="s">
        <v>1944</v>
      </c>
      <c r="O418" t="s">
        <v>1944</v>
      </c>
      <c r="P418" s="56" t="s">
        <v>1944</v>
      </c>
      <c r="Q418" s="120" t="s">
        <v>1942</v>
      </c>
      <c r="R418" s="142">
        <f>IFERROR(_xlfn.XLOOKUP(T418, sortorder!P:P,sortorder!Q:Q),999)</f>
        <v>106</v>
      </c>
      <c r="S418" s="142">
        <f>IFERROR(_xlfn.XLOOKUP(T418, sortorder!P:P,sortorder!O:O),99)</f>
        <v>10</v>
      </c>
      <c r="T418" s="124" t="s">
        <v>95</v>
      </c>
      <c r="U418" s="56" t="s">
        <v>95</v>
      </c>
      <c r="V418" s="147">
        <f>IFERROR(_xlfn.XLOOKUP(X418, sortorder!E:E,sortorder!D:D),99)</f>
        <v>57</v>
      </c>
      <c r="W418" s="147">
        <f>V418</f>
        <v>57</v>
      </c>
      <c r="X418" s="21" t="s">
        <v>1827</v>
      </c>
      <c r="Y418" s="137">
        <f>IF(ISERROR(SEARCH(Y$1,$Q418)),0,1)</f>
        <v>0</v>
      </c>
      <c r="Z418" s="137">
        <f>IF(ISERROR(SEARCH(Z$1,$Q418)),0,1)</f>
        <v>1</v>
      </c>
      <c r="AA418" s="137">
        <f>IF(ISERROR(SEARCH(AA$1,$Q418)),0,1)</f>
        <v>1</v>
      </c>
      <c r="AB418" s="137">
        <f>IF(ISERROR(SEARCH(AB$1,$Q418)),0,1)</f>
        <v>0</v>
      </c>
      <c r="AC418" s="137">
        <f>IF(ISERROR(SEARCH(AC$1,$Q418)),0,1)</f>
        <v>0</v>
      </c>
      <c r="AD418" s="137">
        <f>IF(ISERROR(SEARCH(AD$1,$Q418)),0,1)</f>
        <v>0</v>
      </c>
      <c r="AE418" s="137">
        <f>IF(ISERROR(SEARCH(AE$1,$Q418)),0,1)</f>
        <v>0</v>
      </c>
      <c r="AF418" s="137">
        <f>IF(ISERROR(SEARCH(AF$1,$Q418)),0,1)</f>
        <v>0</v>
      </c>
      <c r="AG418" s="137">
        <f>IF(ISERROR(SEARCH(AG$1,$Q418)),0,1)</f>
        <v>0</v>
      </c>
      <c r="AH418" t="s">
        <v>1051</v>
      </c>
      <c r="AI418" s="137" t="str">
        <f>_xlfn.XLOOKUP(I418,'api2.3'!B:B,'api2.3'!D:D,"")</f>
        <v>Environmental Burden Indicators</v>
      </c>
      <c r="AJ418" t="s">
        <v>140</v>
      </c>
      <c r="AK418" s="38" t="s">
        <v>140</v>
      </c>
      <c r="AL418" s="200">
        <f>_xlfn.XLOOKUP(AK418,sortorder!$I$15:$I$20,sortorder!$J$15:$J$20)</f>
        <v>3</v>
      </c>
      <c r="AM418" s="638" t="s">
        <v>1743</v>
      </c>
      <c r="AN418" s="638" t="s">
        <v>1743</v>
      </c>
      <c r="AO418" s="638" t="s">
        <v>1744</v>
      </c>
      <c r="AP418" s="642">
        <v>3</v>
      </c>
      <c r="AQ418" t="s">
        <v>1741</v>
      </c>
      <c r="AR418" s="22" t="str">
        <f>IF(AA418=1,"pctile",IF(Y418=1,"ratio",IF(AC418=1,"avg","raw")))</f>
        <v>pctile</v>
      </c>
      <c r="AS418" t="s">
        <v>1086</v>
      </c>
      <c r="AT418" s="22" t="b">
        <f>AR418=AS418</f>
        <v>1</v>
      </c>
      <c r="AU418" s="638" t="s">
        <v>1077</v>
      </c>
      <c r="AV418" s="638" t="s">
        <v>1086</v>
      </c>
      <c r="AX418" s="601" t="s">
        <v>2799</v>
      </c>
      <c r="AY418" s="484" t="b">
        <v>0</v>
      </c>
      <c r="AZ418" t="s">
        <v>1078</v>
      </c>
      <c r="BA418">
        <v>2</v>
      </c>
      <c r="BB418">
        <v>0</v>
      </c>
      <c r="BC418" t="b">
        <v>0</v>
      </c>
      <c r="BD418" t="b">
        <v>0</v>
      </c>
      <c r="BE418" t="b">
        <v>0</v>
      </c>
      <c r="BG418" t="s">
        <v>1945</v>
      </c>
      <c r="BH418" t="s">
        <v>1946</v>
      </c>
      <c r="BI418" t="s">
        <v>1946</v>
      </c>
      <c r="BJ418" s="719" t="e">
        <v>#N/A</v>
      </c>
      <c r="BK418" s="566" t="s">
        <v>2799</v>
      </c>
      <c r="BL418" s="484" t="s">
        <v>1947</v>
      </c>
      <c r="BM418" s="56" t="s">
        <v>5244</v>
      </c>
      <c r="BO418" s="211">
        <v>132</v>
      </c>
      <c r="BQ418" s="585" t="s">
        <v>53</v>
      </c>
      <c r="BR418" s="585" t="s">
        <v>1359</v>
      </c>
      <c r="BS418" s="585" t="s">
        <v>1944</v>
      </c>
      <c r="BT418" s="585" t="s">
        <v>404</v>
      </c>
    </row>
    <row r="419" spans="1:73">
      <c r="A419">
        <v>418</v>
      </c>
      <c r="B419" s="153" t="str">
        <f>IFERROR(TEXT(AL419,"00"),"99")&amp;IFERROR(TEXT(W419,"00"),"99")&amp;IFERROR(TEXT(S419,"00"),"99")&amp;IFERROR(TEXT(BO419,"000"),"999")</f>
        <v>035711133</v>
      </c>
      <c r="C419" s="153" t="str">
        <f>IFERROR(TEXT(AL419,"00"),"99")&amp;IFERROR(TEXT(V419,"00"),"99")&amp;IFERROR(TEXT(R419,"000"),"999")</f>
        <v>0357107</v>
      </c>
      <c r="D419" s="28">
        <v>1</v>
      </c>
      <c r="E419" s="591">
        <f>IF(NOT(ISBLANK(L419)),1,0)</f>
        <v>0</v>
      </c>
      <c r="F419" s="591">
        <f>IF(NOT(ISBLANK(O419)),1,0)</f>
        <v>1</v>
      </c>
      <c r="G419" s="349" t="str">
        <f>IF(ISBLANK(H419), IF(OR(NOT(ISBLANK(L419)),NOT(ISBLANK(I419)), NOT(ISBLANK(O419))),"no oldname but should be",""),IF(H419=I419,"api",IF(H419=O419,"csv","no match or acs")))</f>
        <v>api</v>
      </c>
      <c r="H419" t="s">
        <v>1955</v>
      </c>
      <c r="I419" s="178" t="s">
        <v>1955</v>
      </c>
      <c r="N419" s="56" t="s">
        <v>1956</v>
      </c>
      <c r="O419" t="s">
        <v>1956</v>
      </c>
      <c r="P419" s="56" t="s">
        <v>1956</v>
      </c>
      <c r="Q419" s="61" t="s">
        <v>1954</v>
      </c>
      <c r="R419" s="142">
        <f>IFERROR(_xlfn.XLOOKUP(T419, sortorder!P:P,sortorder!Q:Q),999)</f>
        <v>107</v>
      </c>
      <c r="S419" s="142">
        <f>IFERROR(_xlfn.XLOOKUP(T419, sortorder!P:P,sortorder!O:O),99)</f>
        <v>11</v>
      </c>
      <c r="T419" s="124" t="s">
        <v>134</v>
      </c>
      <c r="U419" s="56" t="s">
        <v>134</v>
      </c>
      <c r="V419" s="147">
        <f>IFERROR(_xlfn.XLOOKUP(X419, sortorder!E:E,sortorder!D:D),99)</f>
        <v>57</v>
      </c>
      <c r="W419" s="147">
        <f>V419</f>
        <v>57</v>
      </c>
      <c r="X419" s="21" t="s">
        <v>1827</v>
      </c>
      <c r="Y419" s="137">
        <f>IF(ISERROR(SEARCH(Y$1,$Q419)),0,1)</f>
        <v>0</v>
      </c>
      <c r="Z419" s="137">
        <f>IF(ISERROR(SEARCH(Z$1,$Q419)),0,1)</f>
        <v>1</v>
      </c>
      <c r="AA419" s="137">
        <f>IF(ISERROR(SEARCH(AA$1,$Q419)),0,1)</f>
        <v>1</v>
      </c>
      <c r="AB419" s="137">
        <f>IF(ISERROR(SEARCH(AB$1,$Q419)),0,1)</f>
        <v>0</v>
      </c>
      <c r="AC419" s="137">
        <f>IF(ISERROR(SEARCH(AC$1,$Q419)),0,1)</f>
        <v>0</v>
      </c>
      <c r="AD419" s="137">
        <f>IF(ISERROR(SEARCH(AD$1,$Q419)),0,1)</f>
        <v>0</v>
      </c>
      <c r="AE419" s="137">
        <f>IF(ISERROR(SEARCH(AE$1,$Q419)),0,1)</f>
        <v>0</v>
      </c>
      <c r="AF419" s="137">
        <f>IF(ISERROR(SEARCH(AF$1,$Q419)),0,1)</f>
        <v>0</v>
      </c>
      <c r="AG419" s="137">
        <f>IF(ISERROR(SEARCH(AG$1,$Q419)),0,1)</f>
        <v>0</v>
      </c>
      <c r="AH419" t="s">
        <v>1051</v>
      </c>
      <c r="AI419" s="137" t="str">
        <f>_xlfn.XLOOKUP(I419,'api2.3'!B:B,'api2.3'!D:D,"")</f>
        <v>Environmental Burden Indicators</v>
      </c>
      <c r="AJ419" t="s">
        <v>140</v>
      </c>
      <c r="AK419" s="38" t="s">
        <v>140</v>
      </c>
      <c r="AL419" s="200">
        <f>_xlfn.XLOOKUP(AK419,sortorder!$I$15:$I$20,sortorder!$J$15:$J$20)</f>
        <v>3</v>
      </c>
      <c r="AM419" s="638" t="s">
        <v>1743</v>
      </c>
      <c r="AN419" s="638" t="s">
        <v>1743</v>
      </c>
      <c r="AO419" s="638" t="s">
        <v>1744</v>
      </c>
      <c r="AP419" s="642">
        <v>3</v>
      </c>
      <c r="AQ419" t="s">
        <v>1741</v>
      </c>
      <c r="AR419" s="22" t="str">
        <f>IF(AA419=1,"pctile",IF(Y419=1,"ratio",IF(AC419=1,"avg","raw")))</f>
        <v>pctile</v>
      </c>
      <c r="AS419" t="s">
        <v>1086</v>
      </c>
      <c r="AT419" s="22" t="b">
        <f>AR419=AS419</f>
        <v>1</v>
      </c>
      <c r="AU419" s="638" t="s">
        <v>1077</v>
      </c>
      <c r="AV419" s="638" t="s">
        <v>1086</v>
      </c>
      <c r="AX419" s="601" t="s">
        <v>2799</v>
      </c>
      <c r="AY419" s="484" t="b">
        <v>0</v>
      </c>
      <c r="AZ419" t="s">
        <v>1078</v>
      </c>
      <c r="BA419">
        <v>2</v>
      </c>
      <c r="BB419">
        <v>0</v>
      </c>
      <c r="BC419" t="b">
        <v>0</v>
      </c>
      <c r="BD419" t="b">
        <v>0</v>
      </c>
      <c r="BE419" t="b">
        <v>0</v>
      </c>
      <c r="BG419" t="s">
        <v>1957</v>
      </c>
      <c r="BH419" t="s">
        <v>1958</v>
      </c>
      <c r="BI419" t="s">
        <v>1958</v>
      </c>
      <c r="BJ419" s="719" t="e">
        <v>#N/A</v>
      </c>
      <c r="BK419" s="566" t="s">
        <v>2799</v>
      </c>
      <c r="BL419" s="484" t="s">
        <v>1959</v>
      </c>
      <c r="BM419" s="56" t="s">
        <v>5246</v>
      </c>
      <c r="BO419" s="211">
        <v>133</v>
      </c>
      <c r="BQ419" s="585" t="s">
        <v>55</v>
      </c>
      <c r="BR419" s="585" t="s">
        <v>988</v>
      </c>
      <c r="BS419" s="585" t="s">
        <v>1956</v>
      </c>
      <c r="BT419" s="585" t="s">
        <v>404</v>
      </c>
    </row>
    <row r="420" spans="1:73">
      <c r="A420">
        <v>419</v>
      </c>
      <c r="B420" s="153" t="str">
        <f>IFERROR(TEXT(AL420,"00"),"99")&amp;IFERROR(TEXT(W420,"00"),"99")&amp;IFERROR(TEXT(S420,"00"),"99")&amp;IFERROR(TEXT(BO420,"000"),"999")</f>
        <v>035712134</v>
      </c>
      <c r="C420" s="153" t="str">
        <f>IFERROR(TEXT(AL420,"00"),"99")&amp;IFERROR(TEXT(V420,"00"),"99")&amp;IFERROR(TEXT(R420,"000"),"999")</f>
        <v>0357108</v>
      </c>
      <c r="D420" s="28">
        <v>1</v>
      </c>
      <c r="E420" s="591">
        <f>IF(NOT(ISBLANK(L420)),1,0)</f>
        <v>0</v>
      </c>
      <c r="F420" s="591">
        <f>IF(NOT(ISBLANK(O420)),1,0)</f>
        <v>1</v>
      </c>
      <c r="G420" s="349" t="str">
        <f>IF(ISBLANK(H420), IF(OR(NOT(ISBLANK(L420)),NOT(ISBLANK(I420)), NOT(ISBLANK(O420))),"no oldname but should be",""),IF(H420=I420,"api",IF(H420=O420,"csv","no match or acs")))</f>
        <v>api</v>
      </c>
      <c r="H420" t="s">
        <v>1857</v>
      </c>
      <c r="I420" t="s">
        <v>1857</v>
      </c>
      <c r="N420" s="56" t="s">
        <v>1858</v>
      </c>
      <c r="O420" t="s">
        <v>1858</v>
      </c>
      <c r="P420" s="56" t="s">
        <v>1858</v>
      </c>
      <c r="Q420" s="61" t="s">
        <v>1856</v>
      </c>
      <c r="R420" s="142">
        <f>IFERROR(_xlfn.XLOOKUP(T420, sortorder!P:P,sortorder!Q:Q),999)</f>
        <v>108</v>
      </c>
      <c r="S420" s="142">
        <f>IFERROR(_xlfn.XLOOKUP(T420, sortorder!P:P,sortorder!O:O),99)</f>
        <v>12</v>
      </c>
      <c r="T420" s="124" t="s">
        <v>244</v>
      </c>
      <c r="U420" s="56" t="s">
        <v>244</v>
      </c>
      <c r="V420" s="147">
        <f>IFERROR(_xlfn.XLOOKUP(X420, sortorder!E:E,sortorder!D:D),99)</f>
        <v>57</v>
      </c>
      <c r="W420" s="147">
        <f>V420</f>
        <v>57</v>
      </c>
      <c r="X420" s="21" t="s">
        <v>1827</v>
      </c>
      <c r="Y420" s="137">
        <f>IF(ISERROR(SEARCH(Y$1,$Q420)),0,1)</f>
        <v>0</v>
      </c>
      <c r="Z420" s="137">
        <f>IF(ISERROR(SEARCH(Z$1,$Q420)),0,1)</f>
        <v>1</v>
      </c>
      <c r="AA420" s="137">
        <f>IF(ISERROR(SEARCH(AA$1,$Q420)),0,1)</f>
        <v>1</v>
      </c>
      <c r="AB420" s="137">
        <f>IF(ISERROR(SEARCH(AB$1,$Q420)),0,1)</f>
        <v>0</v>
      </c>
      <c r="AC420" s="137">
        <f>IF(ISERROR(SEARCH(AC$1,$Q420)),0,1)</f>
        <v>0</v>
      </c>
      <c r="AD420" s="137">
        <f>IF(ISERROR(SEARCH(AD$1,$Q420)),0,1)</f>
        <v>0</v>
      </c>
      <c r="AE420" s="137">
        <f>IF(ISERROR(SEARCH(AE$1,$Q420)),0,1)</f>
        <v>0</v>
      </c>
      <c r="AF420" s="137">
        <f>IF(ISERROR(SEARCH(AF$1,$Q420)),0,1)</f>
        <v>0</v>
      </c>
      <c r="AG420" s="137">
        <f>IF(ISERROR(SEARCH(AG$1,$Q420)),0,1)</f>
        <v>0</v>
      </c>
      <c r="AH420" t="s">
        <v>1051</v>
      </c>
      <c r="AI420" s="137" t="str">
        <f>_xlfn.XLOOKUP(I420,'api2.3'!B:B,'api2.3'!D:D,"")</f>
        <v>Environmental Burden Indicators</v>
      </c>
      <c r="AJ420" t="s">
        <v>140</v>
      </c>
      <c r="AK420" s="38" t="s">
        <v>140</v>
      </c>
      <c r="AL420" s="200">
        <f>_xlfn.XLOOKUP(AK420,sortorder!$I$15:$I$20,sortorder!$J$15:$J$20)</f>
        <v>3</v>
      </c>
      <c r="AM420" s="638" t="s">
        <v>1743</v>
      </c>
      <c r="AN420" s="638" t="s">
        <v>1743</v>
      </c>
      <c r="AO420" s="638" t="s">
        <v>1744</v>
      </c>
      <c r="AP420" s="642">
        <v>3</v>
      </c>
      <c r="AQ420" t="s">
        <v>1741</v>
      </c>
      <c r="AR420" s="22" t="str">
        <f>IF(AA420=1,"pctile",IF(Y420=1,"ratio",IF(AC420=1,"avg","raw")))</f>
        <v>pctile</v>
      </c>
      <c r="AS420" t="s">
        <v>1086</v>
      </c>
      <c r="AT420" s="22" t="b">
        <f>AR420=AS420</f>
        <v>1</v>
      </c>
      <c r="AU420" s="638" t="s">
        <v>1077</v>
      </c>
      <c r="AV420" s="638" t="s">
        <v>1086</v>
      </c>
      <c r="AX420" s="601" t="s">
        <v>2799</v>
      </c>
      <c r="AY420" s="484" t="b">
        <v>0</v>
      </c>
      <c r="AZ420" t="s">
        <v>1078</v>
      </c>
      <c r="BA420">
        <v>2</v>
      </c>
      <c r="BB420">
        <v>0</v>
      </c>
      <c r="BC420" t="b">
        <v>0</v>
      </c>
      <c r="BD420" t="b">
        <v>0</v>
      </c>
      <c r="BE420" t="b">
        <v>0</v>
      </c>
      <c r="BG420" t="s">
        <v>1859</v>
      </c>
      <c r="BH420" t="s">
        <v>1860</v>
      </c>
      <c r="BI420" t="s">
        <v>1860</v>
      </c>
      <c r="BJ420" s="719" t="e">
        <v>#N/A</v>
      </c>
      <c r="BK420" s="566" t="s">
        <v>2799</v>
      </c>
      <c r="BL420" s="484" t="s">
        <v>1861</v>
      </c>
      <c r="BM420" s="56" t="s">
        <v>5245</v>
      </c>
      <c r="BO420" s="211">
        <v>134</v>
      </c>
      <c r="BQ420" s="585" t="s">
        <v>1122</v>
      </c>
      <c r="BR420" s="585" t="s">
        <v>1130</v>
      </c>
      <c r="BS420" s="585" t="s">
        <v>1858</v>
      </c>
      <c r="BT420" s="585" t="s">
        <v>404</v>
      </c>
    </row>
    <row r="421" spans="1:73">
      <c r="A421">
        <v>420</v>
      </c>
      <c r="B421" s="153" t="str">
        <f>IFERROR(TEXT(AL421,"00"),"99")&amp;IFERROR(TEXT(W421,"00"),"99")&amp;IFERROR(TEXT(S421,"00"),"99")&amp;IFERROR(TEXT(BO421,"000"),"999")</f>
        <v>035713135</v>
      </c>
      <c r="C421" s="153" t="str">
        <f>IFERROR(TEXT(AL421,"00"),"99")&amp;IFERROR(TEXT(V421,"00"),"99")&amp;IFERROR(TEXT(R421,"000"),"999")</f>
        <v>0357109</v>
      </c>
      <c r="D421" s="239">
        <v>1</v>
      </c>
      <c r="E421" s="591">
        <f>IF(NOT(ISBLANK(L421)),1,0)</f>
        <v>0</v>
      </c>
      <c r="F421" s="591">
        <f>IF(NOT(ISBLANK(O421)),1,0)</f>
        <v>1</v>
      </c>
      <c r="G421" s="349" t="str">
        <f>IF(ISBLANK(H421), IF(OR(NOT(ISBLANK(L421)),NOT(ISBLANK(I421)), NOT(ISBLANK(O421))),"no oldname but should be",""),IF(H421=I421,"api",IF(H421=O421,"csv","no match or acs")))</f>
        <v>csv</v>
      </c>
      <c r="H421" s="119" t="s">
        <v>5479</v>
      </c>
      <c r="I421" s="620" t="s">
        <v>5729</v>
      </c>
      <c r="J421" s="571"/>
      <c r="K421" s="119"/>
      <c r="L421" s="119"/>
      <c r="M421" s="189"/>
      <c r="N421" s="189"/>
      <c r="O421" s="119" t="s">
        <v>5479</v>
      </c>
      <c r="P421" s="189"/>
      <c r="Q421" s="120" t="s">
        <v>5480</v>
      </c>
      <c r="R421" s="142">
        <f>IFERROR(_xlfn.XLOOKUP(T421, sortorder!P:P,sortorder!Q:Q),999)</f>
        <v>109</v>
      </c>
      <c r="S421" s="142">
        <f>IFERROR(_xlfn.XLOOKUP(T421, sortorder!P:P,sortorder!O:O),99)</f>
        <v>13</v>
      </c>
      <c r="T421" s="188" t="s">
        <v>5449</v>
      </c>
      <c r="U421" s="189"/>
      <c r="V421" s="147">
        <f>IFERROR(_xlfn.XLOOKUP(X421, sortorder!E:E,sortorder!D:D),99)</f>
        <v>57</v>
      </c>
      <c r="W421" s="147">
        <f>V421</f>
        <v>57</v>
      </c>
      <c r="X421" s="190" t="s">
        <v>1827</v>
      </c>
      <c r="Y421" s="137">
        <f>IF(ISERROR(SEARCH(Y$1,$Q421)),0,1)</f>
        <v>0</v>
      </c>
      <c r="Z421" s="137">
        <f>IF(ISERROR(SEARCH(Z$1,$Q421)),0,1)</f>
        <v>1</v>
      </c>
      <c r="AA421" s="137">
        <f>IF(ISERROR(SEARCH(AA$1,$Q421)),0,1)</f>
        <v>1</v>
      </c>
      <c r="AB421" s="137">
        <f>IF(ISERROR(SEARCH(AB$1,$Q421)),0,1)</f>
        <v>0</v>
      </c>
      <c r="AC421" s="137">
        <f>IF(ISERROR(SEARCH(AC$1,$Q421)),0,1)</f>
        <v>0</v>
      </c>
      <c r="AD421" s="137">
        <f>IF(ISERROR(SEARCH(AD$1,$Q421)),0,1)</f>
        <v>0</v>
      </c>
      <c r="AE421" s="137">
        <f>IF(ISERROR(SEARCH(AE$1,$Q421)),0,1)</f>
        <v>0</v>
      </c>
      <c r="AF421" s="137">
        <f>IF(ISERROR(SEARCH(AF$1,$Q421)),0,1)</f>
        <v>0</v>
      </c>
      <c r="AG421" s="137">
        <f>IF(ISERROR(SEARCH(AG$1,$Q421)),0,1)</f>
        <v>0</v>
      </c>
      <c r="AH421" s="119" t="s">
        <v>1051</v>
      </c>
      <c r="AI421" s="137" t="str">
        <f>_xlfn.XLOOKUP(I421,'api2.3'!B:B,'api2.3'!D:D,"")</f>
        <v>Environmental Burden Indicators</v>
      </c>
      <c r="AJ421" s="119" t="s">
        <v>140</v>
      </c>
      <c r="AK421" s="202" t="s">
        <v>140</v>
      </c>
      <c r="AL421" s="200">
        <f>_xlfn.XLOOKUP(AK421,sortorder!$I$15:$I$20,sortorder!$J$15:$J$20)</f>
        <v>3</v>
      </c>
      <c r="AM421" s="640" t="s">
        <v>1743</v>
      </c>
      <c r="AN421" s="640" t="s">
        <v>1743</v>
      </c>
      <c r="AO421" s="640" t="s">
        <v>1744</v>
      </c>
      <c r="AP421" s="646">
        <v>3</v>
      </c>
      <c r="AQ421" s="119" t="s">
        <v>1741</v>
      </c>
      <c r="AR421" s="22" t="str">
        <f>IF(AA421=1,"pctile",IF(Y421=1,"ratio",IF(AC421=1,"avg","raw")))</f>
        <v>pctile</v>
      </c>
      <c r="AS421" s="119" t="s">
        <v>1086</v>
      </c>
      <c r="AT421" s="22" t="b">
        <f>AR421=AS421</f>
        <v>1</v>
      </c>
      <c r="AU421" s="640" t="s">
        <v>1077</v>
      </c>
      <c r="AV421" s="640" t="s">
        <v>1086</v>
      </c>
      <c r="AW421" s="119"/>
      <c r="AX421" s="601" t="s">
        <v>2799</v>
      </c>
      <c r="AY421" s="484" t="b">
        <v>0</v>
      </c>
      <c r="AZ421" s="224" t="s">
        <v>1078</v>
      </c>
      <c r="BA421" s="119">
        <v>2</v>
      </c>
      <c r="BB421" s="119">
        <v>0</v>
      </c>
      <c r="BC421" s="119" t="b">
        <v>0</v>
      </c>
      <c r="BD421" s="119" t="b">
        <v>0</v>
      </c>
      <c r="BE421" s="119" t="b">
        <v>0</v>
      </c>
      <c r="BF421" s="119"/>
      <c r="BG421" s="247" t="s">
        <v>5481</v>
      </c>
      <c r="BH421" s="247" t="s">
        <v>5482</v>
      </c>
      <c r="BI421" s="247" t="s">
        <v>5482</v>
      </c>
      <c r="BJ421" s="719" t="e">
        <v>#N/A</v>
      </c>
      <c r="BK421" s="566" t="s">
        <v>2799</v>
      </c>
      <c r="BL421" s="484" t="s">
        <v>5730</v>
      </c>
      <c r="BM421" s="189"/>
      <c r="BN421" s="189"/>
      <c r="BO421" s="248">
        <v>135</v>
      </c>
      <c r="BP421" s="119"/>
      <c r="BQ421" s="587"/>
      <c r="BR421" s="587"/>
      <c r="BS421" s="587"/>
      <c r="BT421" s="587"/>
      <c r="BU421" s="587"/>
    </row>
    <row r="422" spans="1:73">
      <c r="A422">
        <v>421</v>
      </c>
      <c r="B422" s="153" t="str">
        <f>IFERROR(TEXT(AL422,"00"),"99")&amp;IFERROR(TEXT(W422,"00"),"99")&amp;IFERROR(TEXT(S422,"00"),"99")&amp;IFERROR(TEXT(BO422,"000"),"999")</f>
        <v>035801136</v>
      </c>
      <c r="C422" s="153" t="str">
        <f>IFERROR(TEXT(AL422,"00"),"99")&amp;IFERROR(TEXT(V422,"00"),"99")&amp;IFERROR(TEXT(R422,"000"),"999")</f>
        <v>0358096</v>
      </c>
      <c r="D422" s="28">
        <v>1</v>
      </c>
      <c r="E422" s="591">
        <f>IF(NOT(ISBLANK(L422)),1,0)</f>
        <v>0</v>
      </c>
      <c r="F422" s="591">
        <f>IF(NOT(ISBLANK(O422)),1,0)</f>
        <v>0</v>
      </c>
      <c r="G422" s="349" t="str">
        <f>IF(ISBLANK(H422), IF(OR(NOT(ISBLANK(L422)),NOT(ISBLANK(I422)), NOT(ISBLANK(O422))),"no oldname but should be",""),IF(H422=I422,"api",IF(H422=O422,"csv","no match or acs")))</f>
        <v>api</v>
      </c>
      <c r="H422" s="119" t="s">
        <v>1285</v>
      </c>
      <c r="I422" s="119" t="s">
        <v>1285</v>
      </c>
      <c r="Q422" s="61" t="s">
        <v>1284</v>
      </c>
      <c r="R422" s="142">
        <f>IFERROR(_xlfn.XLOOKUP(T422, sortorder!P:P,sortorder!Q:Q),999)</f>
        <v>96</v>
      </c>
      <c r="S422" s="142">
        <f>IFERROR(_xlfn.XLOOKUP(T422, sortorder!P:P,sortorder!O:O),99)</f>
        <v>1</v>
      </c>
      <c r="T422" s="124" t="s">
        <v>181</v>
      </c>
      <c r="U422" s="56" t="s">
        <v>181</v>
      </c>
      <c r="V422" s="147">
        <f>IFERROR(_xlfn.XLOOKUP(X422, sortorder!E:E,sortorder!D:D),99)</f>
        <v>58</v>
      </c>
      <c r="W422" s="147">
        <f>V422</f>
        <v>58</v>
      </c>
      <c r="X422" s="358" t="s">
        <v>1209</v>
      </c>
      <c r="Y422" s="137">
        <f>IF(ISERROR(SEARCH(Y$1,$Q422)),0,1)</f>
        <v>0</v>
      </c>
      <c r="Z422" s="137">
        <f>IF(ISERROR(SEARCH(Z$1,$Q422)),0,1)</f>
        <v>0</v>
      </c>
      <c r="AA422" s="137">
        <f>IF(ISERROR(SEARCH(AA$1,$Q422)),0,1)</f>
        <v>0</v>
      </c>
      <c r="AB422" s="137">
        <f>IF(ISERROR(SEARCH(AB$1,$Q422)),0,1)</f>
        <v>0</v>
      </c>
      <c r="AC422" s="137">
        <f>IF(ISERROR(SEARCH(AC$1,$Q422)),0,1)</f>
        <v>1</v>
      </c>
      <c r="AD422" s="137">
        <f>IF(ISERROR(SEARCH(AD$1,$Q422)),0,1)</f>
        <v>0</v>
      </c>
      <c r="AE422" s="137">
        <f>IF(ISERROR(SEARCH(AE$1,$Q422)),0,1)</f>
        <v>0</v>
      </c>
      <c r="AF422" s="137">
        <f>IF(ISERROR(SEARCH(AF$1,$Q422)),0,1)</f>
        <v>0</v>
      </c>
      <c r="AG422" s="137">
        <f>IF(ISERROR(SEARCH(AG$1,$Q422)),0,1)</f>
        <v>0</v>
      </c>
      <c r="AH422" t="s">
        <v>1051</v>
      </c>
      <c r="AI422" s="137" t="str">
        <f>_xlfn.XLOOKUP(I422,'api2.3'!B:B,'api2.3'!D:D,"")</f>
        <v>Environmental Burden Indicators</v>
      </c>
      <c r="AJ422" t="s">
        <v>140</v>
      </c>
      <c r="AK422" s="38" t="s">
        <v>140</v>
      </c>
      <c r="AL422" s="200">
        <f>_xlfn.XLOOKUP(AK422,sortorder!$I$15:$I$20,sortorder!$J$15:$J$20)</f>
        <v>3</v>
      </c>
      <c r="AM422" s="638" t="s">
        <v>416</v>
      </c>
      <c r="AN422" s="638" t="s">
        <v>416</v>
      </c>
      <c r="AO422" s="638" t="s">
        <v>417</v>
      </c>
      <c r="AP422" s="642">
        <v>1</v>
      </c>
      <c r="AQ422" t="s">
        <v>1100</v>
      </c>
      <c r="AR422" s="22" t="str">
        <f>IF(AA422=1,"pctile",IF(Y422=1,"ratio",IF(AC422=1,"avg","raw")))</f>
        <v>avg</v>
      </c>
      <c r="AS422" t="s">
        <v>1107</v>
      </c>
      <c r="AT422" s="22" t="b">
        <f>AR422=AS422</f>
        <v>1</v>
      </c>
      <c r="AU422" s="638" t="s">
        <v>1101</v>
      </c>
      <c r="AV422" s="638" t="s">
        <v>1107</v>
      </c>
      <c r="AX422" s="601" t="s">
        <v>2799</v>
      </c>
      <c r="AY422" s="484" t="b">
        <v>0</v>
      </c>
      <c r="AZ422" t="s">
        <v>2711</v>
      </c>
      <c r="BA422" s="10">
        <v>3</v>
      </c>
      <c r="BB422">
        <v>2</v>
      </c>
      <c r="BC422" t="b">
        <v>0</v>
      </c>
      <c r="BD422" t="b">
        <v>0</v>
      </c>
      <c r="BE422" t="b">
        <v>0</v>
      </c>
      <c r="BG422" t="s">
        <v>1286</v>
      </c>
      <c r="BH422" t="s">
        <v>1287</v>
      </c>
      <c r="BI422" t="s">
        <v>1287</v>
      </c>
      <c r="BJ422" s="719">
        <v>0</v>
      </c>
      <c r="BK422" s="566" t="s">
        <v>2799</v>
      </c>
      <c r="BL422" s="484" t="s">
        <v>1288</v>
      </c>
      <c r="BM422" s="56" t="s">
        <v>5239</v>
      </c>
      <c r="BO422" s="211">
        <v>136</v>
      </c>
      <c r="BQ422" s="585" t="s">
        <v>1289</v>
      </c>
      <c r="BT422" s="585" t="s">
        <v>404</v>
      </c>
    </row>
    <row r="423" spans="1:73">
      <c r="A423">
        <v>422</v>
      </c>
      <c r="B423" s="153" t="str">
        <f>IFERROR(TEXT(AL423,"00"),"99")&amp;IFERROR(TEXT(W423,"00"),"99")&amp;IFERROR(TEXT(S423,"00"),"99")&amp;IFERROR(TEXT(BO423,"000"),"999")</f>
        <v>035802137</v>
      </c>
      <c r="C423" s="153" t="str">
        <f>IFERROR(TEXT(AL423,"00"),"99")&amp;IFERROR(TEXT(V423,"00"),"99")&amp;IFERROR(TEXT(R423,"000"),"999")</f>
        <v>0358097</v>
      </c>
      <c r="D423" s="28">
        <v>1</v>
      </c>
      <c r="E423" s="591">
        <f>IF(NOT(ISBLANK(L423)),1,0)</f>
        <v>0</v>
      </c>
      <c r="F423" s="591">
        <f>IF(NOT(ISBLANK(O423)),1,0)</f>
        <v>0</v>
      </c>
      <c r="G423" s="349" t="str">
        <f>IF(ISBLANK(H423), IF(OR(NOT(ISBLANK(L423)),NOT(ISBLANK(I423)), NOT(ISBLANK(O423))),"no oldname but should be",""),IF(H423=I423,"api",IF(H423=O423,"csv","no match or acs")))</f>
        <v>api</v>
      </c>
      <c r="H423" t="s">
        <v>1271</v>
      </c>
      <c r="I423" s="119" t="s">
        <v>1271</v>
      </c>
      <c r="K423" s="119"/>
      <c r="L423" s="119"/>
      <c r="M423" s="189"/>
      <c r="N423" s="189"/>
      <c r="O423" s="119"/>
      <c r="P423" s="189"/>
      <c r="Q423" s="120" t="s">
        <v>1270</v>
      </c>
      <c r="R423" s="142">
        <f>IFERROR(_xlfn.XLOOKUP(T423, sortorder!P:P,sortorder!Q:Q),999)</f>
        <v>97</v>
      </c>
      <c r="S423" s="142">
        <f>IFERROR(_xlfn.XLOOKUP(T423, sortorder!P:P,sortorder!O:O),99)</f>
        <v>2</v>
      </c>
      <c r="T423" s="124" t="s">
        <v>144</v>
      </c>
      <c r="U423" s="189" t="s">
        <v>144</v>
      </c>
      <c r="V423" s="147">
        <f>IFERROR(_xlfn.XLOOKUP(X423, sortorder!E:E,sortorder!D:D),99)</f>
        <v>58</v>
      </c>
      <c r="W423" s="147">
        <f>V423</f>
        <v>58</v>
      </c>
      <c r="X423" s="314" t="s">
        <v>1209</v>
      </c>
      <c r="Y423" s="137">
        <f>IF(ISERROR(SEARCH(Y$1,$Q423)),0,1)</f>
        <v>0</v>
      </c>
      <c r="Z423" s="137">
        <f>IF(ISERROR(SEARCH(Z$1,$Q423)),0,1)</f>
        <v>0</v>
      </c>
      <c r="AA423" s="137">
        <f>IF(ISERROR(SEARCH(AA$1,$Q423)),0,1)</f>
        <v>0</v>
      </c>
      <c r="AB423" s="137">
        <f>IF(ISERROR(SEARCH(AB$1,$Q423)),0,1)</f>
        <v>0</v>
      </c>
      <c r="AC423" s="137">
        <f>IF(ISERROR(SEARCH(AC$1,$Q423)),0,1)</f>
        <v>1</v>
      </c>
      <c r="AD423" s="137">
        <f>IF(ISERROR(SEARCH(AD$1,$Q423)),0,1)</f>
        <v>0</v>
      </c>
      <c r="AE423" s="137">
        <f>IF(ISERROR(SEARCH(AE$1,$Q423)),0,1)</f>
        <v>0</v>
      </c>
      <c r="AF423" s="137">
        <f>IF(ISERROR(SEARCH(AF$1,$Q423)),0,1)</f>
        <v>0</v>
      </c>
      <c r="AG423" s="137">
        <f>IF(ISERROR(SEARCH(AG$1,$Q423)),0,1)</f>
        <v>0</v>
      </c>
      <c r="AH423" s="119" t="s">
        <v>1051</v>
      </c>
      <c r="AI423" s="137" t="str">
        <f>_xlfn.XLOOKUP(I423,'api2.3'!B:B,'api2.3'!D:D,"")</f>
        <v>Environmental Burden Indicators</v>
      </c>
      <c r="AJ423" t="s">
        <v>140</v>
      </c>
      <c r="AK423" s="38" t="s">
        <v>140</v>
      </c>
      <c r="AL423" s="200">
        <f>_xlfn.XLOOKUP(AK423,sortorder!$I$15:$I$20,sortorder!$J$15:$J$20)</f>
        <v>3</v>
      </c>
      <c r="AM423" s="640" t="s">
        <v>416</v>
      </c>
      <c r="AN423" s="640" t="s">
        <v>416</v>
      </c>
      <c r="AO423" s="640" t="s">
        <v>417</v>
      </c>
      <c r="AP423" s="644">
        <v>1</v>
      </c>
      <c r="AQ423" s="119" t="s">
        <v>1100</v>
      </c>
      <c r="AR423" s="22" t="str">
        <f>IF(AA423=1,"pctile",IF(Y423=1,"ratio",IF(AC423=1,"avg","raw")))</f>
        <v>avg</v>
      </c>
      <c r="AS423" s="119" t="s">
        <v>1107</v>
      </c>
      <c r="AT423" s="22" t="b">
        <f>AR423=AS423</f>
        <v>1</v>
      </c>
      <c r="AU423" s="640" t="s">
        <v>1101</v>
      </c>
      <c r="AV423" s="640" t="s">
        <v>1107</v>
      </c>
      <c r="AW423" s="119"/>
      <c r="AX423" s="601" t="s">
        <v>2799</v>
      </c>
      <c r="AY423" s="484" t="b">
        <v>0</v>
      </c>
      <c r="AZ423" s="119" t="s">
        <v>2711</v>
      </c>
      <c r="BA423" s="630">
        <v>3</v>
      </c>
      <c r="BB423" s="119">
        <v>1</v>
      </c>
      <c r="BC423" s="119" t="b">
        <v>0</v>
      </c>
      <c r="BD423" s="119" t="b">
        <v>0</v>
      </c>
      <c r="BE423" s="119" t="b">
        <v>0</v>
      </c>
      <c r="BF423" s="119"/>
      <c r="BG423" s="119" t="s">
        <v>1272</v>
      </c>
      <c r="BH423" s="119" t="s">
        <v>1273</v>
      </c>
      <c r="BI423" t="s">
        <v>1273</v>
      </c>
      <c r="BJ423" s="719">
        <v>0</v>
      </c>
      <c r="BK423" s="566" t="s">
        <v>2799</v>
      </c>
      <c r="BL423" s="484" t="s">
        <v>1274</v>
      </c>
      <c r="BM423" s="189" t="s">
        <v>1692</v>
      </c>
      <c r="BO423" s="211">
        <v>137</v>
      </c>
      <c r="BQ423" s="585" t="s">
        <v>1275</v>
      </c>
      <c r="BT423" s="585" t="s">
        <v>404</v>
      </c>
      <c r="BU423" s="585" t="s">
        <v>55</v>
      </c>
    </row>
    <row r="424" spans="1:73">
      <c r="A424">
        <v>423</v>
      </c>
      <c r="B424" s="153" t="str">
        <f>IFERROR(TEXT(AL424,"00"),"99")&amp;IFERROR(TEXT(W424,"00"),"99")&amp;IFERROR(TEXT(S424,"00"),"99")&amp;IFERROR(TEXT(BO424,"000"),"999")</f>
        <v>035803138</v>
      </c>
      <c r="C424" s="153" t="str">
        <f>IFERROR(TEXT(AL424,"00"),"99")&amp;IFERROR(TEXT(V424,"00"),"99")&amp;IFERROR(TEXT(R424,"000"),"999")</f>
        <v>0358098</v>
      </c>
      <c r="D424" s="239">
        <v>1</v>
      </c>
      <c r="E424" s="591">
        <f>IF(NOT(ISBLANK(L424)),1,0)</f>
        <v>0</v>
      </c>
      <c r="F424" s="591">
        <f>IF(NOT(ISBLANK(O424)),1,0)</f>
        <v>0</v>
      </c>
      <c r="G424" s="349" t="str">
        <f>IF(ISBLANK(H424), IF(OR(NOT(ISBLANK(L424)),NOT(ISBLANK(I424)), NOT(ISBLANK(O424))),"no oldname but should be",""),IF(H424=I424,"api",IF(H424=O424,"csv","no match or acs")))</f>
        <v>api</v>
      </c>
      <c r="H424" s="119" t="s">
        <v>5558</v>
      </c>
      <c r="I424" s="119" t="s">
        <v>5558</v>
      </c>
      <c r="J424" s="189"/>
      <c r="K424" s="119"/>
      <c r="L424" s="119"/>
      <c r="M424" s="189"/>
      <c r="N424" s="189"/>
      <c r="O424" s="119"/>
      <c r="P424" s="189"/>
      <c r="Q424" s="120" t="s">
        <v>5559</v>
      </c>
      <c r="R424" s="142">
        <f>IFERROR(_xlfn.XLOOKUP(T424, sortorder!P:P,sortorder!Q:Q),999)</f>
        <v>98</v>
      </c>
      <c r="S424" s="142">
        <f>IFERROR(_xlfn.XLOOKUP(T424, sortorder!P:P,sortorder!O:O),99)</f>
        <v>3</v>
      </c>
      <c r="T424" s="188" t="s">
        <v>5453</v>
      </c>
      <c r="U424" s="189"/>
      <c r="V424" s="147">
        <f>IFERROR(_xlfn.XLOOKUP(X424, sortorder!E:E,sortorder!D:D),99)</f>
        <v>58</v>
      </c>
      <c r="W424" s="147">
        <f>V424</f>
        <v>58</v>
      </c>
      <c r="X424" s="314" t="s">
        <v>1209</v>
      </c>
      <c r="Y424" s="137">
        <f>IF(ISERROR(SEARCH(Y$1,$Q424)),0,1)</f>
        <v>0</v>
      </c>
      <c r="Z424" s="137">
        <f>IF(ISERROR(SEARCH(Z$1,$Q424)),0,1)</f>
        <v>0</v>
      </c>
      <c r="AA424" s="137">
        <f>IF(ISERROR(SEARCH(AA$1,$Q424)),0,1)</f>
        <v>0</v>
      </c>
      <c r="AB424" s="137">
        <f>IF(ISERROR(SEARCH(AB$1,$Q424)),0,1)</f>
        <v>0</v>
      </c>
      <c r="AC424" s="137">
        <f>IF(ISERROR(SEARCH(AC$1,$Q424)),0,1)</f>
        <v>1</v>
      </c>
      <c r="AD424" s="137">
        <f>IF(ISERROR(SEARCH(AD$1,$Q424)),0,1)</f>
        <v>0</v>
      </c>
      <c r="AE424" s="137">
        <f>IF(ISERROR(SEARCH(AE$1,$Q424)),0,1)</f>
        <v>0</v>
      </c>
      <c r="AF424" s="137">
        <f>IF(ISERROR(SEARCH(AF$1,$Q424)),0,1)</f>
        <v>0</v>
      </c>
      <c r="AG424" s="137">
        <f>IF(ISERROR(SEARCH(AG$1,$Q424)),0,1)</f>
        <v>0</v>
      </c>
      <c r="AH424" s="119" t="s">
        <v>1051</v>
      </c>
      <c r="AI424" s="137" t="str">
        <f>_xlfn.XLOOKUP(I424,'api2.3'!B:B,'api2.3'!D:D,"")</f>
        <v>Environmental Burden Indicators</v>
      </c>
      <c r="AJ424" s="119" t="s">
        <v>140</v>
      </c>
      <c r="AK424" s="202" t="s">
        <v>140</v>
      </c>
      <c r="AL424" s="200">
        <f>_xlfn.XLOOKUP(AK424,sortorder!$I$15:$I$20,sortorder!$J$15:$J$20)</f>
        <v>3</v>
      </c>
      <c r="AM424" s="640" t="s">
        <v>416</v>
      </c>
      <c r="AN424" s="640" t="s">
        <v>416</v>
      </c>
      <c r="AO424" s="640" t="s">
        <v>417</v>
      </c>
      <c r="AP424" s="646">
        <v>1</v>
      </c>
      <c r="AQ424" s="119" t="s">
        <v>1100</v>
      </c>
      <c r="AR424" s="22" t="str">
        <f>IF(AA424=1,"pctile",IF(Y424=1,"ratio",IF(AC424=1,"avg","raw")))</f>
        <v>avg</v>
      </c>
      <c r="AS424" s="119" t="s">
        <v>1107</v>
      </c>
      <c r="AT424" s="22" t="b">
        <f>AR424=AS424</f>
        <v>1</v>
      </c>
      <c r="AU424" s="640" t="s">
        <v>1101</v>
      </c>
      <c r="AV424" s="640" t="s">
        <v>1107</v>
      </c>
      <c r="AW424" s="119"/>
      <c r="AX424" s="601" t="s">
        <v>2799</v>
      </c>
      <c r="AY424" s="484" t="b">
        <v>0</v>
      </c>
      <c r="AZ424" s="224" t="s">
        <v>2711</v>
      </c>
      <c r="BA424" s="119">
        <v>3</v>
      </c>
      <c r="BB424" s="119">
        <v>1</v>
      </c>
      <c r="BC424" s="119" t="b">
        <v>0</v>
      </c>
      <c r="BD424" s="119" t="b">
        <v>0</v>
      </c>
      <c r="BE424" s="119" t="b">
        <v>0</v>
      </c>
      <c r="BF424" s="119"/>
      <c r="BG424" s="119" t="s">
        <v>5560</v>
      </c>
      <c r="BH424" s="119" t="s">
        <v>5561</v>
      </c>
      <c r="BI424" s="119" t="s">
        <v>5561</v>
      </c>
      <c r="BJ424" s="719" t="e">
        <v>#N/A</v>
      </c>
      <c r="BK424" s="566" t="s">
        <v>2799</v>
      </c>
      <c r="BL424" s="484" t="s">
        <v>6591</v>
      </c>
      <c r="BM424" s="189"/>
      <c r="BN424" s="189"/>
      <c r="BO424" s="374">
        <v>138</v>
      </c>
      <c r="BP424" s="119"/>
      <c r="BQ424" s="587"/>
      <c r="BR424" s="587"/>
      <c r="BS424" s="587"/>
      <c r="BT424" s="587"/>
      <c r="BU424" s="587"/>
    </row>
    <row r="425" spans="1:73">
      <c r="A425">
        <v>424</v>
      </c>
      <c r="B425" s="153" t="str">
        <f>IFERROR(TEXT(AL425,"00"),"99")&amp;IFERROR(TEXT(W425,"00"),"99")&amp;IFERROR(TEXT(S425,"00"),"99")&amp;IFERROR(TEXT(BO425,"000"),"999")</f>
        <v>035804138</v>
      </c>
      <c r="C425" s="153" t="str">
        <f>IFERROR(TEXT(AL425,"00"),"99")&amp;IFERROR(TEXT(V425,"00"),"99")&amp;IFERROR(TEXT(R425,"000"),"999")</f>
        <v>0358099</v>
      </c>
      <c r="D425" s="28">
        <v>1</v>
      </c>
      <c r="E425" s="591">
        <f>IF(NOT(ISBLANK(L425)),1,0)</f>
        <v>0</v>
      </c>
      <c r="F425" s="591">
        <f>IF(NOT(ISBLANK(O425)),1,0)</f>
        <v>0</v>
      </c>
      <c r="G425" s="349" t="str">
        <f>IF(ISBLANK(H425), IF(OR(NOT(ISBLANK(L425)),NOT(ISBLANK(I425)), NOT(ISBLANK(O425))),"no oldname but should be",""),IF(H425=I425,"api",IF(H425=O425,"csv","no match or acs")))</f>
        <v>api</v>
      </c>
      <c r="H425" t="s">
        <v>1221</v>
      </c>
      <c r="I425" s="119" t="s">
        <v>1221</v>
      </c>
      <c r="Q425" s="61" t="s">
        <v>1220</v>
      </c>
      <c r="R425" s="142">
        <f>IFERROR(_xlfn.XLOOKUP(T425, sortorder!P:P,sortorder!Q:Q),999)</f>
        <v>99</v>
      </c>
      <c r="S425" s="142">
        <f>IFERROR(_xlfn.XLOOKUP(T425, sortorder!P:P,sortorder!O:O),99)</f>
        <v>4</v>
      </c>
      <c r="T425" s="124" t="s">
        <v>196</v>
      </c>
      <c r="U425" s="56" t="s">
        <v>196</v>
      </c>
      <c r="V425" s="147">
        <f>IFERROR(_xlfn.XLOOKUP(X425, sortorder!E:E,sortorder!D:D),99)</f>
        <v>58</v>
      </c>
      <c r="W425" s="147">
        <f>V425</f>
        <v>58</v>
      </c>
      <c r="X425" s="358" t="s">
        <v>1209</v>
      </c>
      <c r="Y425" s="137">
        <f>IF(ISERROR(SEARCH(Y$1,$Q425)),0,1)</f>
        <v>0</v>
      </c>
      <c r="Z425" s="137">
        <f>IF(ISERROR(SEARCH(Z$1,$Q425)),0,1)</f>
        <v>0</v>
      </c>
      <c r="AA425" s="137">
        <f>IF(ISERROR(SEARCH(AA$1,$Q425)),0,1)</f>
        <v>0</v>
      </c>
      <c r="AB425" s="137">
        <f>IF(ISERROR(SEARCH(AB$1,$Q425)),0,1)</f>
        <v>0</v>
      </c>
      <c r="AC425" s="137">
        <f>IF(ISERROR(SEARCH(AC$1,$Q425)),0,1)</f>
        <v>1</v>
      </c>
      <c r="AD425" s="137">
        <f>IF(ISERROR(SEARCH(AD$1,$Q425)),0,1)</f>
        <v>0</v>
      </c>
      <c r="AE425" s="137">
        <f>IF(ISERROR(SEARCH(AE$1,$Q425)),0,1)</f>
        <v>0</v>
      </c>
      <c r="AF425" s="137">
        <f>IF(ISERROR(SEARCH(AF$1,$Q425)),0,1)</f>
        <v>0</v>
      </c>
      <c r="AG425" s="137">
        <f>IF(ISERROR(SEARCH(AG$1,$Q425)),0,1)</f>
        <v>0</v>
      </c>
      <c r="AH425" t="s">
        <v>1051</v>
      </c>
      <c r="AI425" s="137" t="str">
        <f>_xlfn.XLOOKUP(I425,'api2.3'!B:B,'api2.3'!D:D,"")</f>
        <v>Environmental Burden Indicators</v>
      </c>
      <c r="AJ425" t="s">
        <v>140</v>
      </c>
      <c r="AK425" s="38" t="s">
        <v>140</v>
      </c>
      <c r="AL425" s="200">
        <f>_xlfn.XLOOKUP(AK425,sortorder!$I$15:$I$20,sortorder!$J$15:$J$20)</f>
        <v>3</v>
      </c>
      <c r="AM425" s="638" t="s">
        <v>416</v>
      </c>
      <c r="AN425" s="638" t="s">
        <v>416</v>
      </c>
      <c r="AO425" s="638" t="s">
        <v>417</v>
      </c>
      <c r="AP425" s="642">
        <v>1</v>
      </c>
      <c r="AQ425" t="s">
        <v>1100</v>
      </c>
      <c r="AR425" s="22" t="str">
        <f>IF(AA425=1,"pctile",IF(Y425=1,"ratio",IF(AC425=1,"avg","raw")))</f>
        <v>avg</v>
      </c>
      <c r="AS425" t="s">
        <v>1107</v>
      </c>
      <c r="AT425" s="22" t="b">
        <f>AR425=AS425</f>
        <v>1</v>
      </c>
      <c r="AU425" s="638" t="s">
        <v>1101</v>
      </c>
      <c r="AV425" s="638" t="s">
        <v>1107</v>
      </c>
      <c r="AX425" s="601" t="s">
        <v>2799</v>
      </c>
      <c r="AY425" s="484" t="b">
        <v>0</v>
      </c>
      <c r="AZ425" t="s">
        <v>2711</v>
      </c>
      <c r="BA425" s="10">
        <v>3</v>
      </c>
      <c r="BB425">
        <v>2</v>
      </c>
      <c r="BC425" t="b">
        <v>0</v>
      </c>
      <c r="BD425" t="b">
        <v>0</v>
      </c>
      <c r="BE425" t="b">
        <v>0</v>
      </c>
      <c r="BG425" t="s">
        <v>1222</v>
      </c>
      <c r="BH425" t="s">
        <v>5253</v>
      </c>
      <c r="BI425" t="s">
        <v>5253</v>
      </c>
      <c r="BJ425" s="719" t="e">
        <v>#N/A</v>
      </c>
      <c r="BK425" s="566" t="s">
        <v>2799</v>
      </c>
      <c r="BL425" s="484" t="s">
        <v>1223</v>
      </c>
      <c r="BM425" s="56" t="s">
        <v>5240</v>
      </c>
      <c r="BO425" s="371">
        <v>138</v>
      </c>
      <c r="BQ425" s="585" t="s">
        <v>1224</v>
      </c>
      <c r="BT425" s="585" t="s">
        <v>404</v>
      </c>
    </row>
    <row r="426" spans="1:73">
      <c r="A426">
        <v>425</v>
      </c>
      <c r="B426" s="153" t="str">
        <f>IFERROR(TEXT(AL426,"00"),"99")&amp;IFERROR(TEXT(W426,"00"),"99")&amp;IFERROR(TEXT(S426,"00"),"99")&amp;IFERROR(TEXT(BO426,"000"),"999")</f>
        <v>035805140</v>
      </c>
      <c r="C426" s="153" t="str">
        <f>IFERROR(TEXT(AL426,"00"),"99")&amp;IFERROR(TEXT(V426,"00"),"99")&amp;IFERROR(TEXT(R426,"000"),"999")</f>
        <v>0358101</v>
      </c>
      <c r="D426" s="28">
        <v>1</v>
      </c>
      <c r="E426" s="591">
        <f>IF(NOT(ISBLANK(L426)),1,0)</f>
        <v>0</v>
      </c>
      <c r="F426" s="591">
        <f>IF(NOT(ISBLANK(O426)),1,0)</f>
        <v>0</v>
      </c>
      <c r="G426" s="349" t="str">
        <f>IF(ISBLANK(H426), IF(OR(NOT(ISBLANK(L426)),NOT(ISBLANK(I426)), NOT(ISBLANK(O426))),"no oldname but should be",""),IF(H426=I426,"api",IF(H426=O426,"csv","no match or acs")))</f>
        <v>api</v>
      </c>
      <c r="H426" t="s">
        <v>1322</v>
      </c>
      <c r="I426" t="s">
        <v>1322</v>
      </c>
      <c r="L426" s="119"/>
      <c r="M426" s="189"/>
      <c r="Q426" s="61" t="s">
        <v>1321</v>
      </c>
      <c r="R426" s="142">
        <f>IFERROR(_xlfn.XLOOKUP(T426, sortorder!P:P,sortorder!Q:Q),999)</f>
        <v>101</v>
      </c>
      <c r="S426" s="142">
        <f>IFERROR(_xlfn.XLOOKUP(T426, sortorder!P:P,sortorder!O:O),99)</f>
        <v>5</v>
      </c>
      <c r="T426" s="124" t="s">
        <v>1717</v>
      </c>
      <c r="U426" s="56" t="s">
        <v>1717</v>
      </c>
      <c r="V426" s="147">
        <f>IFERROR(_xlfn.XLOOKUP(X426, sortorder!E:E,sortorder!D:D),99)</f>
        <v>58</v>
      </c>
      <c r="W426" s="147">
        <f>V426</f>
        <v>58</v>
      </c>
      <c r="X426" s="358" t="s">
        <v>1209</v>
      </c>
      <c r="Y426" s="137">
        <f>IF(ISERROR(SEARCH(Y$1,$Q426)),0,1)</f>
        <v>0</v>
      </c>
      <c r="Z426" s="137">
        <f>IF(ISERROR(SEARCH(Z$1,$Q426)),0,1)</f>
        <v>0</v>
      </c>
      <c r="AA426" s="137">
        <f>IF(ISERROR(SEARCH(AA$1,$Q426)),0,1)</f>
        <v>0</v>
      </c>
      <c r="AB426" s="137">
        <f>IF(ISERROR(SEARCH(AB$1,$Q426)),0,1)</f>
        <v>0</v>
      </c>
      <c r="AC426" s="137">
        <f>IF(ISERROR(SEARCH(AC$1,$Q426)),0,1)</f>
        <v>1</v>
      </c>
      <c r="AD426" s="137">
        <f>IF(ISERROR(SEARCH(AD$1,$Q426)),0,1)</f>
        <v>0</v>
      </c>
      <c r="AE426" s="137">
        <f>IF(ISERROR(SEARCH(AE$1,$Q426)),0,1)</f>
        <v>0</v>
      </c>
      <c r="AF426" s="137">
        <f>IF(ISERROR(SEARCH(AF$1,$Q426)),0,1)</f>
        <v>0</v>
      </c>
      <c r="AG426" s="137">
        <f>IF(ISERROR(SEARCH(AG$1,$Q426)),0,1)</f>
        <v>0</v>
      </c>
      <c r="AH426" t="s">
        <v>1051</v>
      </c>
      <c r="AI426" s="137" t="str">
        <f>_xlfn.XLOOKUP(I426,'api2.3'!B:B,'api2.3'!D:D,"")</f>
        <v>Environmental Burden Indicators</v>
      </c>
      <c r="AJ426" t="s">
        <v>140</v>
      </c>
      <c r="AK426" s="38" t="s">
        <v>140</v>
      </c>
      <c r="AL426" s="200">
        <f>_xlfn.XLOOKUP(AK426,sortorder!$I$15:$I$20,sortorder!$J$15:$J$20)</f>
        <v>3</v>
      </c>
      <c r="AM426" s="638" t="s">
        <v>416</v>
      </c>
      <c r="AN426" s="638" t="s">
        <v>416</v>
      </c>
      <c r="AO426" s="638" t="s">
        <v>417</v>
      </c>
      <c r="AP426" s="642">
        <v>1</v>
      </c>
      <c r="AQ426" t="s">
        <v>1100</v>
      </c>
      <c r="AR426" s="22" t="str">
        <f>IF(AA426=1,"pctile",IF(Y426=1,"ratio",IF(AC426=1,"avg","raw")))</f>
        <v>avg</v>
      </c>
      <c r="AS426" t="s">
        <v>1107</v>
      </c>
      <c r="AT426" s="22" t="b">
        <f>AR426=AS426</f>
        <v>1</v>
      </c>
      <c r="AU426" s="638" t="s">
        <v>1101</v>
      </c>
      <c r="AV426" s="638" t="s">
        <v>1107</v>
      </c>
      <c r="AX426" s="601" t="s">
        <v>2799</v>
      </c>
      <c r="AY426" s="484" t="b">
        <v>0</v>
      </c>
      <c r="AZ426" t="s">
        <v>2711</v>
      </c>
      <c r="BA426">
        <v>2</v>
      </c>
      <c r="BB426">
        <v>0</v>
      </c>
      <c r="BC426" t="b">
        <v>0</v>
      </c>
      <c r="BD426" t="b">
        <v>0</v>
      </c>
      <c r="BE426" t="b">
        <v>0</v>
      </c>
      <c r="BG426" t="s">
        <v>4739</v>
      </c>
      <c r="BH426" t="s">
        <v>4739</v>
      </c>
      <c r="BI426" t="s">
        <v>4739</v>
      </c>
      <c r="BJ426" s="719" t="e">
        <v>#N/A</v>
      </c>
      <c r="BK426" s="566" t="s">
        <v>2799</v>
      </c>
      <c r="BL426" s="484" t="s">
        <v>1323</v>
      </c>
      <c r="BM426" s="56" t="s">
        <v>1324</v>
      </c>
      <c r="BO426" s="211">
        <v>140</v>
      </c>
      <c r="BQ426" s="585" t="s">
        <v>1325</v>
      </c>
    </row>
    <row r="427" spans="1:73">
      <c r="A427">
        <v>426</v>
      </c>
      <c r="B427" s="153" t="str">
        <f>IFERROR(TEXT(AL427,"00"),"99")&amp;IFERROR(TEXT(W427,"00"),"99")&amp;IFERROR(TEXT(S427,"00"),"99")&amp;IFERROR(TEXT(BO427,"000"),"999")</f>
        <v>035806141</v>
      </c>
      <c r="C427" s="153" t="str">
        <f>IFERROR(TEXT(AL427,"00"),"99")&amp;IFERROR(TEXT(V427,"00"),"99")&amp;IFERROR(TEXT(R427,"000"),"999")</f>
        <v>0358102</v>
      </c>
      <c r="D427" s="28">
        <v>1</v>
      </c>
      <c r="E427" s="591">
        <f>IF(NOT(ISBLANK(L427)),1,0)</f>
        <v>0</v>
      </c>
      <c r="F427" s="591">
        <f>IF(NOT(ISBLANK(O427)),1,0)</f>
        <v>0</v>
      </c>
      <c r="G427" s="349" t="str">
        <f>IF(ISBLANK(H427), IF(OR(NOT(ISBLANK(L427)),NOT(ISBLANK(I427)), NOT(ISBLANK(O427))),"no oldname but should be",""),IF(H427=I427,"api",IF(H427=O427,"csv","no match or acs")))</f>
        <v>api</v>
      </c>
      <c r="H427" t="s">
        <v>1333</v>
      </c>
      <c r="I427" s="119" t="s">
        <v>1333</v>
      </c>
      <c r="L427" s="119"/>
      <c r="M427" s="189"/>
      <c r="Q427" s="61" t="s">
        <v>1332</v>
      </c>
      <c r="R427" s="142">
        <f>IFERROR(_xlfn.XLOOKUP(T427, sortorder!P:P,sortorder!Q:Q),999)</f>
        <v>102</v>
      </c>
      <c r="S427" s="142">
        <f>IFERROR(_xlfn.XLOOKUP(T427, sortorder!P:P,sortorder!O:O),99)</f>
        <v>6</v>
      </c>
      <c r="T427" s="124" t="s">
        <v>306</v>
      </c>
      <c r="U427" s="56" t="s">
        <v>306</v>
      </c>
      <c r="V427" s="147">
        <f>IFERROR(_xlfn.XLOOKUP(X427, sortorder!E:E,sortorder!D:D),99)</f>
        <v>58</v>
      </c>
      <c r="W427" s="147">
        <f>V427</f>
        <v>58</v>
      </c>
      <c r="X427" s="358" t="s">
        <v>1209</v>
      </c>
      <c r="Y427" s="137">
        <f>IF(ISERROR(SEARCH(Y$1,$Q427)),0,1)</f>
        <v>0</v>
      </c>
      <c r="Z427" s="137">
        <f>IF(ISERROR(SEARCH(Z$1,$Q427)),0,1)</f>
        <v>0</v>
      </c>
      <c r="AA427" s="137">
        <f>IF(ISERROR(SEARCH(AA$1,$Q427)),0,1)</f>
        <v>0</v>
      </c>
      <c r="AB427" s="137">
        <f>IF(ISERROR(SEARCH(AB$1,$Q427)),0,1)</f>
        <v>0</v>
      </c>
      <c r="AC427" s="137">
        <f>IF(ISERROR(SEARCH(AC$1,$Q427)),0,1)</f>
        <v>1</v>
      </c>
      <c r="AD427" s="137">
        <f>IF(ISERROR(SEARCH(AD$1,$Q427)),0,1)</f>
        <v>0</v>
      </c>
      <c r="AE427" s="137">
        <f>IF(ISERROR(SEARCH(AE$1,$Q427)),0,1)</f>
        <v>0</v>
      </c>
      <c r="AF427" s="137">
        <f>IF(ISERROR(SEARCH(AF$1,$Q427)),0,1)</f>
        <v>0</v>
      </c>
      <c r="AG427" s="137">
        <f>IF(ISERROR(SEARCH(AG$1,$Q427)),0,1)</f>
        <v>0</v>
      </c>
      <c r="AH427" t="s">
        <v>1051</v>
      </c>
      <c r="AI427" s="137" t="str">
        <f>_xlfn.XLOOKUP(I427,'api2.3'!B:B,'api2.3'!D:D,"")</f>
        <v>Environmental Burden Indicators</v>
      </c>
      <c r="AJ427" t="s">
        <v>140</v>
      </c>
      <c r="AK427" s="38" t="s">
        <v>140</v>
      </c>
      <c r="AL427" s="200">
        <f>_xlfn.XLOOKUP(AK427,sortorder!$I$15:$I$20,sortorder!$J$15:$J$20)</f>
        <v>3</v>
      </c>
      <c r="AM427" s="638" t="s">
        <v>416</v>
      </c>
      <c r="AN427" s="638" t="s">
        <v>416</v>
      </c>
      <c r="AO427" s="638" t="s">
        <v>417</v>
      </c>
      <c r="AP427" s="642">
        <v>1</v>
      </c>
      <c r="AQ427" t="s">
        <v>1100</v>
      </c>
      <c r="AR427" s="22" t="str">
        <f>IF(AA427=1,"pctile",IF(Y427=1,"ratio",IF(AC427=1,"avg","raw")))</f>
        <v>avg</v>
      </c>
      <c r="AS427" t="s">
        <v>1107</v>
      </c>
      <c r="AT427" s="22" t="b">
        <f>AR427=AS427</f>
        <v>1</v>
      </c>
      <c r="AU427" s="638" t="s">
        <v>1101</v>
      </c>
      <c r="AV427" s="638" t="s">
        <v>1107</v>
      </c>
      <c r="AX427" s="601" t="s">
        <v>2799</v>
      </c>
      <c r="AY427" s="484" t="b">
        <v>0</v>
      </c>
      <c r="AZ427" t="s">
        <v>2711</v>
      </c>
      <c r="BA427" s="10">
        <v>2</v>
      </c>
      <c r="BB427">
        <v>0</v>
      </c>
      <c r="BC427" t="b">
        <v>0</v>
      </c>
      <c r="BD427" t="b">
        <v>0</v>
      </c>
      <c r="BE427" t="b">
        <v>0</v>
      </c>
      <c r="BG427" t="s">
        <v>1334</v>
      </c>
      <c r="BH427" t="s">
        <v>1335</v>
      </c>
      <c r="BI427" t="s">
        <v>1335</v>
      </c>
      <c r="BJ427" s="719" t="e">
        <v>#N/A</v>
      </c>
      <c r="BK427" s="566" t="s">
        <v>2799</v>
      </c>
      <c r="BL427" s="484" t="s">
        <v>1336</v>
      </c>
      <c r="BM427" s="56" t="s">
        <v>5242</v>
      </c>
      <c r="BO427" s="211">
        <v>141</v>
      </c>
      <c r="BQ427" s="585" t="s">
        <v>1337</v>
      </c>
      <c r="BT427" s="585" t="s">
        <v>404</v>
      </c>
      <c r="BU427" s="585" t="s">
        <v>55</v>
      </c>
    </row>
    <row r="428" spans="1:73">
      <c r="A428">
        <v>427</v>
      </c>
      <c r="B428" s="153" t="str">
        <f>IFERROR(TEXT(AL428,"00"),"99")&amp;IFERROR(TEXT(W428,"00"),"99")&amp;IFERROR(TEXT(S428,"00"),"99")&amp;IFERROR(TEXT(BO428,"000"),"999")</f>
        <v>035807142</v>
      </c>
      <c r="C428" s="153" t="str">
        <f>IFERROR(TEXT(AL428,"00"),"99")&amp;IFERROR(TEXT(V428,"00"),"99")&amp;IFERROR(TEXT(R428,"000"),"999")</f>
        <v>0358103</v>
      </c>
      <c r="D428" s="28">
        <v>1</v>
      </c>
      <c r="E428" s="591">
        <f>IF(NOT(ISBLANK(L428)),1,0)</f>
        <v>0</v>
      </c>
      <c r="F428" s="591">
        <f>IF(NOT(ISBLANK(O428)),1,0)</f>
        <v>0</v>
      </c>
      <c r="G428" s="349" t="str">
        <f>IF(ISBLANK(H428), IF(OR(NOT(ISBLANK(L428)),NOT(ISBLANK(I428)), NOT(ISBLANK(O428))),"no oldname but should be",""),IF(H428=I428,"api",IF(H428=O428,"csv","no match or acs")))</f>
        <v>api</v>
      </c>
      <c r="H428" t="s">
        <v>1232</v>
      </c>
      <c r="I428" t="s">
        <v>1232</v>
      </c>
      <c r="Q428" s="61" t="s">
        <v>1231</v>
      </c>
      <c r="R428" s="142">
        <f>IFERROR(_xlfn.XLOOKUP(T428, sortorder!P:P,sortorder!Q:Q),999)</f>
        <v>103</v>
      </c>
      <c r="S428" s="142">
        <f>IFERROR(_xlfn.XLOOKUP(T428, sortorder!P:P,sortorder!O:O),99)</f>
        <v>7</v>
      </c>
      <c r="T428" s="124" t="s">
        <v>80</v>
      </c>
      <c r="U428" s="56" t="s">
        <v>80</v>
      </c>
      <c r="V428" s="147">
        <f>IFERROR(_xlfn.XLOOKUP(X428, sortorder!E:E,sortorder!D:D),99)</f>
        <v>58</v>
      </c>
      <c r="W428" s="147">
        <f>V428</f>
        <v>58</v>
      </c>
      <c r="X428" s="358" t="s">
        <v>1209</v>
      </c>
      <c r="Y428" s="137">
        <f>IF(ISERROR(SEARCH(Y$1,$Q428)),0,1)</f>
        <v>0</v>
      </c>
      <c r="Z428" s="137">
        <f>IF(ISERROR(SEARCH(Z$1,$Q428)),0,1)</f>
        <v>0</v>
      </c>
      <c r="AA428" s="137">
        <f>IF(ISERROR(SEARCH(AA$1,$Q428)),0,1)</f>
        <v>0</v>
      </c>
      <c r="AB428" s="137">
        <f>IF(ISERROR(SEARCH(AB$1,$Q428)),0,1)</f>
        <v>0</v>
      </c>
      <c r="AC428" s="137">
        <f>IF(ISERROR(SEARCH(AC$1,$Q428)),0,1)</f>
        <v>1</v>
      </c>
      <c r="AD428" s="137">
        <f>IF(ISERROR(SEARCH(AD$1,$Q428)),0,1)</f>
        <v>0</v>
      </c>
      <c r="AE428" s="137">
        <f>IF(ISERROR(SEARCH(AE$1,$Q428)),0,1)</f>
        <v>0</v>
      </c>
      <c r="AF428" s="137">
        <f>IF(ISERROR(SEARCH(AF$1,$Q428)),0,1)</f>
        <v>0</v>
      </c>
      <c r="AG428" s="137">
        <f>IF(ISERROR(SEARCH(AG$1,$Q428)),0,1)</f>
        <v>0</v>
      </c>
      <c r="AH428" t="s">
        <v>1051</v>
      </c>
      <c r="AI428" s="137" t="str">
        <f>_xlfn.XLOOKUP(I428,'api2.3'!B:B,'api2.3'!D:D,"")</f>
        <v>Environmental Burden Indicators</v>
      </c>
      <c r="AJ428" t="s">
        <v>140</v>
      </c>
      <c r="AK428" s="38" t="s">
        <v>140</v>
      </c>
      <c r="AL428" s="200">
        <f>_xlfn.XLOOKUP(AK428,sortorder!$I$15:$I$20,sortorder!$J$15:$J$20)</f>
        <v>3</v>
      </c>
      <c r="AM428" s="638" t="s">
        <v>416</v>
      </c>
      <c r="AN428" s="638" t="s">
        <v>416</v>
      </c>
      <c r="AO428" s="638" t="s">
        <v>417</v>
      </c>
      <c r="AP428" s="642">
        <v>1</v>
      </c>
      <c r="AQ428" t="s">
        <v>1100</v>
      </c>
      <c r="AR428" s="22" t="str">
        <f>IF(AA428=1,"pctile",IF(Y428=1,"ratio",IF(AC428=1,"avg","raw")))</f>
        <v>avg</v>
      </c>
      <c r="AS428" t="s">
        <v>1107</v>
      </c>
      <c r="AT428" s="22" t="b">
        <f>AR428=AS428</f>
        <v>1</v>
      </c>
      <c r="AU428" s="638" t="s">
        <v>1101</v>
      </c>
      <c r="AV428" s="638" t="s">
        <v>1107</v>
      </c>
      <c r="AW428">
        <v>1</v>
      </c>
      <c r="AX428" s="601" t="s">
        <v>2799</v>
      </c>
      <c r="AY428" s="484" t="b">
        <v>0</v>
      </c>
      <c r="AZ428" t="s">
        <v>2711</v>
      </c>
      <c r="BA428" s="10">
        <v>3</v>
      </c>
      <c r="BB428">
        <v>1</v>
      </c>
      <c r="BC428" t="b">
        <v>1</v>
      </c>
      <c r="BD428" t="b">
        <v>0</v>
      </c>
      <c r="BE428" t="b">
        <v>0</v>
      </c>
      <c r="BG428" t="s">
        <v>4979</v>
      </c>
      <c r="BH428" t="s">
        <v>1233</v>
      </c>
      <c r="BI428" t="s">
        <v>1233</v>
      </c>
      <c r="BJ428" s="719" t="e">
        <v>#N/A</v>
      </c>
      <c r="BK428" s="566" t="s">
        <v>2799</v>
      </c>
      <c r="BL428" s="484" t="s">
        <v>1234</v>
      </c>
      <c r="BM428" s="56" t="s">
        <v>5241</v>
      </c>
      <c r="BO428" s="211">
        <v>142</v>
      </c>
      <c r="BQ428" s="585" t="s">
        <v>1235</v>
      </c>
      <c r="BT428" s="585" t="s">
        <v>404</v>
      </c>
    </row>
    <row r="429" spans="1:73">
      <c r="A429">
        <v>428</v>
      </c>
      <c r="B429" s="153" t="str">
        <f>IFERROR(TEXT(AL429,"00"),"99")&amp;IFERROR(TEXT(W429,"00"),"99")&amp;IFERROR(TEXT(S429,"00"),"99")&amp;IFERROR(TEXT(BO429,"000"),"999")</f>
        <v>035808143</v>
      </c>
      <c r="C429" s="153" t="str">
        <f>IFERROR(TEXT(AL429,"00"),"99")&amp;IFERROR(TEXT(V429,"00"),"99")&amp;IFERROR(TEXT(R429,"000"),"999")</f>
        <v>0358104</v>
      </c>
      <c r="D429" s="28">
        <v>1</v>
      </c>
      <c r="E429" s="591">
        <f>IF(NOT(ISBLANK(L429)),1,0)</f>
        <v>0</v>
      </c>
      <c r="F429" s="591">
        <f>IF(NOT(ISBLANK(O429)),1,0)</f>
        <v>0</v>
      </c>
      <c r="G429" s="349" t="str">
        <f>IF(ISBLANK(H429), IF(OR(NOT(ISBLANK(L429)),NOT(ISBLANK(I429)), NOT(ISBLANK(O429))),"no oldname but should be",""),IF(H429=I429,"api",IF(H429=O429,"csv","no match or acs")))</f>
        <v>api</v>
      </c>
      <c r="H429" t="s">
        <v>1257</v>
      </c>
      <c r="I429" t="s">
        <v>1257</v>
      </c>
      <c r="Q429" s="61" t="s">
        <v>1256</v>
      </c>
      <c r="R429" s="142">
        <f>IFERROR(_xlfn.XLOOKUP(T429, sortorder!P:P,sortorder!Q:Q),999)</f>
        <v>104</v>
      </c>
      <c r="S429" s="142">
        <f>IFERROR(_xlfn.XLOOKUP(T429, sortorder!P:P,sortorder!O:O),99)</f>
        <v>8</v>
      </c>
      <c r="T429" s="124" t="s">
        <v>255</v>
      </c>
      <c r="U429" s="56" t="s">
        <v>255</v>
      </c>
      <c r="V429" s="147">
        <f>IFERROR(_xlfn.XLOOKUP(X429, sortorder!E:E,sortorder!D:D),99)</f>
        <v>58</v>
      </c>
      <c r="W429" s="147">
        <f>V429</f>
        <v>58</v>
      </c>
      <c r="X429" s="358" t="s">
        <v>1209</v>
      </c>
      <c r="Y429" s="137">
        <f>IF(ISERROR(SEARCH(Y$1,$Q429)),0,1)</f>
        <v>0</v>
      </c>
      <c r="Z429" s="137">
        <f>IF(ISERROR(SEARCH(Z$1,$Q429)),0,1)</f>
        <v>0</v>
      </c>
      <c r="AA429" s="137">
        <f>IF(ISERROR(SEARCH(AA$1,$Q429)),0,1)</f>
        <v>0</v>
      </c>
      <c r="AB429" s="137">
        <f>IF(ISERROR(SEARCH(AB$1,$Q429)),0,1)</f>
        <v>0</v>
      </c>
      <c r="AC429" s="137">
        <f>IF(ISERROR(SEARCH(AC$1,$Q429)),0,1)</f>
        <v>1</v>
      </c>
      <c r="AD429" s="137">
        <f>IF(ISERROR(SEARCH(AD$1,$Q429)),0,1)</f>
        <v>0</v>
      </c>
      <c r="AE429" s="137">
        <f>IF(ISERROR(SEARCH(AE$1,$Q429)),0,1)</f>
        <v>0</v>
      </c>
      <c r="AF429" s="137">
        <f>IF(ISERROR(SEARCH(AF$1,$Q429)),0,1)</f>
        <v>0</v>
      </c>
      <c r="AG429" s="137">
        <f>IF(ISERROR(SEARCH(AG$1,$Q429)),0,1)</f>
        <v>0</v>
      </c>
      <c r="AH429" t="s">
        <v>1051</v>
      </c>
      <c r="AI429" s="137" t="str">
        <f>_xlfn.XLOOKUP(I429,'api2.3'!B:B,'api2.3'!D:D,"")</f>
        <v>Environmental Burden Indicators</v>
      </c>
      <c r="AJ429" t="s">
        <v>140</v>
      </c>
      <c r="AK429" s="38" t="s">
        <v>140</v>
      </c>
      <c r="AL429" s="200">
        <f>_xlfn.XLOOKUP(AK429,sortorder!$I$15:$I$20,sortorder!$J$15:$J$20)</f>
        <v>3</v>
      </c>
      <c r="AM429" s="638" t="s">
        <v>416</v>
      </c>
      <c r="AN429" s="638" t="s">
        <v>416</v>
      </c>
      <c r="AO429" s="638" t="s">
        <v>417</v>
      </c>
      <c r="AP429" s="642">
        <v>1</v>
      </c>
      <c r="AQ429" t="s">
        <v>1100</v>
      </c>
      <c r="AR429" s="22" t="str">
        <f>IF(AA429=1,"pctile",IF(Y429=1,"ratio",IF(AC429=1,"avg","raw")))</f>
        <v>avg</v>
      </c>
      <c r="AS429" t="s">
        <v>1107</v>
      </c>
      <c r="AT429" s="22" t="b">
        <f>AR429=AS429</f>
        <v>1</v>
      </c>
      <c r="AU429" s="638" t="s">
        <v>1101</v>
      </c>
      <c r="AV429" s="638" t="s">
        <v>1107</v>
      </c>
      <c r="AX429" s="601" t="s">
        <v>2799</v>
      </c>
      <c r="AY429" s="484" t="b">
        <v>0</v>
      </c>
      <c r="AZ429" t="s">
        <v>2711</v>
      </c>
      <c r="BA429" s="10">
        <v>2</v>
      </c>
      <c r="BB429">
        <v>2</v>
      </c>
      <c r="BC429" t="b">
        <v>0</v>
      </c>
      <c r="BD429" t="b">
        <v>0</v>
      </c>
      <c r="BE429" t="b">
        <v>0</v>
      </c>
      <c r="BG429" t="s">
        <v>1258</v>
      </c>
      <c r="BH429" t="s">
        <v>1259</v>
      </c>
      <c r="BI429" t="s">
        <v>1259</v>
      </c>
      <c r="BJ429" s="719" t="e">
        <v>#N/A</v>
      </c>
      <c r="BK429" s="566" t="s">
        <v>2799</v>
      </c>
      <c r="BL429" s="484" t="s">
        <v>1260</v>
      </c>
      <c r="BM429" s="56" t="s">
        <v>1687</v>
      </c>
      <c r="BO429" s="211">
        <v>143</v>
      </c>
      <c r="BQ429" s="585" t="s">
        <v>1261</v>
      </c>
      <c r="BT429" s="585" t="s">
        <v>404</v>
      </c>
    </row>
    <row r="430" spans="1:73">
      <c r="A430">
        <v>429</v>
      </c>
      <c r="B430" s="153" t="str">
        <f>IFERROR(TEXT(AL430,"00"),"99")&amp;IFERROR(TEXT(W430,"00"),"99")&amp;IFERROR(TEXT(S430,"00"),"99")&amp;IFERROR(TEXT(BO430,"000"),"999")</f>
        <v>035809144</v>
      </c>
      <c r="C430" s="153" t="str">
        <f>IFERROR(TEXT(AL430,"00"),"99")&amp;IFERROR(TEXT(V430,"00"),"99")&amp;IFERROR(TEXT(R430,"000"),"999")</f>
        <v>0358105</v>
      </c>
      <c r="D430" s="28">
        <v>1</v>
      </c>
      <c r="E430" s="591">
        <f>IF(NOT(ISBLANK(L430)),1,0)</f>
        <v>0</v>
      </c>
      <c r="F430" s="591">
        <f>IF(NOT(ISBLANK(O430)),1,0)</f>
        <v>0</v>
      </c>
      <c r="G430" s="349" t="str">
        <f>IF(ISBLANK(H430), IF(OR(NOT(ISBLANK(L430)),NOT(ISBLANK(I430)), NOT(ISBLANK(O430))),"no oldname but should be",""),IF(H430=I430,"api",IF(H430=O430,"csv","no match or acs")))</f>
        <v>api</v>
      </c>
      <c r="H430" t="s">
        <v>1309</v>
      </c>
      <c r="I430" t="s">
        <v>1309</v>
      </c>
      <c r="J430" s="189"/>
      <c r="L430" s="119"/>
      <c r="M430" s="189"/>
      <c r="Q430" s="61" t="s">
        <v>1308</v>
      </c>
      <c r="R430" s="142">
        <f>IFERROR(_xlfn.XLOOKUP(T430, sortorder!P:P,sortorder!Q:Q),999)</f>
        <v>105</v>
      </c>
      <c r="S430" s="142">
        <f>IFERROR(_xlfn.XLOOKUP(T430, sortorder!P:P,sortorder!O:O),99)</f>
        <v>9</v>
      </c>
      <c r="T430" s="124" t="s">
        <v>265</v>
      </c>
      <c r="U430" s="56" t="s">
        <v>265</v>
      </c>
      <c r="V430" s="147">
        <f>IFERROR(_xlfn.XLOOKUP(X430, sortorder!E:E,sortorder!D:D),99)</f>
        <v>58</v>
      </c>
      <c r="W430" s="147">
        <f>V430</f>
        <v>58</v>
      </c>
      <c r="X430" s="358" t="s">
        <v>1209</v>
      </c>
      <c r="Y430" s="137">
        <f>IF(ISERROR(SEARCH(Y$1,$Q430)),0,1)</f>
        <v>0</v>
      </c>
      <c r="Z430" s="137">
        <f>IF(ISERROR(SEARCH(Z$1,$Q430)),0,1)</f>
        <v>0</v>
      </c>
      <c r="AA430" s="137">
        <f>IF(ISERROR(SEARCH(AA$1,$Q430)),0,1)</f>
        <v>0</v>
      </c>
      <c r="AB430" s="137">
        <f>IF(ISERROR(SEARCH(AB$1,$Q430)),0,1)</f>
        <v>0</v>
      </c>
      <c r="AC430" s="137">
        <f>IF(ISERROR(SEARCH(AC$1,$Q430)),0,1)</f>
        <v>1</v>
      </c>
      <c r="AD430" s="137">
        <f>IF(ISERROR(SEARCH(AD$1,$Q430)),0,1)</f>
        <v>0</v>
      </c>
      <c r="AE430" s="137">
        <f>IF(ISERROR(SEARCH(AE$1,$Q430)),0,1)</f>
        <v>0</v>
      </c>
      <c r="AF430" s="137">
        <f>IF(ISERROR(SEARCH(AF$1,$Q430)),0,1)</f>
        <v>0</v>
      </c>
      <c r="AG430" s="137">
        <f>IF(ISERROR(SEARCH(AG$1,$Q430)),0,1)</f>
        <v>0</v>
      </c>
      <c r="AH430" t="s">
        <v>1051</v>
      </c>
      <c r="AI430" s="137" t="str">
        <f>_xlfn.XLOOKUP(I430,'api2.3'!B:B,'api2.3'!D:D,"")</f>
        <v>Environmental Burden Indicators</v>
      </c>
      <c r="AJ430" t="s">
        <v>140</v>
      </c>
      <c r="AK430" s="38" t="s">
        <v>140</v>
      </c>
      <c r="AL430" s="200">
        <f>_xlfn.XLOOKUP(AK430,sortorder!$I$15:$I$20,sortorder!$J$15:$J$20)</f>
        <v>3</v>
      </c>
      <c r="AM430" s="638" t="s">
        <v>416</v>
      </c>
      <c r="AN430" s="638" t="s">
        <v>416</v>
      </c>
      <c r="AO430" s="638" t="s">
        <v>417</v>
      </c>
      <c r="AP430" s="642">
        <v>1</v>
      </c>
      <c r="AQ430" t="s">
        <v>1100</v>
      </c>
      <c r="AR430" s="22" t="str">
        <f>IF(AA430=1,"pctile",IF(Y430=1,"ratio",IF(AC430=1,"avg","raw")))</f>
        <v>avg</v>
      </c>
      <c r="AS430" t="s">
        <v>1107</v>
      </c>
      <c r="AT430" s="22" t="b">
        <f>AR430=AS430</f>
        <v>1</v>
      </c>
      <c r="AU430" s="638" t="s">
        <v>1101</v>
      </c>
      <c r="AV430" s="638" t="s">
        <v>1107</v>
      </c>
      <c r="AX430" s="601" t="s">
        <v>2799</v>
      </c>
      <c r="AY430" s="484" t="b">
        <v>0</v>
      </c>
      <c r="AZ430" t="s">
        <v>2711</v>
      </c>
      <c r="BA430" s="10">
        <v>2</v>
      </c>
      <c r="BB430">
        <v>2</v>
      </c>
      <c r="BC430" t="b">
        <v>0</v>
      </c>
      <c r="BD430" t="b">
        <v>0</v>
      </c>
      <c r="BE430" t="b">
        <v>0</v>
      </c>
      <c r="BG430" t="s">
        <v>1310</v>
      </c>
      <c r="BH430" t="s">
        <v>1311</v>
      </c>
      <c r="BI430" t="s">
        <v>1311</v>
      </c>
      <c r="BJ430" s="719" t="e">
        <v>#N/A</v>
      </c>
      <c r="BK430" s="566" t="s">
        <v>2799</v>
      </c>
      <c r="BL430" s="484" t="s">
        <v>1312</v>
      </c>
      <c r="BM430" s="56" t="s">
        <v>5243</v>
      </c>
      <c r="BO430" s="211">
        <v>144</v>
      </c>
      <c r="BQ430" s="585" t="s">
        <v>1313</v>
      </c>
      <c r="BT430" s="585" t="s">
        <v>404</v>
      </c>
    </row>
    <row r="431" spans="1:73">
      <c r="A431">
        <v>430</v>
      </c>
      <c r="B431" s="153" t="str">
        <f>IFERROR(TEXT(AL431,"00"),"99")&amp;IFERROR(TEXT(W431,"00"),"99")&amp;IFERROR(TEXT(S431,"00"),"99")&amp;IFERROR(TEXT(BO431,"000"),"999")</f>
        <v>035810145</v>
      </c>
      <c r="C431" s="153" t="str">
        <f>IFERROR(TEXT(AL431,"00"),"99")&amp;IFERROR(TEXT(V431,"00"),"99")&amp;IFERROR(TEXT(R431,"000"),"999")</f>
        <v>0358106</v>
      </c>
      <c r="D431" s="28">
        <v>1</v>
      </c>
      <c r="E431" s="591">
        <f>IF(NOT(ISBLANK(L431)),1,0)</f>
        <v>0</v>
      </c>
      <c r="F431" s="591">
        <f>IF(NOT(ISBLANK(O431)),1,0)</f>
        <v>0</v>
      </c>
      <c r="G431" s="349" t="str">
        <f>IF(ISBLANK(H431), IF(OR(NOT(ISBLANK(L431)),NOT(ISBLANK(I431)), NOT(ISBLANK(O431))),"no oldname but should be",""),IF(H431=I431,"api",IF(H431=O431,"csv","no match or acs")))</f>
        <v>api</v>
      </c>
      <c r="H431" t="s">
        <v>1347</v>
      </c>
      <c r="I431" t="s">
        <v>1347</v>
      </c>
      <c r="L431" s="119"/>
      <c r="M431" s="189"/>
      <c r="Q431" s="61" t="s">
        <v>1346</v>
      </c>
      <c r="R431" s="142">
        <f>IFERROR(_xlfn.XLOOKUP(T431, sortorder!P:P,sortorder!Q:Q),999)</f>
        <v>106</v>
      </c>
      <c r="S431" s="142">
        <f>IFERROR(_xlfn.XLOOKUP(T431, sortorder!P:P,sortorder!O:O),99)</f>
        <v>10</v>
      </c>
      <c r="T431" s="124" t="s">
        <v>95</v>
      </c>
      <c r="U431" s="56" t="s">
        <v>95</v>
      </c>
      <c r="V431" s="147">
        <f>IFERROR(_xlfn.XLOOKUP(X431, sortorder!E:E,sortorder!D:D),99)</f>
        <v>58</v>
      </c>
      <c r="W431" s="147">
        <f>V431</f>
        <v>58</v>
      </c>
      <c r="X431" s="358" t="s">
        <v>1209</v>
      </c>
      <c r="Y431" s="137">
        <f>IF(ISERROR(SEARCH(Y$1,$Q431)),0,1)</f>
        <v>0</v>
      </c>
      <c r="Z431" s="137">
        <f>IF(ISERROR(SEARCH(Z$1,$Q431)),0,1)</f>
        <v>0</v>
      </c>
      <c r="AA431" s="137">
        <f>IF(ISERROR(SEARCH(AA$1,$Q431)),0,1)</f>
        <v>0</v>
      </c>
      <c r="AB431" s="137">
        <f>IF(ISERROR(SEARCH(AB$1,$Q431)),0,1)</f>
        <v>0</v>
      </c>
      <c r="AC431" s="137">
        <f>IF(ISERROR(SEARCH(AC$1,$Q431)),0,1)</f>
        <v>1</v>
      </c>
      <c r="AD431" s="137">
        <f>IF(ISERROR(SEARCH(AD$1,$Q431)),0,1)</f>
        <v>0</v>
      </c>
      <c r="AE431" s="137">
        <f>IF(ISERROR(SEARCH(AE$1,$Q431)),0,1)</f>
        <v>0</v>
      </c>
      <c r="AF431" s="137">
        <f>IF(ISERROR(SEARCH(AF$1,$Q431)),0,1)</f>
        <v>0</v>
      </c>
      <c r="AG431" s="137">
        <f>IF(ISERROR(SEARCH(AG$1,$Q431)),0,1)</f>
        <v>0</v>
      </c>
      <c r="AH431" t="s">
        <v>1051</v>
      </c>
      <c r="AI431" s="137" t="str">
        <f>_xlfn.XLOOKUP(I431,'api2.3'!B:B,'api2.3'!D:D,"")</f>
        <v>Environmental Burden Indicators</v>
      </c>
      <c r="AJ431" t="s">
        <v>140</v>
      </c>
      <c r="AK431" s="38" t="s">
        <v>140</v>
      </c>
      <c r="AL431" s="200">
        <f>_xlfn.XLOOKUP(AK431,sortorder!$I$15:$I$20,sortorder!$J$15:$J$20)</f>
        <v>3</v>
      </c>
      <c r="AM431" s="638" t="s">
        <v>416</v>
      </c>
      <c r="AN431" s="638" t="s">
        <v>416</v>
      </c>
      <c r="AO431" s="638" t="s">
        <v>417</v>
      </c>
      <c r="AP431" s="642">
        <v>1</v>
      </c>
      <c r="AQ431" t="s">
        <v>1100</v>
      </c>
      <c r="AR431" s="22" t="str">
        <f>IF(AA431=1,"pctile",IF(Y431=1,"ratio",IF(AC431=1,"avg","raw")))</f>
        <v>avg</v>
      </c>
      <c r="AS431" t="s">
        <v>1107</v>
      </c>
      <c r="AT431" s="22" t="b">
        <f>AR431=AS431</f>
        <v>1</v>
      </c>
      <c r="AU431" s="638" t="s">
        <v>1101</v>
      </c>
      <c r="AV431" s="638" t="s">
        <v>1107</v>
      </c>
      <c r="AX431" s="601" t="s">
        <v>2799</v>
      </c>
      <c r="AY431" s="484" t="b">
        <v>0</v>
      </c>
      <c r="AZ431" t="s">
        <v>2711</v>
      </c>
      <c r="BA431" s="10">
        <v>2</v>
      </c>
      <c r="BB431">
        <v>1</v>
      </c>
      <c r="BC431" t="b">
        <v>0</v>
      </c>
      <c r="BD431" t="b">
        <v>0</v>
      </c>
      <c r="BE431" t="b">
        <v>0</v>
      </c>
      <c r="BG431" t="s">
        <v>1348</v>
      </c>
      <c r="BH431" t="s">
        <v>1349</v>
      </c>
      <c r="BI431" t="s">
        <v>1349</v>
      </c>
      <c r="BJ431" s="719" t="e">
        <v>#N/A</v>
      </c>
      <c r="BK431" s="566" t="s">
        <v>2799</v>
      </c>
      <c r="BL431" s="484" t="s">
        <v>1350</v>
      </c>
      <c r="BM431" s="56" t="s">
        <v>5244</v>
      </c>
      <c r="BO431" s="211">
        <v>145</v>
      </c>
      <c r="BQ431" s="585" t="s">
        <v>1351</v>
      </c>
      <c r="BT431" s="585" t="s">
        <v>404</v>
      </c>
    </row>
    <row r="432" spans="1:73">
      <c r="A432">
        <v>431</v>
      </c>
      <c r="B432" s="153" t="str">
        <f>IFERROR(TEXT(AL432,"00"),"99")&amp;IFERROR(TEXT(W432,"00"),"99")&amp;IFERROR(TEXT(S432,"00"),"99")&amp;IFERROR(TEXT(BO432,"000"),"999")</f>
        <v>035811146</v>
      </c>
      <c r="C432" s="153" t="str">
        <f>IFERROR(TEXT(AL432,"00"),"99")&amp;IFERROR(TEXT(V432,"00"),"99")&amp;IFERROR(TEXT(R432,"000"),"999")</f>
        <v>0358107</v>
      </c>
      <c r="D432" s="28">
        <v>1</v>
      </c>
      <c r="E432" s="591">
        <f>IF(NOT(ISBLANK(L432)),1,0)</f>
        <v>0</v>
      </c>
      <c r="F432" s="591">
        <f>IF(NOT(ISBLANK(O432)),1,0)</f>
        <v>0</v>
      </c>
      <c r="G432" s="349" t="str">
        <f>IF(ISBLANK(H432), IF(OR(NOT(ISBLANK(L432)),NOT(ISBLANK(I432)), NOT(ISBLANK(O432))),"no oldname but should be",""),IF(H432=I432,"api",IF(H432=O432,"csv","no match or acs")))</f>
        <v>api</v>
      </c>
      <c r="H432" t="s">
        <v>1361</v>
      </c>
      <c r="I432" t="s">
        <v>1361</v>
      </c>
      <c r="J432" s="182"/>
      <c r="L432" s="119"/>
      <c r="M432" s="189"/>
      <c r="Q432" s="61" t="s">
        <v>1360</v>
      </c>
      <c r="R432" s="142">
        <f>IFERROR(_xlfn.XLOOKUP(T432, sortorder!P:P,sortorder!Q:Q),999)</f>
        <v>107</v>
      </c>
      <c r="S432" s="142">
        <f>IFERROR(_xlfn.XLOOKUP(T432, sortorder!P:P,sortorder!O:O),99)</f>
        <v>11</v>
      </c>
      <c r="T432" s="124" t="s">
        <v>134</v>
      </c>
      <c r="U432" s="56" t="s">
        <v>134</v>
      </c>
      <c r="V432" s="147">
        <f>IFERROR(_xlfn.XLOOKUP(X432, sortorder!E:E,sortorder!D:D),99)</f>
        <v>58</v>
      </c>
      <c r="W432" s="147">
        <f>V432</f>
        <v>58</v>
      </c>
      <c r="X432" s="358" t="s">
        <v>1209</v>
      </c>
      <c r="Y432" s="137">
        <f>IF(ISERROR(SEARCH(Y$1,$Q432)),0,1)</f>
        <v>0</v>
      </c>
      <c r="Z432" s="137">
        <f>IF(ISERROR(SEARCH(Z$1,$Q432)),0,1)</f>
        <v>0</v>
      </c>
      <c r="AA432" s="137">
        <f>IF(ISERROR(SEARCH(AA$1,$Q432)),0,1)</f>
        <v>0</v>
      </c>
      <c r="AB432" s="137">
        <f>IF(ISERROR(SEARCH(AB$1,$Q432)),0,1)</f>
        <v>0</v>
      </c>
      <c r="AC432" s="137">
        <f>IF(ISERROR(SEARCH(AC$1,$Q432)),0,1)</f>
        <v>1</v>
      </c>
      <c r="AD432" s="137">
        <f>IF(ISERROR(SEARCH(AD$1,$Q432)),0,1)</f>
        <v>0</v>
      </c>
      <c r="AE432" s="137">
        <f>IF(ISERROR(SEARCH(AE$1,$Q432)),0,1)</f>
        <v>0</v>
      </c>
      <c r="AF432" s="137">
        <f>IF(ISERROR(SEARCH(AF$1,$Q432)),0,1)</f>
        <v>0</v>
      </c>
      <c r="AG432" s="137">
        <f>IF(ISERROR(SEARCH(AG$1,$Q432)),0,1)</f>
        <v>0</v>
      </c>
      <c r="AH432" t="s">
        <v>1051</v>
      </c>
      <c r="AI432" s="137" t="str">
        <f>_xlfn.XLOOKUP(I432,'api2.3'!B:B,'api2.3'!D:D,"")</f>
        <v>Environmental Burden Indicators</v>
      </c>
      <c r="AJ432" t="s">
        <v>140</v>
      </c>
      <c r="AK432" s="38" t="s">
        <v>140</v>
      </c>
      <c r="AL432" s="200">
        <f>_xlfn.XLOOKUP(AK432,sortorder!$I$15:$I$20,sortorder!$J$15:$J$20)</f>
        <v>3</v>
      </c>
      <c r="AM432" s="638" t="s">
        <v>416</v>
      </c>
      <c r="AN432" s="638" t="s">
        <v>416</v>
      </c>
      <c r="AO432" s="638" t="s">
        <v>417</v>
      </c>
      <c r="AP432" s="642">
        <v>1</v>
      </c>
      <c r="AQ432" t="s">
        <v>1100</v>
      </c>
      <c r="AR432" s="22" t="str">
        <f>IF(AA432=1,"pctile",IF(Y432=1,"ratio",IF(AC432=1,"avg","raw")))</f>
        <v>avg</v>
      </c>
      <c r="AS432" t="s">
        <v>1107</v>
      </c>
      <c r="AT432" s="22" t="b">
        <f>AR432=AS432</f>
        <v>1</v>
      </c>
      <c r="AU432" s="638" t="s">
        <v>1101</v>
      </c>
      <c r="AV432" s="638" t="s">
        <v>1107</v>
      </c>
      <c r="AX432" s="601" t="s">
        <v>2799</v>
      </c>
      <c r="AY432" s="484" t="b">
        <v>0</v>
      </c>
      <c r="AZ432" t="s">
        <v>2711</v>
      </c>
      <c r="BA432" s="10">
        <v>2</v>
      </c>
      <c r="BB432">
        <v>1</v>
      </c>
      <c r="BC432" t="b">
        <v>0</v>
      </c>
      <c r="BD432" t="b">
        <v>0</v>
      </c>
      <c r="BE432" t="b">
        <v>0</v>
      </c>
      <c r="BG432" t="s">
        <v>1362</v>
      </c>
      <c r="BH432" t="s">
        <v>1363</v>
      </c>
      <c r="BI432" t="s">
        <v>1363</v>
      </c>
      <c r="BJ432" s="719" t="e">
        <v>#N/A</v>
      </c>
      <c r="BK432" s="566" t="s">
        <v>2799</v>
      </c>
      <c r="BL432" s="484" t="s">
        <v>1364</v>
      </c>
      <c r="BM432" s="56" t="s">
        <v>5246</v>
      </c>
      <c r="BO432" s="211">
        <v>146</v>
      </c>
      <c r="BQ432" s="585" t="s">
        <v>1365</v>
      </c>
      <c r="BT432" s="585" t="s">
        <v>404</v>
      </c>
    </row>
    <row r="433" spans="1:73">
      <c r="A433">
        <v>432</v>
      </c>
      <c r="B433" s="153" t="str">
        <f>IFERROR(TEXT(AL433,"00"),"99")&amp;IFERROR(TEXT(W433,"00"),"99")&amp;IFERROR(TEXT(S433,"00"),"99")&amp;IFERROR(TEXT(BO433,"000"),"999")</f>
        <v>035812147</v>
      </c>
      <c r="C433" s="153" t="str">
        <f>IFERROR(TEXT(AL433,"00"),"99")&amp;IFERROR(TEXT(V433,"00"),"99")&amp;IFERROR(TEXT(R433,"000"),"999")</f>
        <v>0358108</v>
      </c>
      <c r="D433" s="28">
        <v>1</v>
      </c>
      <c r="E433" s="591">
        <f>IF(NOT(ISBLANK(L433)),1,0)</f>
        <v>0</v>
      </c>
      <c r="F433" s="591">
        <f>IF(NOT(ISBLANK(O433)),1,0)</f>
        <v>0</v>
      </c>
      <c r="G433" s="349" t="str">
        <f>IF(ISBLANK(H433), IF(OR(NOT(ISBLANK(L433)),NOT(ISBLANK(I433)), NOT(ISBLANK(O433))),"no oldname but should be",""),IF(H433=I433,"api",IF(H433=O433,"csv","no match or acs")))</f>
        <v>api</v>
      </c>
      <c r="H433" s="119" t="s">
        <v>1243</v>
      </c>
      <c r="I433" s="119" t="s">
        <v>1243</v>
      </c>
      <c r="Q433" s="61" t="s">
        <v>1242</v>
      </c>
      <c r="R433" s="142">
        <f>IFERROR(_xlfn.XLOOKUP(T433, sortorder!P:P,sortorder!Q:Q),999)</f>
        <v>108</v>
      </c>
      <c r="S433" s="142">
        <f>IFERROR(_xlfn.XLOOKUP(T433, sortorder!P:P,sortorder!O:O),99)</f>
        <v>12</v>
      </c>
      <c r="T433" s="124" t="s">
        <v>244</v>
      </c>
      <c r="U433" s="56" t="s">
        <v>244</v>
      </c>
      <c r="V433" s="147">
        <f>IFERROR(_xlfn.XLOOKUP(X433, sortorder!E:E,sortorder!D:D),99)</f>
        <v>58</v>
      </c>
      <c r="W433" s="147">
        <f>V433</f>
        <v>58</v>
      </c>
      <c r="X433" s="358" t="s">
        <v>1209</v>
      </c>
      <c r="Y433" s="137">
        <f>IF(ISERROR(SEARCH(Y$1,$Q433)),0,1)</f>
        <v>0</v>
      </c>
      <c r="Z433" s="137">
        <f>IF(ISERROR(SEARCH(Z$1,$Q433)),0,1)</f>
        <v>0</v>
      </c>
      <c r="AA433" s="137">
        <f>IF(ISERROR(SEARCH(AA$1,$Q433)),0,1)</f>
        <v>0</v>
      </c>
      <c r="AB433" s="137">
        <f>IF(ISERROR(SEARCH(AB$1,$Q433)),0,1)</f>
        <v>0</v>
      </c>
      <c r="AC433" s="137">
        <f>IF(ISERROR(SEARCH(AC$1,$Q433)),0,1)</f>
        <v>1</v>
      </c>
      <c r="AD433" s="137">
        <f>IF(ISERROR(SEARCH(AD$1,$Q433)),0,1)</f>
        <v>0</v>
      </c>
      <c r="AE433" s="137">
        <f>IF(ISERROR(SEARCH(AE$1,$Q433)),0,1)</f>
        <v>0</v>
      </c>
      <c r="AF433" s="137">
        <f>IF(ISERROR(SEARCH(AF$1,$Q433)),0,1)</f>
        <v>0</v>
      </c>
      <c r="AG433" s="137">
        <f>IF(ISERROR(SEARCH(AG$1,$Q433)),0,1)</f>
        <v>0</v>
      </c>
      <c r="AH433" t="s">
        <v>1051</v>
      </c>
      <c r="AI433" s="137" t="str">
        <f>_xlfn.XLOOKUP(I433,'api2.3'!B:B,'api2.3'!D:D,"")</f>
        <v>Environmental Burden Indicators</v>
      </c>
      <c r="AJ433" t="s">
        <v>140</v>
      </c>
      <c r="AK433" s="38" t="s">
        <v>140</v>
      </c>
      <c r="AL433" s="200">
        <f>_xlfn.XLOOKUP(AK433,sortorder!$I$15:$I$20,sortorder!$J$15:$J$20)</f>
        <v>3</v>
      </c>
      <c r="AM433" s="638" t="s">
        <v>416</v>
      </c>
      <c r="AN433" s="638" t="s">
        <v>416</v>
      </c>
      <c r="AO433" s="638" t="s">
        <v>417</v>
      </c>
      <c r="AP433" s="642">
        <v>1</v>
      </c>
      <c r="AQ433" t="s">
        <v>1100</v>
      </c>
      <c r="AR433" s="22" t="str">
        <f>IF(AA433=1,"pctile",IF(Y433=1,"ratio",IF(AC433=1,"avg","raw")))</f>
        <v>avg</v>
      </c>
      <c r="AS433" t="s">
        <v>1107</v>
      </c>
      <c r="AT433" s="22" t="b">
        <f>AR433=AS433</f>
        <v>1</v>
      </c>
      <c r="AU433" s="638" t="s">
        <v>1101</v>
      </c>
      <c r="AV433" s="638" t="s">
        <v>1107</v>
      </c>
      <c r="AX433" s="601" t="s">
        <v>2799</v>
      </c>
      <c r="AY433" s="484" t="b">
        <v>0</v>
      </c>
      <c r="AZ433" t="s">
        <v>2711</v>
      </c>
      <c r="BA433" s="10">
        <v>2</v>
      </c>
      <c r="BB433">
        <v>0</v>
      </c>
      <c r="BC433" t="b">
        <v>0</v>
      </c>
      <c r="BD433" t="b">
        <v>0</v>
      </c>
      <c r="BE433" t="b">
        <v>0</v>
      </c>
      <c r="BG433" t="s">
        <v>1244</v>
      </c>
      <c r="BH433" t="s">
        <v>1245</v>
      </c>
      <c r="BI433" t="s">
        <v>1245</v>
      </c>
      <c r="BJ433" s="719" t="e">
        <v>#N/A</v>
      </c>
      <c r="BK433" s="566" t="s">
        <v>2799</v>
      </c>
      <c r="BL433" s="484" t="s">
        <v>1246</v>
      </c>
      <c r="BM433" s="56" t="s">
        <v>5245</v>
      </c>
      <c r="BO433" s="211">
        <v>147</v>
      </c>
      <c r="BQ433" s="585" t="s">
        <v>1247</v>
      </c>
      <c r="BT433" s="585" t="s">
        <v>404</v>
      </c>
    </row>
    <row r="434" spans="1:73">
      <c r="A434">
        <v>433</v>
      </c>
      <c r="B434" s="153" t="str">
        <f>IFERROR(TEXT(AL434,"00"),"99")&amp;IFERROR(TEXT(W434,"00"),"99")&amp;IFERROR(TEXT(S434,"00"),"99")&amp;IFERROR(TEXT(BO434,"000"),"999")</f>
        <v>035813148</v>
      </c>
      <c r="C434" s="153" t="str">
        <f>IFERROR(TEXT(AL434,"00"),"99")&amp;IFERROR(TEXT(V434,"00"),"99")&amp;IFERROR(TEXT(R434,"000"),"999")</f>
        <v>0358109</v>
      </c>
      <c r="D434" s="239">
        <v>1</v>
      </c>
      <c r="E434" s="591">
        <f>IF(NOT(ISBLANK(L434)),1,0)</f>
        <v>0</v>
      </c>
      <c r="F434" s="591">
        <f>IF(NOT(ISBLANK(O434)),1,0)</f>
        <v>0</v>
      </c>
      <c r="G434" s="349" t="str">
        <f>IF(ISBLANK(H434), IF(OR(NOT(ISBLANK(L434)),NOT(ISBLANK(I434)), NOT(ISBLANK(O434))),"no oldname but should be",""),IF(H434=I434,"api",IF(H434=O434,"csv","no match or acs")))</f>
        <v>api</v>
      </c>
      <c r="H434" s="475" t="s">
        <v>5685</v>
      </c>
      <c r="I434" s="475" t="s">
        <v>5685</v>
      </c>
      <c r="J434" s="189"/>
      <c r="K434" s="119"/>
      <c r="L434" s="119"/>
      <c r="M434" s="189"/>
      <c r="N434" s="189"/>
      <c r="O434" s="119"/>
      <c r="P434" s="189"/>
      <c r="Q434" s="120" t="s">
        <v>5486</v>
      </c>
      <c r="R434" s="142">
        <f>IFERROR(_xlfn.XLOOKUP(T434, sortorder!P:P,sortorder!Q:Q),999)</f>
        <v>109</v>
      </c>
      <c r="S434" s="142">
        <f>IFERROR(_xlfn.XLOOKUP(T434, sortorder!P:P,sortorder!O:O),99)</f>
        <v>13</v>
      </c>
      <c r="T434" s="188" t="s">
        <v>5449</v>
      </c>
      <c r="U434" s="189"/>
      <c r="V434" s="147">
        <f>IFERROR(_xlfn.XLOOKUP(X434, sortorder!E:E,sortorder!D:D),99)</f>
        <v>58</v>
      </c>
      <c r="W434" s="147">
        <f>V434</f>
        <v>58</v>
      </c>
      <c r="X434" s="314" t="s">
        <v>1209</v>
      </c>
      <c r="Y434" s="137">
        <f>IF(ISERROR(SEARCH(Y$1,$Q434)),0,1)</f>
        <v>0</v>
      </c>
      <c r="Z434" s="137">
        <f>IF(ISERROR(SEARCH(Z$1,$Q434)),0,1)</f>
        <v>0</v>
      </c>
      <c r="AA434" s="137">
        <f>IF(ISERROR(SEARCH(AA$1,$Q434)),0,1)</f>
        <v>0</v>
      </c>
      <c r="AB434" s="137">
        <f>IF(ISERROR(SEARCH(AB$1,$Q434)),0,1)</f>
        <v>0</v>
      </c>
      <c r="AC434" s="137">
        <f>IF(ISERROR(SEARCH(AC$1,$Q434)),0,1)</f>
        <v>1</v>
      </c>
      <c r="AD434" s="137">
        <f>IF(ISERROR(SEARCH(AD$1,$Q434)),0,1)</f>
        <v>0</v>
      </c>
      <c r="AE434" s="137">
        <f>IF(ISERROR(SEARCH(AE$1,$Q434)),0,1)</f>
        <v>0</v>
      </c>
      <c r="AF434" s="137">
        <f>IF(ISERROR(SEARCH(AF$1,$Q434)),0,1)</f>
        <v>0</v>
      </c>
      <c r="AG434" s="137">
        <f>IF(ISERROR(SEARCH(AG$1,$Q434)),0,1)</f>
        <v>0</v>
      </c>
      <c r="AH434" s="119" t="s">
        <v>1051</v>
      </c>
      <c r="AI434" s="137" t="str">
        <f>_xlfn.XLOOKUP(I434,'api2.3'!B:B,'api2.3'!D:D,"")</f>
        <v>Environmental Burden Indicators</v>
      </c>
      <c r="AJ434" s="119" t="s">
        <v>140</v>
      </c>
      <c r="AK434" s="202" t="s">
        <v>140</v>
      </c>
      <c r="AL434" s="200">
        <f>_xlfn.XLOOKUP(AK434,sortorder!$I$15:$I$20,sortorder!$J$15:$J$20)</f>
        <v>3</v>
      </c>
      <c r="AM434" s="640" t="s">
        <v>416</v>
      </c>
      <c r="AN434" s="640" t="s">
        <v>416</v>
      </c>
      <c r="AO434" s="640" t="s">
        <v>417</v>
      </c>
      <c r="AP434" s="646">
        <v>1</v>
      </c>
      <c r="AQ434" s="119" t="s">
        <v>1100</v>
      </c>
      <c r="AR434" s="22" t="str">
        <f>IF(AA434=1,"pctile",IF(Y434=1,"ratio",IF(AC434=1,"avg","raw")))</f>
        <v>avg</v>
      </c>
      <c r="AS434" s="119" t="s">
        <v>1107</v>
      </c>
      <c r="AT434" s="22" t="b">
        <f>AR434=AS434</f>
        <v>1</v>
      </c>
      <c r="AU434" s="640" t="s">
        <v>1101</v>
      </c>
      <c r="AV434" s="640" t="s">
        <v>1107</v>
      </c>
      <c r="AW434" s="119"/>
      <c r="AX434" s="601" t="s">
        <v>2799</v>
      </c>
      <c r="AY434" s="484" t="b">
        <v>0</v>
      </c>
      <c r="AZ434" s="224" t="s">
        <v>2711</v>
      </c>
      <c r="BA434" s="119">
        <v>3</v>
      </c>
      <c r="BB434" s="119">
        <v>1</v>
      </c>
      <c r="BC434" s="119" t="b">
        <v>0</v>
      </c>
      <c r="BD434" s="119" t="b">
        <v>0</v>
      </c>
      <c r="BE434" s="119" t="b">
        <v>0</v>
      </c>
      <c r="BF434" s="119"/>
      <c r="BG434" s="247" t="s">
        <v>5487</v>
      </c>
      <c r="BH434" s="247" t="s">
        <v>5488</v>
      </c>
      <c r="BI434" s="247" t="s">
        <v>5488</v>
      </c>
      <c r="BJ434" s="719" t="e">
        <v>#N/A</v>
      </c>
      <c r="BK434" s="566" t="s">
        <v>2799</v>
      </c>
      <c r="BL434" s="484" t="s">
        <v>5684</v>
      </c>
      <c r="BM434" s="189"/>
      <c r="BN434" s="189"/>
      <c r="BO434" s="248">
        <v>148</v>
      </c>
      <c r="BP434" s="119"/>
      <c r="BQ434" s="587"/>
      <c r="BR434" s="587"/>
      <c r="BS434" s="587"/>
      <c r="BT434" s="587"/>
      <c r="BU434" s="587"/>
    </row>
    <row r="435" spans="1:73">
      <c r="A435">
        <v>434</v>
      </c>
      <c r="B435" s="153" t="str">
        <f>IFERROR(TEXT(AL435,"00"),"99")&amp;IFERROR(TEXT(W435,"00"),"99")&amp;IFERROR(TEXT(S435,"00"),"99")&amp;IFERROR(TEXT(BO435,"000"),"999")</f>
        <v>035901110</v>
      </c>
      <c r="C435" s="153" t="str">
        <f>IFERROR(TEXT(AL435,"00"),"99")&amp;IFERROR(TEXT(V435,"00"),"99")&amp;IFERROR(TEXT(R435,"000"),"999")</f>
        <v>0359096</v>
      </c>
      <c r="D435" s="28">
        <v>1</v>
      </c>
      <c r="E435" s="591">
        <f>IF(NOT(ISBLANK(L435)),1,0)</f>
        <v>0</v>
      </c>
      <c r="F435" s="591">
        <f>IF(NOT(ISBLANK(O435)),1,0)</f>
        <v>0</v>
      </c>
      <c r="G435" s="349" t="str">
        <f>IF(ISBLANK(H435), IF(OR(NOT(ISBLANK(L435)),NOT(ISBLANK(I435)), NOT(ISBLANK(O435))),"no oldname but should be",""),IF(H435=I435,"api",IF(H435=O435,"csv","no match or acs")))</f>
        <v>api</v>
      </c>
      <c r="H435" s="119" t="s">
        <v>1887</v>
      </c>
      <c r="I435" s="119" t="s">
        <v>1887</v>
      </c>
      <c r="Q435" s="61" t="s">
        <v>1886</v>
      </c>
      <c r="R435" s="142">
        <f>IFERROR(_xlfn.XLOOKUP(T435, sortorder!P:P,sortorder!Q:Q),999)</f>
        <v>96</v>
      </c>
      <c r="S435" s="142">
        <f>IFERROR(_xlfn.XLOOKUP(T435, sortorder!P:P,sortorder!O:O),99)</f>
        <v>1</v>
      </c>
      <c r="T435" s="124" t="s">
        <v>181</v>
      </c>
      <c r="U435" s="56" t="s">
        <v>181</v>
      </c>
      <c r="V435" s="147">
        <f>IFERROR(_xlfn.XLOOKUP(X435, sortorder!E:E,sortorder!D:D),99)</f>
        <v>59</v>
      </c>
      <c r="W435" s="147">
        <f>V435</f>
        <v>59</v>
      </c>
      <c r="X435" s="358" t="s">
        <v>1822</v>
      </c>
      <c r="Y435" s="137">
        <f>IF(ISERROR(SEARCH(Y$1,$Q435)),0,1)</f>
        <v>0</v>
      </c>
      <c r="Z435" s="137">
        <f>IF(ISERROR(SEARCH(Z$1,$Q435)),0,1)</f>
        <v>1</v>
      </c>
      <c r="AA435" s="137">
        <f>IF(ISERROR(SEARCH(AA$1,$Q435)),0,1)</f>
        <v>0</v>
      </c>
      <c r="AB435" s="137">
        <f>IF(ISERROR(SEARCH(AB$1,$Q435)),0,1)</f>
        <v>0</v>
      </c>
      <c r="AC435" s="137">
        <f>IF(ISERROR(SEARCH(AC$1,$Q435)),0,1)</f>
        <v>1</v>
      </c>
      <c r="AD435" s="137">
        <f>IF(ISERROR(SEARCH(AD$1,$Q435)),0,1)</f>
        <v>0</v>
      </c>
      <c r="AE435" s="137">
        <f>IF(ISERROR(SEARCH(AE$1,$Q435)),0,1)</f>
        <v>0</v>
      </c>
      <c r="AF435" s="137">
        <f>IF(ISERROR(SEARCH(AF$1,$Q435)),0,1)</f>
        <v>0</v>
      </c>
      <c r="AG435" s="137">
        <f>IF(ISERROR(SEARCH(AG$1,$Q435)),0,1)</f>
        <v>0</v>
      </c>
      <c r="AH435" t="s">
        <v>1051</v>
      </c>
      <c r="AI435" s="137" t="str">
        <f>_xlfn.XLOOKUP(I435,'api2.3'!B:B,'api2.3'!D:D,"")</f>
        <v>Environmental Burden Indicators</v>
      </c>
      <c r="AJ435" t="s">
        <v>140</v>
      </c>
      <c r="AK435" s="38" t="s">
        <v>140</v>
      </c>
      <c r="AL435" s="200">
        <f>_xlfn.XLOOKUP(AK435,sortorder!$I$15:$I$20,sortorder!$J$15:$J$20)</f>
        <v>3</v>
      </c>
      <c r="AM435" s="638" t="s">
        <v>1743</v>
      </c>
      <c r="AN435" s="638" t="s">
        <v>1743</v>
      </c>
      <c r="AO435" s="638" t="s">
        <v>1744</v>
      </c>
      <c r="AP435" s="642">
        <v>3</v>
      </c>
      <c r="AQ435" t="s">
        <v>1752</v>
      </c>
      <c r="AR435" s="22" t="str">
        <f>IF(AA435=1,"pctile",IF(Y435=1,"ratio",IF(AC435=1,"avg","raw")))</f>
        <v>avg</v>
      </c>
      <c r="AS435" t="s">
        <v>1107</v>
      </c>
      <c r="AT435" s="22" t="b">
        <f>AR435=AS435</f>
        <v>1</v>
      </c>
      <c r="AU435" s="638" t="s">
        <v>1101</v>
      </c>
      <c r="AV435" s="638" t="s">
        <v>1107</v>
      </c>
      <c r="AX435" s="601" t="s">
        <v>2799</v>
      </c>
      <c r="AY435" s="484" t="b">
        <v>0</v>
      </c>
      <c r="AZ435" t="s">
        <v>2711</v>
      </c>
      <c r="BA435" s="10">
        <v>3</v>
      </c>
      <c r="BB435">
        <v>2</v>
      </c>
      <c r="BC435" t="b">
        <v>0</v>
      </c>
      <c r="BD435" t="b">
        <v>0</v>
      </c>
      <c r="BE435" t="b">
        <v>0</v>
      </c>
      <c r="BG435" t="s">
        <v>1888</v>
      </c>
      <c r="BH435" t="s">
        <v>1889</v>
      </c>
      <c r="BI435" t="s">
        <v>1889</v>
      </c>
      <c r="BJ435" s="719" t="e">
        <v>#N/A</v>
      </c>
      <c r="BK435" s="566" t="s">
        <v>2799</v>
      </c>
      <c r="BL435" s="484" t="s">
        <v>1890</v>
      </c>
      <c r="BM435" s="56" t="s">
        <v>5239</v>
      </c>
      <c r="BO435" s="211">
        <v>110</v>
      </c>
      <c r="BQ435" s="585" t="s">
        <v>1891</v>
      </c>
      <c r="BT435" s="585" t="s">
        <v>404</v>
      </c>
      <c r="BU435" s="585" t="s">
        <v>55</v>
      </c>
    </row>
    <row r="436" spans="1:73">
      <c r="A436">
        <v>435</v>
      </c>
      <c r="B436" s="153" t="str">
        <f>IFERROR(TEXT(AL436,"00"),"99")&amp;IFERROR(TEXT(W436,"00"),"99")&amp;IFERROR(TEXT(S436,"00"),"99")&amp;IFERROR(TEXT(BO436,"000"),"999")</f>
        <v>035902111</v>
      </c>
      <c r="C436" s="153" t="str">
        <f>IFERROR(TEXT(AL436,"00"),"99")&amp;IFERROR(TEXT(V436,"00"),"99")&amp;IFERROR(TEXT(R436,"000"),"999")</f>
        <v>0359097</v>
      </c>
      <c r="D436" s="28">
        <v>1</v>
      </c>
      <c r="E436" s="591">
        <f>IF(NOT(ISBLANK(L436)),1,0)</f>
        <v>0</v>
      </c>
      <c r="F436" s="591">
        <f>IF(NOT(ISBLANK(O436)),1,0)</f>
        <v>0</v>
      </c>
      <c r="G436" s="349" t="str">
        <f>IF(ISBLANK(H436), IF(OR(NOT(ISBLANK(L436)),NOT(ISBLANK(I436)), NOT(ISBLANK(O436))),"no oldname but should be",""),IF(H436=I436,"api",IF(H436=O436,"csv","no match or acs")))</f>
        <v>api</v>
      </c>
      <c r="H436" t="s">
        <v>1875</v>
      </c>
      <c r="I436" t="s">
        <v>1875</v>
      </c>
      <c r="J436" s="189"/>
      <c r="Q436" s="61" t="s">
        <v>1874</v>
      </c>
      <c r="R436" s="142">
        <f>IFERROR(_xlfn.XLOOKUP(T436, sortorder!P:P,sortorder!Q:Q),999)</f>
        <v>97</v>
      </c>
      <c r="S436" s="142">
        <f>IFERROR(_xlfn.XLOOKUP(T436, sortorder!P:P,sortorder!O:O),99)</f>
        <v>2</v>
      </c>
      <c r="T436" s="124" t="s">
        <v>144</v>
      </c>
      <c r="U436" s="56" t="s">
        <v>144</v>
      </c>
      <c r="V436" s="147">
        <f>IFERROR(_xlfn.XLOOKUP(X436, sortorder!E:E,sortorder!D:D),99)</f>
        <v>59</v>
      </c>
      <c r="W436" s="147">
        <f>V436</f>
        <v>59</v>
      </c>
      <c r="X436" s="358" t="s">
        <v>1822</v>
      </c>
      <c r="Y436" s="137">
        <f>IF(ISERROR(SEARCH(Y$1,$Q436)),0,1)</f>
        <v>0</v>
      </c>
      <c r="Z436" s="137">
        <f>IF(ISERROR(SEARCH(Z$1,$Q436)),0,1)</f>
        <v>1</v>
      </c>
      <c r="AA436" s="137">
        <f>IF(ISERROR(SEARCH(AA$1,$Q436)),0,1)</f>
        <v>0</v>
      </c>
      <c r="AB436" s="137">
        <f>IF(ISERROR(SEARCH(AB$1,$Q436)),0,1)</f>
        <v>0</v>
      </c>
      <c r="AC436" s="137">
        <f>IF(ISERROR(SEARCH(AC$1,$Q436)),0,1)</f>
        <v>1</v>
      </c>
      <c r="AD436" s="137">
        <f>IF(ISERROR(SEARCH(AD$1,$Q436)),0,1)</f>
        <v>0</v>
      </c>
      <c r="AE436" s="137">
        <f>IF(ISERROR(SEARCH(AE$1,$Q436)),0,1)</f>
        <v>0</v>
      </c>
      <c r="AF436" s="137">
        <f>IF(ISERROR(SEARCH(AF$1,$Q436)),0,1)</f>
        <v>0</v>
      </c>
      <c r="AG436" s="137">
        <f>IF(ISERROR(SEARCH(AG$1,$Q436)),0,1)</f>
        <v>0</v>
      </c>
      <c r="AH436" t="s">
        <v>1051</v>
      </c>
      <c r="AI436" s="137" t="str">
        <f>_xlfn.XLOOKUP(I436,'api2.3'!B:B,'api2.3'!D:D,"")</f>
        <v>Environmental Burden Indicators</v>
      </c>
      <c r="AJ436" t="s">
        <v>140</v>
      </c>
      <c r="AK436" s="38" t="s">
        <v>140</v>
      </c>
      <c r="AL436" s="200">
        <f>_xlfn.XLOOKUP(AK436,sortorder!$I$15:$I$20,sortorder!$J$15:$J$20)</f>
        <v>3</v>
      </c>
      <c r="AM436" s="638" t="s">
        <v>1743</v>
      </c>
      <c r="AN436" s="638" t="s">
        <v>1743</v>
      </c>
      <c r="AO436" s="638" t="s">
        <v>1744</v>
      </c>
      <c r="AP436" s="642">
        <v>3</v>
      </c>
      <c r="AQ436" t="s">
        <v>1752</v>
      </c>
      <c r="AR436" s="22" t="str">
        <f>IF(AA436=1,"pctile",IF(Y436=1,"ratio",IF(AC436=1,"avg","raw")))</f>
        <v>avg</v>
      </c>
      <c r="AS436" t="s">
        <v>1107</v>
      </c>
      <c r="AT436" s="22" t="b">
        <f>AR436=AS436</f>
        <v>1</v>
      </c>
      <c r="AU436" s="638" t="s">
        <v>1101</v>
      </c>
      <c r="AV436" s="638" t="s">
        <v>1107</v>
      </c>
      <c r="AX436" s="601" t="s">
        <v>2799</v>
      </c>
      <c r="AY436" s="484" t="b">
        <v>0</v>
      </c>
      <c r="AZ436" t="s">
        <v>2711</v>
      </c>
      <c r="BA436" s="10">
        <v>3</v>
      </c>
      <c r="BB436">
        <v>1</v>
      </c>
      <c r="BC436" t="b">
        <v>0</v>
      </c>
      <c r="BD436" t="b">
        <v>0</v>
      </c>
      <c r="BE436" t="b">
        <v>0</v>
      </c>
      <c r="BG436" t="s">
        <v>1876</v>
      </c>
      <c r="BH436" t="s">
        <v>1877</v>
      </c>
      <c r="BI436" t="s">
        <v>1877</v>
      </c>
      <c r="BJ436" s="719" t="e">
        <v>#N/A</v>
      </c>
      <c r="BK436" s="566" t="s">
        <v>2799</v>
      </c>
      <c r="BL436" s="484" t="s">
        <v>1878</v>
      </c>
      <c r="BM436" s="56" t="s">
        <v>1692</v>
      </c>
      <c r="BO436" s="211">
        <v>111</v>
      </c>
      <c r="BQ436" s="585" t="s">
        <v>1879</v>
      </c>
      <c r="BT436" s="585" t="s">
        <v>404</v>
      </c>
      <c r="BU436" s="585" t="s">
        <v>55</v>
      </c>
    </row>
    <row r="437" spans="1:73">
      <c r="A437">
        <v>436</v>
      </c>
      <c r="B437" s="153" t="str">
        <f>IFERROR(TEXT(AL437,"00"),"99")&amp;IFERROR(TEXT(W437,"00"),"99")&amp;IFERROR(TEXT(S437,"00"),"99")&amp;IFERROR(TEXT(BO437,"000"),"999")</f>
        <v>035903112</v>
      </c>
      <c r="C437" s="153" t="str">
        <f>IFERROR(TEXT(AL437,"00"),"99")&amp;IFERROR(TEXT(V437,"00"),"99")&amp;IFERROR(TEXT(R437,"000"),"999")</f>
        <v>0359098</v>
      </c>
      <c r="D437" s="239">
        <v>1</v>
      </c>
      <c r="E437" s="591">
        <f>IF(NOT(ISBLANK(L437)),1,0)</f>
        <v>0</v>
      </c>
      <c r="F437" s="591">
        <f>IF(NOT(ISBLANK(O437)),1,0)</f>
        <v>0</v>
      </c>
      <c r="G437" s="349" t="str">
        <f>IF(ISBLANK(H437), IF(OR(NOT(ISBLANK(L437)),NOT(ISBLANK(I437)), NOT(ISBLANK(O437))),"no oldname but should be",""),IF(H437=I437,"api",IF(H437=O437,"csv","no match or acs")))</f>
        <v>api</v>
      </c>
      <c r="H437" s="119" t="s">
        <v>5562</v>
      </c>
      <c r="I437" s="119" t="s">
        <v>5562</v>
      </c>
      <c r="J437" s="189"/>
      <c r="K437" s="119"/>
      <c r="L437" s="119"/>
      <c r="M437" s="189"/>
      <c r="N437" s="189"/>
      <c r="O437" s="119"/>
      <c r="P437" s="189"/>
      <c r="Q437" s="120" t="s">
        <v>5563</v>
      </c>
      <c r="R437" s="142">
        <f>IFERROR(_xlfn.XLOOKUP(T437, sortorder!P:P,sortorder!Q:Q),999)</f>
        <v>98</v>
      </c>
      <c r="S437" s="142">
        <f>IFERROR(_xlfn.XLOOKUP(T437, sortorder!P:P,sortorder!O:O),99)</f>
        <v>3</v>
      </c>
      <c r="T437" s="188" t="s">
        <v>5453</v>
      </c>
      <c r="U437" s="189"/>
      <c r="V437" s="147">
        <f>IFERROR(_xlfn.XLOOKUP(X437, sortorder!E:E,sortorder!D:D),99)</f>
        <v>59</v>
      </c>
      <c r="W437" s="147">
        <f>V437</f>
        <v>59</v>
      </c>
      <c r="X437" s="314" t="s">
        <v>1822</v>
      </c>
      <c r="Y437" s="137">
        <f>IF(ISERROR(SEARCH(Y$1,$Q437)),0,1)</f>
        <v>0</v>
      </c>
      <c r="Z437" s="137">
        <f>IF(ISERROR(SEARCH(Z$1,$Q437)),0,1)</f>
        <v>1</v>
      </c>
      <c r="AA437" s="137">
        <f>IF(ISERROR(SEARCH(AA$1,$Q437)),0,1)</f>
        <v>0</v>
      </c>
      <c r="AB437" s="137">
        <f>IF(ISERROR(SEARCH(AB$1,$Q437)),0,1)</f>
        <v>0</v>
      </c>
      <c r="AC437" s="137">
        <f>IF(ISERROR(SEARCH(AC$1,$Q437)),0,1)</f>
        <v>1</v>
      </c>
      <c r="AD437" s="137">
        <f>IF(ISERROR(SEARCH(AD$1,$Q437)),0,1)</f>
        <v>0</v>
      </c>
      <c r="AE437" s="137">
        <f>IF(ISERROR(SEARCH(AE$1,$Q437)),0,1)</f>
        <v>0</v>
      </c>
      <c r="AF437" s="137">
        <f>IF(ISERROR(SEARCH(AF$1,$Q437)),0,1)</f>
        <v>0</v>
      </c>
      <c r="AG437" s="137">
        <f>IF(ISERROR(SEARCH(AG$1,$Q437)),0,1)</f>
        <v>0</v>
      </c>
      <c r="AH437" s="119" t="s">
        <v>1051</v>
      </c>
      <c r="AI437" s="137" t="str">
        <f>_xlfn.XLOOKUP(I437,'api2.3'!B:B,'api2.3'!D:D,"")</f>
        <v>Environmental Burden Indicators</v>
      </c>
      <c r="AJ437" s="119" t="s">
        <v>140</v>
      </c>
      <c r="AK437" s="202" t="s">
        <v>140</v>
      </c>
      <c r="AL437" s="200">
        <f>_xlfn.XLOOKUP(AK437,sortorder!$I$15:$I$20,sortorder!$J$15:$J$20)</f>
        <v>3</v>
      </c>
      <c r="AM437" s="640" t="s">
        <v>1743</v>
      </c>
      <c r="AN437" s="640" t="s">
        <v>1743</v>
      </c>
      <c r="AO437" s="640" t="s">
        <v>1744</v>
      </c>
      <c r="AP437" s="646">
        <v>3</v>
      </c>
      <c r="AQ437" s="119" t="s">
        <v>1752</v>
      </c>
      <c r="AR437" s="22" t="str">
        <f>IF(AA437=1,"pctile",IF(Y437=1,"ratio",IF(AC437=1,"avg","raw")))</f>
        <v>avg</v>
      </c>
      <c r="AS437" s="119" t="s">
        <v>1107</v>
      </c>
      <c r="AT437" s="22" t="b">
        <f>AR437=AS437</f>
        <v>1</v>
      </c>
      <c r="AU437" s="640" t="s">
        <v>1101</v>
      </c>
      <c r="AV437" s="640" t="s">
        <v>1107</v>
      </c>
      <c r="AW437" s="119"/>
      <c r="AX437" s="601" t="s">
        <v>2799</v>
      </c>
      <c r="AY437" s="484" t="b">
        <v>0</v>
      </c>
      <c r="AZ437" s="224" t="s">
        <v>2711</v>
      </c>
      <c r="BA437" s="119">
        <v>3</v>
      </c>
      <c r="BB437" s="119">
        <v>1</v>
      </c>
      <c r="BC437" s="119" t="b">
        <v>0</v>
      </c>
      <c r="BD437" s="119" t="b">
        <v>0</v>
      </c>
      <c r="BE437" s="119" t="b">
        <v>0</v>
      </c>
      <c r="BF437" s="119"/>
      <c r="BG437" s="119" t="s">
        <v>5564</v>
      </c>
      <c r="BH437" s="119" t="s">
        <v>5565</v>
      </c>
      <c r="BI437" s="119" t="s">
        <v>5565</v>
      </c>
      <c r="BJ437" s="719" t="e">
        <v>#N/A</v>
      </c>
      <c r="BK437" s="566" t="s">
        <v>2799</v>
      </c>
      <c r="BL437" s="484" t="s">
        <v>6592</v>
      </c>
      <c r="BM437" s="189"/>
      <c r="BN437" s="189"/>
      <c r="BO437" s="374">
        <v>112</v>
      </c>
      <c r="BP437" s="119"/>
      <c r="BQ437" s="587"/>
      <c r="BR437" s="587"/>
      <c r="BS437" s="587"/>
      <c r="BT437" s="587"/>
      <c r="BU437" s="587"/>
    </row>
    <row r="438" spans="1:73">
      <c r="A438">
        <v>437</v>
      </c>
      <c r="B438" s="153" t="str">
        <f>IFERROR(TEXT(AL438,"00"),"99")&amp;IFERROR(TEXT(W438,"00"),"99")&amp;IFERROR(TEXT(S438,"00"),"99")&amp;IFERROR(TEXT(BO438,"000"),"999")</f>
        <v>035904113</v>
      </c>
      <c r="C438" s="153" t="str">
        <f>IFERROR(TEXT(AL438,"00"),"99")&amp;IFERROR(TEXT(V438,"00"),"99")&amp;IFERROR(TEXT(R438,"000"),"999")</f>
        <v>0359099</v>
      </c>
      <c r="D438" s="28">
        <v>1</v>
      </c>
      <c r="E438" s="591">
        <f>IF(NOT(ISBLANK(L438)),1,0)</f>
        <v>0</v>
      </c>
      <c r="F438" s="591">
        <f>IF(NOT(ISBLANK(O438)),1,0)</f>
        <v>0</v>
      </c>
      <c r="G438" s="349" t="str">
        <f>IF(ISBLANK(H438), IF(OR(NOT(ISBLANK(L438)),NOT(ISBLANK(I438)), NOT(ISBLANK(O438))),"no oldname but should be",""),IF(H438=I438,"api",IF(H438=O438,"csv","no match or acs")))</f>
        <v>api</v>
      </c>
      <c r="H438" t="s">
        <v>1831</v>
      </c>
      <c r="I438" t="s">
        <v>1831</v>
      </c>
      <c r="J438" s="189"/>
      <c r="Q438" s="61" t="s">
        <v>1830</v>
      </c>
      <c r="R438" s="142">
        <f>IFERROR(_xlfn.XLOOKUP(T438, sortorder!P:P,sortorder!Q:Q),999)</f>
        <v>99</v>
      </c>
      <c r="S438" s="142">
        <f>IFERROR(_xlfn.XLOOKUP(T438, sortorder!P:P,sortorder!O:O),99)</f>
        <v>4</v>
      </c>
      <c r="T438" s="124" t="s">
        <v>196</v>
      </c>
      <c r="U438" s="56" t="s">
        <v>196</v>
      </c>
      <c r="V438" s="147">
        <f>IFERROR(_xlfn.XLOOKUP(X438, sortorder!E:E,sortorder!D:D),99)</f>
        <v>59</v>
      </c>
      <c r="W438" s="147">
        <f>V438</f>
        <v>59</v>
      </c>
      <c r="X438" s="358" t="s">
        <v>1822</v>
      </c>
      <c r="Y438" s="137">
        <f>IF(ISERROR(SEARCH(Y$1,$Q438)),0,1)</f>
        <v>0</v>
      </c>
      <c r="Z438" s="137">
        <f>IF(ISERROR(SEARCH(Z$1,$Q438)),0,1)</f>
        <v>1</v>
      </c>
      <c r="AA438" s="137">
        <f>IF(ISERROR(SEARCH(AA$1,$Q438)),0,1)</f>
        <v>0</v>
      </c>
      <c r="AB438" s="137">
        <f>IF(ISERROR(SEARCH(AB$1,$Q438)),0,1)</f>
        <v>0</v>
      </c>
      <c r="AC438" s="137">
        <f>IF(ISERROR(SEARCH(AC$1,$Q438)),0,1)</f>
        <v>1</v>
      </c>
      <c r="AD438" s="137">
        <f>IF(ISERROR(SEARCH(AD$1,$Q438)),0,1)</f>
        <v>0</v>
      </c>
      <c r="AE438" s="137">
        <f>IF(ISERROR(SEARCH(AE$1,$Q438)),0,1)</f>
        <v>0</v>
      </c>
      <c r="AF438" s="137">
        <f>IF(ISERROR(SEARCH(AF$1,$Q438)),0,1)</f>
        <v>0</v>
      </c>
      <c r="AG438" s="137">
        <f>IF(ISERROR(SEARCH(AG$1,$Q438)),0,1)</f>
        <v>0</v>
      </c>
      <c r="AH438" t="s">
        <v>1051</v>
      </c>
      <c r="AI438" s="137" t="str">
        <f>_xlfn.XLOOKUP(I438,'api2.3'!B:B,'api2.3'!D:D,"")</f>
        <v>Environmental Burden Indicators</v>
      </c>
      <c r="AJ438" t="s">
        <v>140</v>
      </c>
      <c r="AK438" s="38" t="s">
        <v>140</v>
      </c>
      <c r="AL438" s="200">
        <f>_xlfn.XLOOKUP(AK438,sortorder!$I$15:$I$20,sortorder!$J$15:$J$20)</f>
        <v>3</v>
      </c>
      <c r="AM438" s="638" t="s">
        <v>1743</v>
      </c>
      <c r="AN438" s="638" t="s">
        <v>1743</v>
      </c>
      <c r="AO438" s="638" t="s">
        <v>1744</v>
      </c>
      <c r="AP438" s="642">
        <v>3</v>
      </c>
      <c r="AQ438" t="s">
        <v>1752</v>
      </c>
      <c r="AR438" s="22" t="str">
        <f>IF(AA438=1,"pctile",IF(Y438=1,"ratio",IF(AC438=1,"avg","raw")))</f>
        <v>avg</v>
      </c>
      <c r="AS438" t="s">
        <v>1107</v>
      </c>
      <c r="AT438" s="22" t="b">
        <f>AR438=AS438</f>
        <v>1</v>
      </c>
      <c r="AU438" s="638" t="s">
        <v>1101</v>
      </c>
      <c r="AV438" s="638" t="s">
        <v>1107</v>
      </c>
      <c r="AX438" s="601" t="s">
        <v>2799</v>
      </c>
      <c r="AY438" s="484" t="b">
        <v>0</v>
      </c>
      <c r="AZ438" t="s">
        <v>2711</v>
      </c>
      <c r="BA438" s="10">
        <v>3</v>
      </c>
      <c r="BB438">
        <v>2</v>
      </c>
      <c r="BC438" t="b">
        <v>0</v>
      </c>
      <c r="BD438" t="b">
        <v>0</v>
      </c>
      <c r="BE438" t="b">
        <v>0</v>
      </c>
      <c r="BG438" t="s">
        <v>1832</v>
      </c>
      <c r="BH438" t="s">
        <v>5254</v>
      </c>
      <c r="BI438" t="s">
        <v>5254</v>
      </c>
      <c r="BJ438" s="719">
        <v>0</v>
      </c>
      <c r="BK438" s="566" t="s">
        <v>2799</v>
      </c>
      <c r="BL438" s="484" t="s">
        <v>1833</v>
      </c>
      <c r="BM438" s="56" t="s">
        <v>5240</v>
      </c>
      <c r="BO438" s="372">
        <v>113</v>
      </c>
      <c r="BQ438" s="585" t="s">
        <v>1834</v>
      </c>
      <c r="BT438" s="585" t="s">
        <v>404</v>
      </c>
    </row>
    <row r="439" spans="1:73">
      <c r="A439">
        <v>438</v>
      </c>
      <c r="B439" s="153" t="str">
        <f>IFERROR(TEXT(AL439,"00"),"99")&amp;IFERROR(TEXT(W439,"00"),"99")&amp;IFERROR(TEXT(S439,"00"),"99")&amp;IFERROR(TEXT(BO439,"000"),"999")</f>
        <v>035905114</v>
      </c>
      <c r="C439" s="153" t="str">
        <f>IFERROR(TEXT(AL439,"00"),"99")&amp;IFERROR(TEXT(V439,"00"),"99")&amp;IFERROR(TEXT(R439,"000"),"999")</f>
        <v>0359101</v>
      </c>
      <c r="D439" s="28">
        <v>1</v>
      </c>
      <c r="E439" s="591">
        <f>IF(NOT(ISBLANK(L439)),1,0)</f>
        <v>0</v>
      </c>
      <c r="F439" s="591">
        <f>IF(NOT(ISBLANK(O439)),1,0)</f>
        <v>0</v>
      </c>
      <c r="G439" s="349" t="str">
        <f>IF(ISBLANK(H439), IF(OR(NOT(ISBLANK(L439)),NOT(ISBLANK(I439)), NOT(ISBLANK(O439))),"no oldname but should be",""),IF(H439=I439,"api",IF(H439=O439,"csv","no match or acs")))</f>
        <v>api</v>
      </c>
      <c r="H439" t="s">
        <v>1919</v>
      </c>
      <c r="I439" t="s">
        <v>1919</v>
      </c>
      <c r="Q439" s="61" t="s">
        <v>1918</v>
      </c>
      <c r="R439" s="142">
        <f>IFERROR(_xlfn.XLOOKUP(T439, sortorder!P:P,sortorder!Q:Q),999)</f>
        <v>101</v>
      </c>
      <c r="S439" s="142">
        <f>IFERROR(_xlfn.XLOOKUP(T439, sortorder!P:P,sortorder!O:O),99)</f>
        <v>5</v>
      </c>
      <c r="T439" s="124" t="s">
        <v>1717</v>
      </c>
      <c r="U439" s="56" t="s">
        <v>1717</v>
      </c>
      <c r="V439" s="147">
        <f>IFERROR(_xlfn.XLOOKUP(X439, sortorder!E:E,sortorder!D:D),99)</f>
        <v>59</v>
      </c>
      <c r="W439" s="147">
        <f>V439</f>
        <v>59</v>
      </c>
      <c r="X439" s="358" t="s">
        <v>1822</v>
      </c>
      <c r="Y439" s="137">
        <f>IF(ISERROR(SEARCH(Y$1,$Q439)),0,1)</f>
        <v>0</v>
      </c>
      <c r="Z439" s="137">
        <f>IF(ISERROR(SEARCH(Z$1,$Q439)),0,1)</f>
        <v>1</v>
      </c>
      <c r="AA439" s="137">
        <f>IF(ISERROR(SEARCH(AA$1,$Q439)),0,1)</f>
        <v>0</v>
      </c>
      <c r="AB439" s="137">
        <f>IF(ISERROR(SEARCH(AB$1,$Q439)),0,1)</f>
        <v>0</v>
      </c>
      <c r="AC439" s="137">
        <f>IF(ISERROR(SEARCH(AC$1,$Q439)),0,1)</f>
        <v>1</v>
      </c>
      <c r="AD439" s="137">
        <f>IF(ISERROR(SEARCH(AD$1,$Q439)),0,1)</f>
        <v>0</v>
      </c>
      <c r="AE439" s="137">
        <f>IF(ISERROR(SEARCH(AE$1,$Q439)),0,1)</f>
        <v>0</v>
      </c>
      <c r="AF439" s="137">
        <f>IF(ISERROR(SEARCH(AF$1,$Q439)),0,1)</f>
        <v>0</v>
      </c>
      <c r="AG439" s="137">
        <f>IF(ISERROR(SEARCH(AG$1,$Q439)),0,1)</f>
        <v>0</v>
      </c>
      <c r="AH439" t="s">
        <v>1051</v>
      </c>
      <c r="AI439" s="137" t="str">
        <f>_xlfn.XLOOKUP(I439,'api2.3'!B:B,'api2.3'!D:D,"")</f>
        <v>Environmental Burden Indicators</v>
      </c>
      <c r="AJ439" t="s">
        <v>140</v>
      </c>
      <c r="AK439" s="38" t="s">
        <v>140</v>
      </c>
      <c r="AL439" s="200">
        <f>_xlfn.XLOOKUP(AK439,sortorder!$I$15:$I$20,sortorder!$J$15:$J$20)</f>
        <v>3</v>
      </c>
      <c r="AM439" s="638" t="s">
        <v>1743</v>
      </c>
      <c r="AN439" s="638" t="s">
        <v>1743</v>
      </c>
      <c r="AO439" s="638" t="s">
        <v>1744</v>
      </c>
      <c r="AP439" s="642">
        <v>3</v>
      </c>
      <c r="AQ439" t="s">
        <v>1752</v>
      </c>
      <c r="AR439" s="22" t="str">
        <f>IF(AA439=1,"pctile",IF(Y439=1,"ratio",IF(AC439=1,"avg","raw")))</f>
        <v>avg</v>
      </c>
      <c r="AS439" t="s">
        <v>1107</v>
      </c>
      <c r="AT439" s="22" t="b">
        <f>AR439=AS439</f>
        <v>1</v>
      </c>
      <c r="AU439" s="638" t="s">
        <v>1101</v>
      </c>
      <c r="AV439" s="638" t="s">
        <v>1107</v>
      </c>
      <c r="AX439" s="601" t="s">
        <v>2799</v>
      </c>
      <c r="AY439" s="484" t="b">
        <v>0</v>
      </c>
      <c r="AZ439" t="s">
        <v>2711</v>
      </c>
      <c r="BA439">
        <v>2</v>
      </c>
      <c r="BB439">
        <v>0</v>
      </c>
      <c r="BC439" t="b">
        <v>0</v>
      </c>
      <c r="BD439" t="b">
        <v>0</v>
      </c>
      <c r="BE439" t="b">
        <v>0</v>
      </c>
      <c r="BG439" t="s">
        <v>4741</v>
      </c>
      <c r="BH439" t="s">
        <v>4741</v>
      </c>
      <c r="BI439" t="s">
        <v>4741</v>
      </c>
      <c r="BJ439" s="719">
        <v>0</v>
      </c>
      <c r="BK439" s="566" t="s">
        <v>2799</v>
      </c>
      <c r="BL439" s="484" t="s">
        <v>1920</v>
      </c>
      <c r="BM439" s="56" t="s">
        <v>1324</v>
      </c>
      <c r="BO439" s="211">
        <v>114</v>
      </c>
      <c r="BQ439" s="585" t="s">
        <v>1921</v>
      </c>
    </row>
    <row r="440" spans="1:73">
      <c r="A440">
        <v>439</v>
      </c>
      <c r="B440" s="153" t="str">
        <f>IFERROR(TEXT(AL440,"00"),"99")&amp;IFERROR(TEXT(W440,"00"),"99")&amp;IFERROR(TEXT(S440,"00"),"99")&amp;IFERROR(TEXT(BO440,"000"),"999")</f>
        <v>035906115</v>
      </c>
      <c r="C440" s="153" t="str">
        <f>IFERROR(TEXT(AL440,"00"),"99")&amp;IFERROR(TEXT(V440,"00"),"99")&amp;IFERROR(TEXT(R440,"000"),"999")</f>
        <v>0359102</v>
      </c>
      <c r="D440" s="28">
        <v>1</v>
      </c>
      <c r="E440" s="591">
        <f>IF(NOT(ISBLANK(L440)),1,0)</f>
        <v>0</v>
      </c>
      <c r="F440" s="591">
        <f>IF(NOT(ISBLANK(O440)),1,0)</f>
        <v>0</v>
      </c>
      <c r="G440" s="349" t="str">
        <f>IF(ISBLANK(H440), IF(OR(NOT(ISBLANK(L440)),NOT(ISBLANK(I440)), NOT(ISBLANK(O440))),"no oldname but should be",""),IF(H440=I440,"api",IF(H440=O440,"csv","no match or acs")))</f>
        <v>api</v>
      </c>
      <c r="H440" t="s">
        <v>1927</v>
      </c>
      <c r="I440" t="s">
        <v>1927</v>
      </c>
      <c r="Q440" s="61" t="s">
        <v>1926</v>
      </c>
      <c r="R440" s="142">
        <f>IFERROR(_xlfn.XLOOKUP(T440, sortorder!P:P,sortorder!Q:Q),999)</f>
        <v>102</v>
      </c>
      <c r="S440" s="142">
        <f>IFERROR(_xlfn.XLOOKUP(T440, sortorder!P:P,sortorder!O:O),99)</f>
        <v>6</v>
      </c>
      <c r="T440" s="124" t="s">
        <v>306</v>
      </c>
      <c r="U440" s="56" t="s">
        <v>306</v>
      </c>
      <c r="V440" s="147">
        <f>IFERROR(_xlfn.XLOOKUP(X440, sortorder!E:E,sortorder!D:D),99)</f>
        <v>59</v>
      </c>
      <c r="W440" s="147">
        <f>V440</f>
        <v>59</v>
      </c>
      <c r="X440" s="358" t="s">
        <v>1822</v>
      </c>
      <c r="Y440" s="137">
        <f>IF(ISERROR(SEARCH(Y$1,$Q440)),0,1)</f>
        <v>0</v>
      </c>
      <c r="Z440" s="137">
        <f>IF(ISERROR(SEARCH(Z$1,$Q440)),0,1)</f>
        <v>1</v>
      </c>
      <c r="AA440" s="137">
        <f>IF(ISERROR(SEARCH(AA$1,$Q440)),0,1)</f>
        <v>0</v>
      </c>
      <c r="AB440" s="137">
        <f>IF(ISERROR(SEARCH(AB$1,$Q440)),0,1)</f>
        <v>0</v>
      </c>
      <c r="AC440" s="137">
        <f>IF(ISERROR(SEARCH(AC$1,$Q440)),0,1)</f>
        <v>1</v>
      </c>
      <c r="AD440" s="137">
        <f>IF(ISERROR(SEARCH(AD$1,$Q440)),0,1)</f>
        <v>0</v>
      </c>
      <c r="AE440" s="137">
        <f>IF(ISERROR(SEARCH(AE$1,$Q440)),0,1)</f>
        <v>0</v>
      </c>
      <c r="AF440" s="137">
        <f>IF(ISERROR(SEARCH(AF$1,$Q440)),0,1)</f>
        <v>0</v>
      </c>
      <c r="AG440" s="137">
        <f>IF(ISERROR(SEARCH(AG$1,$Q440)),0,1)</f>
        <v>0</v>
      </c>
      <c r="AH440" t="s">
        <v>1051</v>
      </c>
      <c r="AI440" s="137" t="str">
        <f>_xlfn.XLOOKUP(I440,'api2.3'!B:B,'api2.3'!D:D,"")</f>
        <v>Environmental Burden Indicators</v>
      </c>
      <c r="AJ440" t="s">
        <v>140</v>
      </c>
      <c r="AK440" s="38" t="s">
        <v>140</v>
      </c>
      <c r="AL440" s="200">
        <f>_xlfn.XLOOKUP(AK440,sortorder!$I$15:$I$20,sortorder!$J$15:$J$20)</f>
        <v>3</v>
      </c>
      <c r="AM440" s="638" t="s">
        <v>1743</v>
      </c>
      <c r="AN440" s="638" t="s">
        <v>1743</v>
      </c>
      <c r="AO440" s="638" t="s">
        <v>1744</v>
      </c>
      <c r="AP440" s="642">
        <v>3</v>
      </c>
      <c r="AQ440" t="s">
        <v>1752</v>
      </c>
      <c r="AR440" s="22" t="str">
        <f>IF(AA440=1,"pctile",IF(Y440=1,"ratio",IF(AC440=1,"avg","raw")))</f>
        <v>avg</v>
      </c>
      <c r="AS440" t="s">
        <v>1107</v>
      </c>
      <c r="AT440" s="22" t="b">
        <f>AR440=AS440</f>
        <v>1</v>
      </c>
      <c r="AU440" s="638" t="s">
        <v>1101</v>
      </c>
      <c r="AV440" s="638" t="s">
        <v>1107</v>
      </c>
      <c r="AX440" s="601" t="s">
        <v>2799</v>
      </c>
      <c r="AY440" s="484" t="b">
        <v>0</v>
      </c>
      <c r="AZ440" t="s">
        <v>2711</v>
      </c>
      <c r="BA440" s="10">
        <v>2</v>
      </c>
      <c r="BB440">
        <v>0</v>
      </c>
      <c r="BC440" t="b">
        <v>0</v>
      </c>
      <c r="BD440" t="b">
        <v>0</v>
      </c>
      <c r="BE440" t="b">
        <v>0</v>
      </c>
      <c r="BG440" t="s">
        <v>1928</v>
      </c>
      <c r="BH440" t="s">
        <v>1929</v>
      </c>
      <c r="BI440" t="s">
        <v>1929</v>
      </c>
      <c r="BJ440" s="719" t="e">
        <v>#N/A</v>
      </c>
      <c r="BK440" s="566" t="s">
        <v>2799</v>
      </c>
      <c r="BL440" s="484" t="s">
        <v>1930</v>
      </c>
      <c r="BM440" s="56" t="s">
        <v>5242</v>
      </c>
      <c r="BO440" s="211">
        <v>115</v>
      </c>
      <c r="BQ440" s="585" t="s">
        <v>1129</v>
      </c>
      <c r="BT440" s="585" t="s">
        <v>404</v>
      </c>
      <c r="BU440" s="585" t="s">
        <v>55</v>
      </c>
    </row>
    <row r="441" spans="1:73">
      <c r="A441">
        <v>440</v>
      </c>
      <c r="B441" s="153" t="str">
        <f>IFERROR(TEXT(AL441,"00"),"99")&amp;IFERROR(TEXT(W441,"00"),"99")&amp;IFERROR(TEXT(S441,"00"),"99")&amp;IFERROR(TEXT(BO441,"000"),"999")</f>
        <v>035907116</v>
      </c>
      <c r="C441" s="153" t="str">
        <f>IFERROR(TEXT(AL441,"00"),"99")&amp;IFERROR(TEXT(V441,"00"),"99")&amp;IFERROR(TEXT(R441,"000"),"999")</f>
        <v>0359103</v>
      </c>
      <c r="D441" s="28">
        <v>1</v>
      </c>
      <c r="E441" s="591">
        <f>IF(NOT(ISBLANK(L441)),1,0)</f>
        <v>0</v>
      </c>
      <c r="F441" s="591">
        <f>IF(NOT(ISBLANK(O441)),1,0)</f>
        <v>0</v>
      </c>
      <c r="G441" s="349" t="str">
        <f>IF(ISBLANK(H441), IF(OR(NOT(ISBLANK(L441)),NOT(ISBLANK(I441)), NOT(ISBLANK(O441))),"no oldname but should be",""),IF(H441=I441,"api",IF(H441=O441,"csv","no match or acs")))</f>
        <v>api</v>
      </c>
      <c r="H441" t="s">
        <v>1841</v>
      </c>
      <c r="I441" t="s">
        <v>1841</v>
      </c>
      <c r="Q441" s="61" t="s">
        <v>1840</v>
      </c>
      <c r="R441" s="142">
        <f>IFERROR(_xlfn.XLOOKUP(T441, sortorder!P:P,sortorder!Q:Q),999)</f>
        <v>103</v>
      </c>
      <c r="S441" s="142">
        <f>IFERROR(_xlfn.XLOOKUP(T441, sortorder!P:P,sortorder!O:O),99)</f>
        <v>7</v>
      </c>
      <c r="T441" s="124" t="s">
        <v>80</v>
      </c>
      <c r="U441" s="56" t="s">
        <v>80</v>
      </c>
      <c r="V441" s="147">
        <f>IFERROR(_xlfn.XLOOKUP(X441, sortorder!E:E,sortorder!D:D),99)</f>
        <v>59</v>
      </c>
      <c r="W441" s="147">
        <f>V441</f>
        <v>59</v>
      </c>
      <c r="X441" s="358" t="s">
        <v>1822</v>
      </c>
      <c r="Y441" s="137">
        <f>IF(ISERROR(SEARCH(Y$1,$Q441)),0,1)</f>
        <v>0</v>
      </c>
      <c r="Z441" s="137">
        <f>IF(ISERROR(SEARCH(Z$1,$Q441)),0,1)</f>
        <v>1</v>
      </c>
      <c r="AA441" s="137">
        <f>IF(ISERROR(SEARCH(AA$1,$Q441)),0,1)</f>
        <v>0</v>
      </c>
      <c r="AB441" s="137">
        <f>IF(ISERROR(SEARCH(AB$1,$Q441)),0,1)</f>
        <v>0</v>
      </c>
      <c r="AC441" s="137">
        <f>IF(ISERROR(SEARCH(AC$1,$Q441)),0,1)</f>
        <v>1</v>
      </c>
      <c r="AD441" s="137">
        <f>IF(ISERROR(SEARCH(AD$1,$Q441)),0,1)</f>
        <v>0</v>
      </c>
      <c r="AE441" s="137">
        <f>IF(ISERROR(SEARCH(AE$1,$Q441)),0,1)</f>
        <v>0</v>
      </c>
      <c r="AF441" s="137">
        <f>IF(ISERROR(SEARCH(AF$1,$Q441)),0,1)</f>
        <v>0</v>
      </c>
      <c r="AG441" s="137">
        <f>IF(ISERROR(SEARCH(AG$1,$Q441)),0,1)</f>
        <v>0</v>
      </c>
      <c r="AH441" t="s">
        <v>1051</v>
      </c>
      <c r="AI441" s="137" t="str">
        <f>_xlfn.XLOOKUP(I441,'api2.3'!B:B,'api2.3'!D:D,"")</f>
        <v>Environmental Burden Indicators</v>
      </c>
      <c r="AJ441" t="s">
        <v>140</v>
      </c>
      <c r="AK441" s="38" t="s">
        <v>140</v>
      </c>
      <c r="AL441" s="200">
        <f>_xlfn.XLOOKUP(AK441,sortorder!$I$15:$I$20,sortorder!$J$15:$J$20)</f>
        <v>3</v>
      </c>
      <c r="AM441" s="638" t="s">
        <v>1743</v>
      </c>
      <c r="AN441" s="638" t="s">
        <v>1743</v>
      </c>
      <c r="AO441" s="638" t="s">
        <v>1744</v>
      </c>
      <c r="AP441" s="642">
        <v>3</v>
      </c>
      <c r="AQ441" t="s">
        <v>1752</v>
      </c>
      <c r="AR441" s="22" t="str">
        <f>IF(AA441=1,"pctile",IF(Y441=1,"ratio",IF(AC441=1,"avg","raw")))</f>
        <v>avg</v>
      </c>
      <c r="AS441" t="s">
        <v>1107</v>
      </c>
      <c r="AT441" s="22" t="b">
        <f>AR441=AS441</f>
        <v>1</v>
      </c>
      <c r="AU441" s="638" t="s">
        <v>1101</v>
      </c>
      <c r="AV441" s="638" t="s">
        <v>1107</v>
      </c>
      <c r="AW441">
        <v>1</v>
      </c>
      <c r="AX441" s="601" t="s">
        <v>2799</v>
      </c>
      <c r="AY441" s="484" t="b">
        <v>0</v>
      </c>
      <c r="AZ441" t="s">
        <v>2711</v>
      </c>
      <c r="BA441" s="10">
        <v>3</v>
      </c>
      <c r="BB441" s="8">
        <v>2</v>
      </c>
      <c r="BC441" s="8" t="b">
        <v>1</v>
      </c>
      <c r="BD441" t="b">
        <v>0</v>
      </c>
      <c r="BE441" t="b">
        <v>0</v>
      </c>
      <c r="BG441" t="s">
        <v>4980</v>
      </c>
      <c r="BH441" t="s">
        <v>1842</v>
      </c>
      <c r="BI441" t="s">
        <v>1842</v>
      </c>
      <c r="BJ441" s="719" t="e">
        <v>#N/A</v>
      </c>
      <c r="BK441" s="566" t="s">
        <v>2799</v>
      </c>
      <c r="BL441" s="484" t="s">
        <v>1843</v>
      </c>
      <c r="BM441" s="56" t="s">
        <v>5241</v>
      </c>
      <c r="BO441" s="211">
        <v>116</v>
      </c>
      <c r="BQ441" s="585" t="s">
        <v>1844</v>
      </c>
      <c r="BT441" s="585" t="s">
        <v>404</v>
      </c>
    </row>
    <row r="442" spans="1:73">
      <c r="A442">
        <v>441</v>
      </c>
      <c r="B442" s="153" t="str">
        <f>IFERROR(TEXT(AL442,"00"),"99")&amp;IFERROR(TEXT(W442,"00"),"99")&amp;IFERROR(TEXT(S442,"00"),"99")&amp;IFERROR(TEXT(BO442,"000"),"999")</f>
        <v>035908117</v>
      </c>
      <c r="C442" s="153" t="str">
        <f>IFERROR(TEXT(AL442,"00"),"99")&amp;IFERROR(TEXT(V442,"00"),"99")&amp;IFERROR(TEXT(R442,"000"),"999")</f>
        <v>0359104</v>
      </c>
      <c r="D442" s="28">
        <v>1</v>
      </c>
      <c r="E442" s="591">
        <f>IF(NOT(ISBLANK(L442)),1,0)</f>
        <v>0</v>
      </c>
      <c r="F442" s="591">
        <f>IF(NOT(ISBLANK(O442)),1,0)</f>
        <v>0</v>
      </c>
      <c r="G442" s="349" t="str">
        <f>IF(ISBLANK(H442), IF(OR(NOT(ISBLANK(L442)),NOT(ISBLANK(I442)), NOT(ISBLANK(O442))),"no oldname but should be",""),IF(H442=I442,"api",IF(H442=O442,"csv","no match or acs")))</f>
        <v>api</v>
      </c>
      <c r="H442" t="s">
        <v>1863</v>
      </c>
      <c r="I442" t="s">
        <v>1863</v>
      </c>
      <c r="Q442" s="61" t="s">
        <v>1862</v>
      </c>
      <c r="R442" s="142">
        <f>IFERROR(_xlfn.XLOOKUP(T442, sortorder!P:P,sortorder!Q:Q),999)</f>
        <v>104</v>
      </c>
      <c r="S442" s="142">
        <f>IFERROR(_xlfn.XLOOKUP(T442, sortorder!P:P,sortorder!O:O),99)</f>
        <v>8</v>
      </c>
      <c r="T442" s="124" t="s">
        <v>255</v>
      </c>
      <c r="U442" s="56" t="s">
        <v>255</v>
      </c>
      <c r="V442" s="147">
        <f>IFERROR(_xlfn.XLOOKUP(X442, sortorder!E:E,sortorder!D:D),99)</f>
        <v>59</v>
      </c>
      <c r="W442" s="147">
        <f>V442</f>
        <v>59</v>
      </c>
      <c r="X442" s="358" t="s">
        <v>1822</v>
      </c>
      <c r="Y442" s="137">
        <f>IF(ISERROR(SEARCH(Y$1,$Q442)),0,1)</f>
        <v>0</v>
      </c>
      <c r="Z442" s="137">
        <f>IF(ISERROR(SEARCH(Z$1,$Q442)),0,1)</f>
        <v>1</v>
      </c>
      <c r="AA442" s="137">
        <f>IF(ISERROR(SEARCH(AA$1,$Q442)),0,1)</f>
        <v>0</v>
      </c>
      <c r="AB442" s="137">
        <f>IF(ISERROR(SEARCH(AB$1,$Q442)),0,1)</f>
        <v>0</v>
      </c>
      <c r="AC442" s="137">
        <f>IF(ISERROR(SEARCH(AC$1,$Q442)),0,1)</f>
        <v>1</v>
      </c>
      <c r="AD442" s="137">
        <f>IF(ISERROR(SEARCH(AD$1,$Q442)),0,1)</f>
        <v>0</v>
      </c>
      <c r="AE442" s="137">
        <f>IF(ISERROR(SEARCH(AE$1,$Q442)),0,1)</f>
        <v>0</v>
      </c>
      <c r="AF442" s="137">
        <f>IF(ISERROR(SEARCH(AF$1,$Q442)),0,1)</f>
        <v>0</v>
      </c>
      <c r="AG442" s="137">
        <f>IF(ISERROR(SEARCH(AG$1,$Q442)),0,1)</f>
        <v>0</v>
      </c>
      <c r="AH442" t="s">
        <v>1051</v>
      </c>
      <c r="AI442" s="137" t="str">
        <f>_xlfn.XLOOKUP(I442,'api2.3'!B:B,'api2.3'!D:D,"")</f>
        <v>Environmental Burden Indicators</v>
      </c>
      <c r="AJ442" t="s">
        <v>140</v>
      </c>
      <c r="AK442" s="38" t="s">
        <v>140</v>
      </c>
      <c r="AL442" s="200">
        <f>_xlfn.XLOOKUP(AK442,sortorder!$I$15:$I$20,sortorder!$J$15:$J$20)</f>
        <v>3</v>
      </c>
      <c r="AM442" s="638" t="s">
        <v>1743</v>
      </c>
      <c r="AN442" s="638" t="s">
        <v>1743</v>
      </c>
      <c r="AO442" s="638" t="s">
        <v>1744</v>
      </c>
      <c r="AP442" s="642">
        <v>3</v>
      </c>
      <c r="AQ442" t="s">
        <v>1752</v>
      </c>
      <c r="AR442" s="22" t="str">
        <f>IF(AA442=1,"pctile",IF(Y442=1,"ratio",IF(AC442=1,"avg","raw")))</f>
        <v>avg</v>
      </c>
      <c r="AS442" t="s">
        <v>1107</v>
      </c>
      <c r="AT442" s="22" t="b">
        <f>AR442=AS442</f>
        <v>1</v>
      </c>
      <c r="AU442" s="638" t="s">
        <v>1101</v>
      </c>
      <c r="AV442" s="638" t="s">
        <v>1107</v>
      </c>
      <c r="AX442" s="601" t="s">
        <v>2799</v>
      </c>
      <c r="AY442" s="484" t="b">
        <v>0</v>
      </c>
      <c r="AZ442" t="s">
        <v>2711</v>
      </c>
      <c r="BA442" s="10">
        <v>2</v>
      </c>
      <c r="BB442">
        <v>2</v>
      </c>
      <c r="BC442" t="b">
        <v>0</v>
      </c>
      <c r="BD442" t="b">
        <v>0</v>
      </c>
      <c r="BE442" t="b">
        <v>0</v>
      </c>
      <c r="BG442" t="s">
        <v>1864</v>
      </c>
      <c r="BH442" t="s">
        <v>1865</v>
      </c>
      <c r="BI442" t="s">
        <v>1865</v>
      </c>
      <c r="BJ442" s="719" t="e">
        <v>#N/A</v>
      </c>
      <c r="BK442" s="566" t="s">
        <v>2799</v>
      </c>
      <c r="BL442" s="484" t="s">
        <v>1866</v>
      </c>
      <c r="BM442" s="56" t="s">
        <v>1687</v>
      </c>
      <c r="BO442" s="211">
        <v>117</v>
      </c>
      <c r="BQ442" s="585" t="s">
        <v>1867</v>
      </c>
      <c r="BT442" s="585" t="s">
        <v>404</v>
      </c>
    </row>
    <row r="443" spans="1:73">
      <c r="A443">
        <v>442</v>
      </c>
      <c r="B443" s="153" t="str">
        <f>IFERROR(TEXT(AL443,"00"),"99")&amp;IFERROR(TEXT(W443,"00"),"99")&amp;IFERROR(TEXT(S443,"00"),"99")&amp;IFERROR(TEXT(BO443,"000"),"999")</f>
        <v>035909118</v>
      </c>
      <c r="C443" s="153" t="str">
        <f>IFERROR(TEXT(AL443,"00"),"99")&amp;IFERROR(TEXT(V443,"00"),"99")&amp;IFERROR(TEXT(R443,"000"),"999")</f>
        <v>0359105</v>
      </c>
      <c r="D443" s="28">
        <v>1</v>
      </c>
      <c r="E443" s="591">
        <f>IF(NOT(ISBLANK(L443)),1,0)</f>
        <v>0</v>
      </c>
      <c r="F443" s="591">
        <f>IF(NOT(ISBLANK(O443)),1,0)</f>
        <v>0</v>
      </c>
      <c r="G443" s="349" t="str">
        <f>IF(ISBLANK(H443), IF(OR(NOT(ISBLANK(L443)),NOT(ISBLANK(I443)), NOT(ISBLANK(O443))),"no oldname but should be",""),IF(H443=I443,"api",IF(H443=O443,"csv","no match or acs")))</f>
        <v>api</v>
      </c>
      <c r="H443" s="119" t="s">
        <v>1907</v>
      </c>
      <c r="I443" s="119" t="s">
        <v>1907</v>
      </c>
      <c r="Q443" s="61" t="s">
        <v>1906</v>
      </c>
      <c r="R443" s="142">
        <f>IFERROR(_xlfn.XLOOKUP(T443, sortorder!P:P,sortorder!Q:Q),999)</f>
        <v>105</v>
      </c>
      <c r="S443" s="142">
        <f>IFERROR(_xlfn.XLOOKUP(T443, sortorder!P:P,sortorder!O:O),99)</f>
        <v>9</v>
      </c>
      <c r="T443" s="124" t="s">
        <v>265</v>
      </c>
      <c r="U443" s="56" t="s">
        <v>265</v>
      </c>
      <c r="V443" s="147">
        <f>IFERROR(_xlfn.XLOOKUP(X443, sortorder!E:E,sortorder!D:D),99)</f>
        <v>59</v>
      </c>
      <c r="W443" s="147">
        <f>V443</f>
        <v>59</v>
      </c>
      <c r="X443" s="358" t="s">
        <v>1822</v>
      </c>
      <c r="Y443" s="137">
        <f>IF(ISERROR(SEARCH(Y$1,$Q443)),0,1)</f>
        <v>0</v>
      </c>
      <c r="Z443" s="137">
        <f>IF(ISERROR(SEARCH(Z$1,$Q443)),0,1)</f>
        <v>1</v>
      </c>
      <c r="AA443" s="137">
        <f>IF(ISERROR(SEARCH(AA$1,$Q443)),0,1)</f>
        <v>0</v>
      </c>
      <c r="AB443" s="137">
        <f>IF(ISERROR(SEARCH(AB$1,$Q443)),0,1)</f>
        <v>0</v>
      </c>
      <c r="AC443" s="137">
        <f>IF(ISERROR(SEARCH(AC$1,$Q443)),0,1)</f>
        <v>1</v>
      </c>
      <c r="AD443" s="137">
        <f>IF(ISERROR(SEARCH(AD$1,$Q443)),0,1)</f>
        <v>0</v>
      </c>
      <c r="AE443" s="137">
        <f>IF(ISERROR(SEARCH(AE$1,$Q443)),0,1)</f>
        <v>0</v>
      </c>
      <c r="AF443" s="137">
        <f>IF(ISERROR(SEARCH(AF$1,$Q443)),0,1)</f>
        <v>0</v>
      </c>
      <c r="AG443" s="137">
        <f>IF(ISERROR(SEARCH(AG$1,$Q443)),0,1)</f>
        <v>0</v>
      </c>
      <c r="AH443" t="s">
        <v>1051</v>
      </c>
      <c r="AI443" s="137" t="str">
        <f>_xlfn.XLOOKUP(I443,'api2.3'!B:B,'api2.3'!D:D,"")</f>
        <v>Environmental Burden Indicators</v>
      </c>
      <c r="AJ443" t="s">
        <v>140</v>
      </c>
      <c r="AK443" s="38" t="s">
        <v>140</v>
      </c>
      <c r="AL443" s="200">
        <f>_xlfn.XLOOKUP(AK443,sortorder!$I$15:$I$20,sortorder!$J$15:$J$20)</f>
        <v>3</v>
      </c>
      <c r="AM443" s="638" t="s">
        <v>1743</v>
      </c>
      <c r="AN443" s="638" t="s">
        <v>1743</v>
      </c>
      <c r="AO443" s="638" t="s">
        <v>1744</v>
      </c>
      <c r="AP443" s="642">
        <v>3</v>
      </c>
      <c r="AQ443" t="s">
        <v>1752</v>
      </c>
      <c r="AR443" s="22" t="str">
        <f>IF(AA443=1,"pctile",IF(Y443=1,"ratio",IF(AC443=1,"avg","raw")))</f>
        <v>avg</v>
      </c>
      <c r="AS443" t="s">
        <v>1107</v>
      </c>
      <c r="AT443" s="22" t="b">
        <f>AR443=AS443</f>
        <v>1</v>
      </c>
      <c r="AU443" s="638" t="s">
        <v>1101</v>
      </c>
      <c r="AV443" s="638" t="s">
        <v>1107</v>
      </c>
      <c r="AX443" s="601" t="s">
        <v>2799</v>
      </c>
      <c r="AY443" s="484" t="b">
        <v>0</v>
      </c>
      <c r="AZ443" t="s">
        <v>2711</v>
      </c>
      <c r="BA443" s="10">
        <v>2</v>
      </c>
      <c r="BB443">
        <v>2</v>
      </c>
      <c r="BC443" t="b">
        <v>0</v>
      </c>
      <c r="BD443" t="b">
        <v>0</v>
      </c>
      <c r="BE443" t="b">
        <v>0</v>
      </c>
      <c r="BG443" t="s">
        <v>1908</v>
      </c>
      <c r="BH443" t="s">
        <v>1909</v>
      </c>
      <c r="BI443" t="s">
        <v>1909</v>
      </c>
      <c r="BJ443" s="719" t="e">
        <v>#N/A</v>
      </c>
      <c r="BK443" s="566" t="s">
        <v>2799</v>
      </c>
      <c r="BL443" s="484" t="s">
        <v>1910</v>
      </c>
      <c r="BM443" s="56" t="s">
        <v>5243</v>
      </c>
      <c r="BO443" s="211">
        <v>118</v>
      </c>
      <c r="BQ443" s="585" t="s">
        <v>1911</v>
      </c>
      <c r="BT443" s="585" t="s">
        <v>404</v>
      </c>
    </row>
    <row r="444" spans="1:73">
      <c r="A444">
        <v>443</v>
      </c>
      <c r="B444" s="153" t="str">
        <f>IFERROR(TEXT(AL444,"00"),"99")&amp;IFERROR(TEXT(W444,"00"),"99")&amp;IFERROR(TEXT(S444,"00"),"99")&amp;IFERROR(TEXT(BO444,"000"),"999")</f>
        <v>035910119</v>
      </c>
      <c r="C444" s="153" t="str">
        <f>IFERROR(TEXT(AL444,"00"),"99")&amp;IFERROR(TEXT(V444,"00"),"99")&amp;IFERROR(TEXT(R444,"000"),"999")</f>
        <v>0359106</v>
      </c>
      <c r="D444" s="28">
        <v>1</v>
      </c>
      <c r="E444" s="591">
        <f>IF(NOT(ISBLANK(L444)),1,0)</f>
        <v>0</v>
      </c>
      <c r="F444" s="591">
        <f>IF(NOT(ISBLANK(O444)),1,0)</f>
        <v>0</v>
      </c>
      <c r="G444" s="349" t="str">
        <f>IF(ISBLANK(H444), IF(OR(NOT(ISBLANK(L444)),NOT(ISBLANK(I444)), NOT(ISBLANK(O444))),"no oldname but should be",""),IF(H444=I444,"api",IF(H444=O444,"csv","no match or acs")))</f>
        <v>api</v>
      </c>
      <c r="H444" t="s">
        <v>1938</v>
      </c>
      <c r="I444" t="s">
        <v>1938</v>
      </c>
      <c r="Q444" s="61" t="s">
        <v>1937</v>
      </c>
      <c r="R444" s="142">
        <f>IFERROR(_xlfn.XLOOKUP(T444, sortorder!P:P,sortorder!Q:Q),999)</f>
        <v>106</v>
      </c>
      <c r="S444" s="142">
        <f>IFERROR(_xlfn.XLOOKUP(T444, sortorder!P:P,sortorder!O:O),99)</f>
        <v>10</v>
      </c>
      <c r="T444" s="124" t="s">
        <v>95</v>
      </c>
      <c r="U444" s="56" t="s">
        <v>95</v>
      </c>
      <c r="V444" s="147">
        <f>IFERROR(_xlfn.XLOOKUP(X444, sortorder!E:E,sortorder!D:D),99)</f>
        <v>59</v>
      </c>
      <c r="W444" s="147">
        <f>V444</f>
        <v>59</v>
      </c>
      <c r="X444" s="358" t="s">
        <v>1822</v>
      </c>
      <c r="Y444" s="137">
        <f>IF(ISERROR(SEARCH(Y$1,$Q444)),0,1)</f>
        <v>0</v>
      </c>
      <c r="Z444" s="137">
        <f>IF(ISERROR(SEARCH(Z$1,$Q444)),0,1)</f>
        <v>1</v>
      </c>
      <c r="AA444" s="137">
        <f>IF(ISERROR(SEARCH(AA$1,$Q444)),0,1)</f>
        <v>0</v>
      </c>
      <c r="AB444" s="137">
        <f>IF(ISERROR(SEARCH(AB$1,$Q444)),0,1)</f>
        <v>0</v>
      </c>
      <c r="AC444" s="137">
        <f>IF(ISERROR(SEARCH(AC$1,$Q444)),0,1)</f>
        <v>1</v>
      </c>
      <c r="AD444" s="137">
        <f>IF(ISERROR(SEARCH(AD$1,$Q444)),0,1)</f>
        <v>0</v>
      </c>
      <c r="AE444" s="137">
        <f>IF(ISERROR(SEARCH(AE$1,$Q444)),0,1)</f>
        <v>0</v>
      </c>
      <c r="AF444" s="137">
        <f>IF(ISERROR(SEARCH(AF$1,$Q444)),0,1)</f>
        <v>0</v>
      </c>
      <c r="AG444" s="137">
        <f>IF(ISERROR(SEARCH(AG$1,$Q444)),0,1)</f>
        <v>0</v>
      </c>
      <c r="AH444" t="s">
        <v>1051</v>
      </c>
      <c r="AI444" s="137" t="str">
        <f>_xlfn.XLOOKUP(I444,'api2.3'!B:B,'api2.3'!D:D,"")</f>
        <v>Environmental Burden Indicators</v>
      </c>
      <c r="AJ444" t="s">
        <v>140</v>
      </c>
      <c r="AK444" s="38" t="s">
        <v>140</v>
      </c>
      <c r="AL444" s="200">
        <f>_xlfn.XLOOKUP(AK444,sortorder!$I$15:$I$20,sortorder!$J$15:$J$20)</f>
        <v>3</v>
      </c>
      <c r="AM444" s="638" t="s">
        <v>1743</v>
      </c>
      <c r="AN444" s="638" t="s">
        <v>1743</v>
      </c>
      <c r="AO444" s="638" t="s">
        <v>1744</v>
      </c>
      <c r="AP444" s="642">
        <v>3</v>
      </c>
      <c r="AQ444" t="s">
        <v>1752</v>
      </c>
      <c r="AR444" s="22" t="str">
        <f>IF(AA444=1,"pctile",IF(Y444=1,"ratio",IF(AC444=1,"avg","raw")))</f>
        <v>avg</v>
      </c>
      <c r="AS444" t="s">
        <v>1107</v>
      </c>
      <c r="AT444" s="22" t="b">
        <f>AR444=AS444</f>
        <v>1</v>
      </c>
      <c r="AU444" s="638" t="s">
        <v>1101</v>
      </c>
      <c r="AV444" s="638" t="s">
        <v>1107</v>
      </c>
      <c r="AX444" s="601" t="s">
        <v>2799</v>
      </c>
      <c r="AY444" s="484" t="b">
        <v>0</v>
      </c>
      <c r="AZ444" t="s">
        <v>2711</v>
      </c>
      <c r="BA444" s="10">
        <v>2</v>
      </c>
      <c r="BB444">
        <v>1</v>
      </c>
      <c r="BC444" t="b">
        <v>0</v>
      </c>
      <c r="BD444" t="b">
        <v>0</v>
      </c>
      <c r="BE444" t="b">
        <v>0</v>
      </c>
      <c r="BG444" t="s">
        <v>1939</v>
      </c>
      <c r="BH444" t="s">
        <v>1940</v>
      </c>
      <c r="BI444" t="s">
        <v>1940</v>
      </c>
      <c r="BJ444" s="719" t="e">
        <v>#N/A</v>
      </c>
      <c r="BK444" s="566" t="s">
        <v>2799</v>
      </c>
      <c r="BL444" s="484" t="s">
        <v>1941</v>
      </c>
      <c r="BM444" s="56" t="s">
        <v>5244</v>
      </c>
      <c r="BO444" s="211">
        <v>119</v>
      </c>
      <c r="BQ444" s="585" t="s">
        <v>1313</v>
      </c>
      <c r="BT444" s="585" t="s">
        <v>404</v>
      </c>
    </row>
    <row r="445" spans="1:73">
      <c r="A445">
        <v>444</v>
      </c>
      <c r="B445" s="153" t="str">
        <f>IFERROR(TEXT(AL445,"00"),"99")&amp;IFERROR(TEXT(W445,"00"),"99")&amp;IFERROR(TEXT(S445,"00"),"99")&amp;IFERROR(TEXT(BO445,"000"),"999")</f>
        <v>035911120</v>
      </c>
      <c r="C445" s="153" t="str">
        <f>IFERROR(TEXT(AL445,"00"),"99")&amp;IFERROR(TEXT(V445,"00"),"99")&amp;IFERROR(TEXT(R445,"000"),"999")</f>
        <v>0359107</v>
      </c>
      <c r="D445" s="28">
        <v>1</v>
      </c>
      <c r="E445" s="591">
        <f>IF(NOT(ISBLANK(L445)),1,0)</f>
        <v>0</v>
      </c>
      <c r="F445" s="591">
        <f>IF(NOT(ISBLANK(O445)),1,0)</f>
        <v>0</v>
      </c>
      <c r="G445" s="349" t="str">
        <f>IF(ISBLANK(H445), IF(OR(NOT(ISBLANK(L445)),NOT(ISBLANK(I445)), NOT(ISBLANK(O445))),"no oldname but should be",""),IF(H445=I445,"api",IF(H445=O445,"csv","no match or acs")))</f>
        <v>api</v>
      </c>
      <c r="H445" s="178" t="s">
        <v>1949</v>
      </c>
      <c r="I445" s="178" t="s">
        <v>1949</v>
      </c>
      <c r="Q445" s="61" t="s">
        <v>1948</v>
      </c>
      <c r="R445" s="142">
        <f>IFERROR(_xlfn.XLOOKUP(T445, sortorder!P:P,sortorder!Q:Q),999)</f>
        <v>107</v>
      </c>
      <c r="S445" s="142">
        <f>IFERROR(_xlfn.XLOOKUP(T445, sortorder!P:P,sortorder!O:O),99)</f>
        <v>11</v>
      </c>
      <c r="T445" s="124" t="s">
        <v>134</v>
      </c>
      <c r="U445" s="56" t="s">
        <v>134</v>
      </c>
      <c r="V445" s="147">
        <f>IFERROR(_xlfn.XLOOKUP(X445, sortorder!E:E,sortorder!D:D),99)</f>
        <v>59</v>
      </c>
      <c r="W445" s="147">
        <f>V445</f>
        <v>59</v>
      </c>
      <c r="X445" s="358" t="s">
        <v>1822</v>
      </c>
      <c r="Y445" s="137">
        <f>IF(ISERROR(SEARCH(Y$1,$Q445)),0,1)</f>
        <v>0</v>
      </c>
      <c r="Z445" s="137">
        <f>IF(ISERROR(SEARCH(Z$1,$Q445)),0,1)</f>
        <v>1</v>
      </c>
      <c r="AA445" s="137">
        <f>IF(ISERROR(SEARCH(AA$1,$Q445)),0,1)</f>
        <v>0</v>
      </c>
      <c r="AB445" s="137">
        <f>IF(ISERROR(SEARCH(AB$1,$Q445)),0,1)</f>
        <v>0</v>
      </c>
      <c r="AC445" s="137">
        <f>IF(ISERROR(SEARCH(AC$1,$Q445)),0,1)</f>
        <v>1</v>
      </c>
      <c r="AD445" s="137">
        <f>IF(ISERROR(SEARCH(AD$1,$Q445)),0,1)</f>
        <v>0</v>
      </c>
      <c r="AE445" s="137">
        <f>IF(ISERROR(SEARCH(AE$1,$Q445)),0,1)</f>
        <v>0</v>
      </c>
      <c r="AF445" s="137">
        <f>IF(ISERROR(SEARCH(AF$1,$Q445)),0,1)</f>
        <v>0</v>
      </c>
      <c r="AG445" s="137">
        <f>IF(ISERROR(SEARCH(AG$1,$Q445)),0,1)</f>
        <v>0</v>
      </c>
      <c r="AH445" t="s">
        <v>1051</v>
      </c>
      <c r="AI445" s="137" t="str">
        <f>_xlfn.XLOOKUP(I445,'api2.3'!B:B,'api2.3'!D:D,"")</f>
        <v>Environmental Burden Indicators</v>
      </c>
      <c r="AJ445" t="s">
        <v>140</v>
      </c>
      <c r="AK445" s="38" t="s">
        <v>140</v>
      </c>
      <c r="AL445" s="200">
        <f>_xlfn.XLOOKUP(AK445,sortorder!$I$15:$I$20,sortorder!$J$15:$J$20)</f>
        <v>3</v>
      </c>
      <c r="AM445" s="638" t="s">
        <v>1743</v>
      </c>
      <c r="AN445" s="638" t="s">
        <v>1743</v>
      </c>
      <c r="AO445" s="638" t="s">
        <v>1744</v>
      </c>
      <c r="AP445" s="642">
        <v>3</v>
      </c>
      <c r="AQ445" t="s">
        <v>1752</v>
      </c>
      <c r="AR445" s="22" t="str">
        <f>IF(AA445=1,"pctile",IF(Y445=1,"ratio",IF(AC445=1,"avg","raw")))</f>
        <v>avg</v>
      </c>
      <c r="AS445" t="s">
        <v>1107</v>
      </c>
      <c r="AT445" s="22" t="b">
        <f>AR445=AS445</f>
        <v>1</v>
      </c>
      <c r="AU445" s="638" t="s">
        <v>1101</v>
      </c>
      <c r="AV445" s="638" t="s">
        <v>1107</v>
      </c>
      <c r="AX445" s="601" t="s">
        <v>2799</v>
      </c>
      <c r="AY445" s="484" t="b">
        <v>0</v>
      </c>
      <c r="AZ445" t="s">
        <v>2711</v>
      </c>
      <c r="BA445" s="10">
        <v>2</v>
      </c>
      <c r="BB445">
        <v>1</v>
      </c>
      <c r="BC445" t="b">
        <v>0</v>
      </c>
      <c r="BD445" t="b">
        <v>0</v>
      </c>
      <c r="BE445" t="b">
        <v>0</v>
      </c>
      <c r="BG445" t="s">
        <v>1950</v>
      </c>
      <c r="BH445" t="s">
        <v>1951</v>
      </c>
      <c r="BI445" t="s">
        <v>1951</v>
      </c>
      <c r="BJ445" s="719" t="e">
        <v>#N/A</v>
      </c>
      <c r="BK445" s="566" t="s">
        <v>2799</v>
      </c>
      <c r="BL445" s="484" t="s">
        <v>1952</v>
      </c>
      <c r="BM445" s="56" t="s">
        <v>5246</v>
      </c>
      <c r="BO445" s="211">
        <v>120</v>
      </c>
      <c r="BQ445" s="585" t="s">
        <v>1953</v>
      </c>
      <c r="BT445" s="585" t="s">
        <v>404</v>
      </c>
    </row>
    <row r="446" spans="1:73">
      <c r="A446">
        <v>445</v>
      </c>
      <c r="B446" s="153" t="str">
        <f>IFERROR(TEXT(AL446,"00"),"99")&amp;IFERROR(TEXT(W446,"00"),"99")&amp;IFERROR(TEXT(S446,"00"),"99")&amp;IFERROR(TEXT(BO446,"000"),"999")</f>
        <v>035912121</v>
      </c>
      <c r="C446" s="153" t="str">
        <f>IFERROR(TEXT(AL446,"00"),"99")&amp;IFERROR(TEXT(V446,"00"),"99")&amp;IFERROR(TEXT(R446,"000"),"999")</f>
        <v>0359108</v>
      </c>
      <c r="D446" s="28">
        <v>1</v>
      </c>
      <c r="E446" s="591">
        <f>IF(NOT(ISBLANK(L446)),1,0)</f>
        <v>0</v>
      </c>
      <c r="F446" s="591">
        <f>IF(NOT(ISBLANK(O446)),1,0)</f>
        <v>0</v>
      </c>
      <c r="G446" s="349" t="str">
        <f>IF(ISBLANK(H446), IF(OR(NOT(ISBLANK(L446)),NOT(ISBLANK(I446)), NOT(ISBLANK(O446))),"no oldname but should be",""),IF(H446=I446,"api",IF(H446=O446,"csv","no match or acs")))</f>
        <v>api</v>
      </c>
      <c r="H446" t="s">
        <v>1851</v>
      </c>
      <c r="I446" t="s">
        <v>1851</v>
      </c>
      <c r="Q446" s="61" t="s">
        <v>1850</v>
      </c>
      <c r="R446" s="142">
        <f>IFERROR(_xlfn.XLOOKUP(T446, sortorder!P:P,sortorder!Q:Q),999)</f>
        <v>108</v>
      </c>
      <c r="S446" s="142">
        <f>IFERROR(_xlfn.XLOOKUP(T446, sortorder!P:P,sortorder!O:O),99)</f>
        <v>12</v>
      </c>
      <c r="T446" s="124" t="s">
        <v>244</v>
      </c>
      <c r="U446" s="56" t="s">
        <v>244</v>
      </c>
      <c r="V446" s="147">
        <f>IFERROR(_xlfn.XLOOKUP(X446, sortorder!E:E,sortorder!D:D),99)</f>
        <v>59</v>
      </c>
      <c r="W446" s="147">
        <f>V446</f>
        <v>59</v>
      </c>
      <c r="X446" s="358" t="s">
        <v>1822</v>
      </c>
      <c r="Y446" s="137">
        <f>IF(ISERROR(SEARCH(Y$1,$Q446)),0,1)</f>
        <v>0</v>
      </c>
      <c r="Z446" s="137">
        <f>IF(ISERROR(SEARCH(Z$1,$Q446)),0,1)</f>
        <v>1</v>
      </c>
      <c r="AA446" s="137">
        <f>IF(ISERROR(SEARCH(AA$1,$Q446)),0,1)</f>
        <v>0</v>
      </c>
      <c r="AB446" s="137">
        <f>IF(ISERROR(SEARCH(AB$1,$Q446)),0,1)</f>
        <v>0</v>
      </c>
      <c r="AC446" s="137">
        <f>IF(ISERROR(SEARCH(AC$1,$Q446)),0,1)</f>
        <v>1</v>
      </c>
      <c r="AD446" s="137">
        <f>IF(ISERROR(SEARCH(AD$1,$Q446)),0,1)</f>
        <v>0</v>
      </c>
      <c r="AE446" s="137">
        <f>IF(ISERROR(SEARCH(AE$1,$Q446)),0,1)</f>
        <v>0</v>
      </c>
      <c r="AF446" s="137">
        <f>IF(ISERROR(SEARCH(AF$1,$Q446)),0,1)</f>
        <v>0</v>
      </c>
      <c r="AG446" s="137">
        <f>IF(ISERROR(SEARCH(AG$1,$Q446)),0,1)</f>
        <v>0</v>
      </c>
      <c r="AH446" t="s">
        <v>1051</v>
      </c>
      <c r="AI446" s="137" t="str">
        <f>_xlfn.XLOOKUP(I446,'api2.3'!B:B,'api2.3'!D:D,"")</f>
        <v>Environmental Burden Indicators</v>
      </c>
      <c r="AJ446" t="s">
        <v>140</v>
      </c>
      <c r="AK446" s="38" t="s">
        <v>140</v>
      </c>
      <c r="AL446" s="200">
        <f>_xlfn.XLOOKUP(AK446,sortorder!$I$15:$I$20,sortorder!$J$15:$J$20)</f>
        <v>3</v>
      </c>
      <c r="AM446" s="638" t="s">
        <v>1743</v>
      </c>
      <c r="AN446" s="638" t="s">
        <v>1743</v>
      </c>
      <c r="AO446" s="638" t="s">
        <v>1744</v>
      </c>
      <c r="AP446" s="642">
        <v>3</v>
      </c>
      <c r="AQ446" t="s">
        <v>1752</v>
      </c>
      <c r="AR446" s="22" t="str">
        <f>IF(AA446=1,"pctile",IF(Y446=1,"ratio",IF(AC446=1,"avg","raw")))</f>
        <v>avg</v>
      </c>
      <c r="AS446" t="s">
        <v>1107</v>
      </c>
      <c r="AT446" s="22" t="b">
        <f>AR446=AS446</f>
        <v>1</v>
      </c>
      <c r="AU446" s="638" t="s">
        <v>1101</v>
      </c>
      <c r="AV446" s="638" t="s">
        <v>1107</v>
      </c>
      <c r="AX446" s="601" t="s">
        <v>2799</v>
      </c>
      <c r="AY446" s="484" t="b">
        <v>0</v>
      </c>
      <c r="AZ446" t="s">
        <v>2711</v>
      </c>
      <c r="BA446" s="10">
        <v>2</v>
      </c>
      <c r="BB446">
        <v>0</v>
      </c>
      <c r="BC446" t="b">
        <v>0</v>
      </c>
      <c r="BD446" t="b">
        <v>0</v>
      </c>
      <c r="BE446" t="b">
        <v>0</v>
      </c>
      <c r="BG446" t="s">
        <v>1852</v>
      </c>
      <c r="BH446" t="s">
        <v>1853</v>
      </c>
      <c r="BI446" t="s">
        <v>1853</v>
      </c>
      <c r="BJ446" s="719" t="e">
        <v>#N/A</v>
      </c>
      <c r="BK446" s="566" t="s">
        <v>2799</v>
      </c>
      <c r="BL446" s="484" t="s">
        <v>1854</v>
      </c>
      <c r="BM446" s="56" t="s">
        <v>5245</v>
      </c>
      <c r="BO446" s="211">
        <v>121</v>
      </c>
      <c r="BQ446" s="585" t="s">
        <v>1855</v>
      </c>
      <c r="BT446" s="585" t="s">
        <v>404</v>
      </c>
    </row>
    <row r="447" spans="1:73">
      <c r="A447">
        <v>446</v>
      </c>
      <c r="B447" s="153" t="str">
        <f>IFERROR(TEXT(AL447,"00"),"99")&amp;IFERROR(TEXT(W447,"00"),"99")&amp;IFERROR(TEXT(S447,"00"),"99")&amp;IFERROR(TEXT(BO447,"000"),"999")</f>
        <v>035913122</v>
      </c>
      <c r="C447" s="153" t="str">
        <f>IFERROR(TEXT(AL447,"00"),"99")&amp;IFERROR(TEXT(V447,"00"),"99")&amp;IFERROR(TEXT(R447,"000"),"999")</f>
        <v>0359109</v>
      </c>
      <c r="D447" s="239">
        <v>1</v>
      </c>
      <c r="E447" s="591">
        <f>IF(NOT(ISBLANK(L447)),1,0)</f>
        <v>0</v>
      </c>
      <c r="F447" s="591">
        <f>IF(NOT(ISBLANK(O447)),1,0)</f>
        <v>0</v>
      </c>
      <c r="G447" s="349" t="str">
        <f>IF(ISBLANK(H447), IF(OR(NOT(ISBLANK(L447)),NOT(ISBLANK(I447)), NOT(ISBLANK(O447))),"no oldname but should be",""),IF(H447=I447,"api",IF(H447=O447,"csv","no match or acs")))</f>
        <v>api</v>
      </c>
      <c r="H447" s="475" t="s">
        <v>5696</v>
      </c>
      <c r="I447" s="475" t="s">
        <v>5696</v>
      </c>
      <c r="J447" s="189"/>
      <c r="K447" s="119"/>
      <c r="L447" s="119"/>
      <c r="M447" s="189"/>
      <c r="N447" s="189"/>
      <c r="O447" s="119"/>
      <c r="P447" s="189"/>
      <c r="Q447" s="120" t="s">
        <v>5492</v>
      </c>
      <c r="R447" s="142">
        <f>IFERROR(_xlfn.XLOOKUP(T447, sortorder!P:P,sortorder!Q:Q),999)</f>
        <v>109</v>
      </c>
      <c r="S447" s="142">
        <f>IFERROR(_xlfn.XLOOKUP(T447, sortorder!P:P,sortorder!O:O),99)</f>
        <v>13</v>
      </c>
      <c r="T447" s="188" t="s">
        <v>5449</v>
      </c>
      <c r="U447" s="189"/>
      <c r="V447" s="147">
        <f>IFERROR(_xlfn.XLOOKUP(X447, sortorder!E:E,sortorder!D:D),99)</f>
        <v>59</v>
      </c>
      <c r="W447" s="147">
        <f>V447</f>
        <v>59</v>
      </c>
      <c r="X447" s="314" t="s">
        <v>1822</v>
      </c>
      <c r="Y447" s="137">
        <f>IF(ISERROR(SEARCH(Y$1,$Q447)),0,1)</f>
        <v>0</v>
      </c>
      <c r="Z447" s="137">
        <f>IF(ISERROR(SEARCH(Z$1,$Q447)),0,1)</f>
        <v>1</v>
      </c>
      <c r="AA447" s="137">
        <f>IF(ISERROR(SEARCH(AA$1,$Q447)),0,1)</f>
        <v>0</v>
      </c>
      <c r="AB447" s="137">
        <f>IF(ISERROR(SEARCH(AB$1,$Q447)),0,1)</f>
        <v>0</v>
      </c>
      <c r="AC447" s="137">
        <f>IF(ISERROR(SEARCH(AC$1,$Q447)),0,1)</f>
        <v>1</v>
      </c>
      <c r="AD447" s="137">
        <f>IF(ISERROR(SEARCH(AD$1,$Q447)),0,1)</f>
        <v>0</v>
      </c>
      <c r="AE447" s="137">
        <f>IF(ISERROR(SEARCH(AE$1,$Q447)),0,1)</f>
        <v>0</v>
      </c>
      <c r="AF447" s="137">
        <f>IF(ISERROR(SEARCH(AF$1,$Q447)),0,1)</f>
        <v>0</v>
      </c>
      <c r="AG447" s="137">
        <f>IF(ISERROR(SEARCH(AG$1,$Q447)),0,1)</f>
        <v>0</v>
      </c>
      <c r="AH447" s="119" t="s">
        <v>1051</v>
      </c>
      <c r="AI447" s="137" t="str">
        <f>_xlfn.XLOOKUP(I447,'api2.3'!B:B,'api2.3'!D:D,"")</f>
        <v>Environmental Burden Indicators</v>
      </c>
      <c r="AJ447" s="119" t="s">
        <v>140</v>
      </c>
      <c r="AK447" s="202" t="s">
        <v>140</v>
      </c>
      <c r="AL447" s="200">
        <f>_xlfn.XLOOKUP(AK447,sortorder!$I$15:$I$20,sortorder!$J$15:$J$20)</f>
        <v>3</v>
      </c>
      <c r="AM447" s="640" t="s">
        <v>1743</v>
      </c>
      <c r="AN447" s="640" t="s">
        <v>1743</v>
      </c>
      <c r="AO447" s="640" t="s">
        <v>1744</v>
      </c>
      <c r="AP447" s="646">
        <v>3</v>
      </c>
      <c r="AQ447" s="119" t="s">
        <v>1752</v>
      </c>
      <c r="AR447" s="22" t="str">
        <f>IF(AA447=1,"pctile",IF(Y447=1,"ratio",IF(AC447=1,"avg","raw")))</f>
        <v>avg</v>
      </c>
      <c r="AS447" s="119" t="s">
        <v>1107</v>
      </c>
      <c r="AT447" s="22" t="b">
        <f>AR447=AS447</f>
        <v>1</v>
      </c>
      <c r="AU447" s="640" t="s">
        <v>1101</v>
      </c>
      <c r="AV447" s="640" t="s">
        <v>1107</v>
      </c>
      <c r="AW447" s="119"/>
      <c r="AX447" s="601" t="s">
        <v>2799</v>
      </c>
      <c r="AY447" s="484" t="b">
        <v>0</v>
      </c>
      <c r="AZ447" s="224" t="s">
        <v>2711</v>
      </c>
      <c r="BA447" s="119">
        <v>3</v>
      </c>
      <c r="BB447" s="119">
        <v>1</v>
      </c>
      <c r="BC447" s="119" t="b">
        <v>0</v>
      </c>
      <c r="BD447" s="119" t="b">
        <v>0</v>
      </c>
      <c r="BE447" s="119" t="b">
        <v>0</v>
      </c>
      <c r="BF447" s="119"/>
      <c r="BG447" s="247" t="s">
        <v>5493</v>
      </c>
      <c r="BH447" s="247" t="s">
        <v>5494</v>
      </c>
      <c r="BI447" s="247" t="s">
        <v>5494</v>
      </c>
      <c r="BJ447" s="719" t="e">
        <v>#N/A</v>
      </c>
      <c r="BK447" s="566" t="s">
        <v>2799</v>
      </c>
      <c r="BL447" s="484" t="s">
        <v>5695</v>
      </c>
      <c r="BM447" s="189"/>
      <c r="BN447" s="189"/>
      <c r="BO447" s="248">
        <v>122</v>
      </c>
      <c r="BP447" s="119"/>
      <c r="BQ447" s="587"/>
      <c r="BR447" s="587"/>
      <c r="BS447" s="587"/>
      <c r="BT447" s="587"/>
      <c r="BU447" s="587"/>
    </row>
    <row r="448" spans="1:73">
      <c r="A448">
        <v>447</v>
      </c>
      <c r="B448" s="153" t="str">
        <f>IFERROR(TEXT(AL448,"00"),"99")&amp;IFERROR(TEXT(W448,"00"),"99")&amp;IFERROR(TEXT(S448,"00"),"99")&amp;IFERROR(TEXT(BO448,"000"),"999")</f>
        <v>039700203</v>
      </c>
      <c r="C448" s="153" t="str">
        <f>IFERROR(TEXT(AL448,"00"),"99")&amp;IFERROR(TEXT(V448,"00"),"99")&amp;IFERROR(TEXT(R448,"000"),"999")</f>
        <v>0397999</v>
      </c>
      <c r="D448" s="28">
        <v>1</v>
      </c>
      <c r="E448" s="591">
        <f>IF(NOT(ISBLANK(L448)),1,0)</f>
        <v>0</v>
      </c>
      <c r="F448" s="591">
        <f>IF(NOT(ISBLANK(O448)),1,0)</f>
        <v>1</v>
      </c>
      <c r="G448" s="349" t="str">
        <f>IF(ISBLANK(H448), IF(OR(NOT(ISBLANK(L448)),NOT(ISBLANK(I448)), NOT(ISBLANK(O448))),"no oldname but should be",""),IF(H448=I448,"api",IF(H448=O448,"csv","no match or acs")))</f>
        <v>api</v>
      </c>
      <c r="H448" t="s">
        <v>1579</v>
      </c>
      <c r="I448" t="s">
        <v>1579</v>
      </c>
      <c r="L448" s="119"/>
      <c r="M448" s="189"/>
      <c r="N448" s="56" t="s">
        <v>1580</v>
      </c>
      <c r="O448" t="s">
        <v>1580</v>
      </c>
      <c r="P448" s="56" t="s">
        <v>1580</v>
      </c>
      <c r="Q448" s="61" t="s">
        <v>1578</v>
      </c>
      <c r="R448" s="142">
        <f>IFERROR(_xlfn.XLOOKUP(T448, sortorder!P:P,sortorder!Q:Q),999)</f>
        <v>999</v>
      </c>
      <c r="S448" s="142">
        <f>IFERROR(_xlfn.XLOOKUP(T448, sortorder!P:P,sortorder!O:O),99)</f>
        <v>0</v>
      </c>
      <c r="U448" s="56" t="s">
        <v>1578</v>
      </c>
      <c r="V448" s="147">
        <f>IFERROR(_xlfn.XLOOKUP(X448, sortorder!E:E,sortorder!D:D),99)</f>
        <v>97</v>
      </c>
      <c r="W448" s="147">
        <f>V448</f>
        <v>97</v>
      </c>
      <c r="X448" s="21" t="s">
        <v>7426</v>
      </c>
      <c r="Y448" s="137">
        <f>IF(ISERROR(SEARCH(Y$1,$Q448)),0,1)</f>
        <v>0</v>
      </c>
      <c r="Z448" s="137">
        <f>IF(ISERROR(SEARCH(Z$1,$Q448)),0,1)</f>
        <v>0</v>
      </c>
      <c r="AA448" s="137">
        <f>IF(ISERROR(SEARCH(AA$1,$Q448)),0,1)</f>
        <v>0</v>
      </c>
      <c r="AB448" s="137">
        <f>IF(ISERROR(SEARCH(AB$1,$Q448)),0,1)</f>
        <v>0</v>
      </c>
      <c r="AC448" s="137">
        <f>IF(ISERROR(SEARCH(AC$1,$Q448)),0,1)</f>
        <v>0</v>
      </c>
      <c r="AD448" s="137">
        <f>IF(ISERROR(SEARCH(AD$1,$Q448)),0,1)</f>
        <v>0</v>
      </c>
      <c r="AE448" s="137">
        <f>IF(ISERROR(SEARCH(AE$1,$Q448)),0,1)</f>
        <v>0</v>
      </c>
      <c r="AF448" s="137">
        <f>IF(ISERROR(SEARCH(AF$1,$Q448)),0,1)</f>
        <v>0</v>
      </c>
      <c r="AG448" s="137">
        <f>IF(ISERROR(SEARCH(AG$1,$Q448)),0,1)</f>
        <v>0</v>
      </c>
      <c r="AH448" t="s">
        <v>1051</v>
      </c>
      <c r="AI448" s="137" t="str">
        <f>_xlfn.XLOOKUP(I448,'api2.3'!B:B,'api2.3'!D:D,"")</f>
        <v>General information</v>
      </c>
      <c r="AJ448" t="s">
        <v>60</v>
      </c>
      <c r="AK448" s="38" t="s">
        <v>140</v>
      </c>
      <c r="AL448" s="200">
        <f>_xlfn.XLOOKUP(AK448,sortorder!$I$15:$I$20,sortorder!$J$15:$J$20)</f>
        <v>3</v>
      </c>
      <c r="AP448" s="639">
        <v>0</v>
      </c>
      <c r="AQ448" t="s">
        <v>43</v>
      </c>
      <c r="AR448" s="22" t="str">
        <f>IF(AA448=1,"pctile",IF(Y448=1,"ratio",IF(AC448=1,"avg","raw")))</f>
        <v>raw</v>
      </c>
      <c r="AS448" t="s">
        <v>43</v>
      </c>
      <c r="AT448" s="22" t="b">
        <f>AR448=AS448</f>
        <v>1</v>
      </c>
      <c r="AU448" s="638" t="s">
        <v>64</v>
      </c>
      <c r="AV448" s="638" t="s">
        <v>43</v>
      </c>
      <c r="AX448" s="601" t="s">
        <v>2799</v>
      </c>
      <c r="AY448" s="484" t="b">
        <v>0</v>
      </c>
      <c r="AZ448" s="8" t="s">
        <v>2710</v>
      </c>
      <c r="BB448">
        <v>0</v>
      </c>
      <c r="BC448" t="b">
        <v>0</v>
      </c>
      <c r="BD448" t="b">
        <v>0</v>
      </c>
      <c r="BE448" t="b">
        <v>0</v>
      </c>
      <c r="BG448" t="s">
        <v>1585</v>
      </c>
      <c r="BH448" t="s">
        <v>2938</v>
      </c>
      <c r="BI448" t="s">
        <v>2938</v>
      </c>
      <c r="BJ448" s="719" t="s">
        <v>1582</v>
      </c>
      <c r="BK448" s="566" t="s">
        <v>2799</v>
      </c>
      <c r="BL448" s="484" t="s">
        <v>1583</v>
      </c>
      <c r="BM448" s="56" t="s">
        <v>1584</v>
      </c>
      <c r="BO448" s="211">
        <v>203</v>
      </c>
      <c r="BQ448" s="585" t="s">
        <v>55</v>
      </c>
      <c r="BR448" s="585" t="s">
        <v>55</v>
      </c>
      <c r="BS448" s="585" t="s">
        <v>1580</v>
      </c>
    </row>
    <row r="449" spans="1:69">
      <c r="A449">
        <v>448</v>
      </c>
      <c r="B449" s="153" t="str">
        <f>IFERROR(TEXT(AL449,"00"),"99")&amp;IFERROR(TEXT(W449,"00"),"99")&amp;IFERROR(TEXT(S449,"00"),"99")&amp;IFERROR(TEXT(BO449,"000"),"999")</f>
        <v>048399242</v>
      </c>
      <c r="C449" s="153" t="str">
        <f>IFERROR(TEXT(AL449,"00"),"99")&amp;IFERROR(TEXT(V449,"00"),"99")&amp;IFERROR(TEXT(R449,"000"),"999")</f>
        <v>0483999</v>
      </c>
      <c r="D449" s="28">
        <v>1</v>
      </c>
      <c r="E449" s="591">
        <f>IF(NOT(ISBLANK(L449)),1,0)</f>
        <v>0</v>
      </c>
      <c r="F449" s="591">
        <f>IF(NOT(ISBLANK(O449)),1,0)</f>
        <v>0</v>
      </c>
      <c r="G449" s="349" t="str">
        <f>IF(ISBLANK(H449), IF(OR(NOT(ISBLANK(L449)),NOT(ISBLANK(I449)), NOT(ISBLANK(O449))),"no oldname but should be",""),IF(H449=I449,"api",IF(H449=O449,"csv","no match or acs")))</f>
        <v>api</v>
      </c>
      <c r="H449" t="s">
        <v>2601</v>
      </c>
      <c r="I449" t="s">
        <v>2601</v>
      </c>
      <c r="K449" s="119"/>
      <c r="L449" s="119"/>
      <c r="M449" s="189"/>
      <c r="N449" s="189"/>
      <c r="O449" s="119"/>
      <c r="P449" s="189"/>
      <c r="Q449" s="120" t="s">
        <v>7287</v>
      </c>
      <c r="R449" s="142">
        <f>IFERROR(_xlfn.XLOOKUP(T449, sortorder!P:P,sortorder!Q:Q),999)</f>
        <v>999</v>
      </c>
      <c r="S449" s="142">
        <f>IFERROR(_xlfn.XLOOKUP(T449, sortorder!P:P,sortorder!O:O),99)</f>
        <v>99</v>
      </c>
      <c r="T449" s="124" t="s">
        <v>7287</v>
      </c>
      <c r="U449" s="189"/>
      <c r="V449" s="147">
        <f>IFERROR(_xlfn.XLOOKUP(X449, sortorder!E:E,sortorder!D:D),99)</f>
        <v>83</v>
      </c>
      <c r="W449" s="147">
        <f>V449</f>
        <v>83</v>
      </c>
      <c r="X449" s="190" t="s">
        <v>7338</v>
      </c>
      <c r="Y449" s="137">
        <f>IF(ISERROR(SEARCH(Y$1,$Q449)),0,1)</f>
        <v>0</v>
      </c>
      <c r="Z449" s="137">
        <f>IF(ISERROR(SEARCH(Z$1,$Q449)),0,1)</f>
        <v>0</v>
      </c>
      <c r="AA449" s="137">
        <f>IF(ISERROR(SEARCH(AA$1,$Q449)),0,1)</f>
        <v>0</v>
      </c>
      <c r="AB449" s="137">
        <f>IF(ISERROR(SEARCH(AB$1,$Q449)),0,1)</f>
        <v>0</v>
      </c>
      <c r="AC449" s="137">
        <f>IF(ISERROR(SEARCH(AC$1,$Q449)),0,1)</f>
        <v>0</v>
      </c>
      <c r="AD449" s="137">
        <f>IF(ISERROR(SEARCH(AD$1,$Q449)),0,1)</f>
        <v>0</v>
      </c>
      <c r="AE449" s="137">
        <f>IF(ISERROR(SEARCH(AE$1,$Q449)),0,1)</f>
        <v>0</v>
      </c>
      <c r="AF449" s="137">
        <f>IF(ISERROR(SEARCH(AF$1,$Q449)),0,1)</f>
        <v>0</v>
      </c>
      <c r="AG449" s="137">
        <f>IF(ISERROR(SEARCH(AG$1,$Q449)),0,1)</f>
        <v>0</v>
      </c>
      <c r="AH449" s="119" t="s">
        <v>2181</v>
      </c>
      <c r="AI449" s="137" t="str">
        <f>_xlfn.XLOOKUP(I449,'api2.3'!B:B,'api2.3'!D:D,"")</f>
        <v>Climate Indicators</v>
      </c>
      <c r="AJ449" s="119" t="s">
        <v>60</v>
      </c>
      <c r="AK449" s="38" t="s">
        <v>2767</v>
      </c>
      <c r="AL449" s="200">
        <f>_xlfn.XLOOKUP(AK449,sortorder!$I$15:$I$20,sortorder!$J$15:$J$20)</f>
        <v>4</v>
      </c>
      <c r="AM449" s="640"/>
      <c r="AN449" s="640"/>
      <c r="AO449" s="640"/>
      <c r="AP449" s="641">
        <v>0</v>
      </c>
      <c r="AQ449" s="119" t="s">
        <v>43</v>
      </c>
      <c r="AR449" s="22" t="str">
        <f>IF(AA449=1,"pctile",IF(Y449=1,"ratio",IF(AC449=1,"avg","raw")))</f>
        <v>raw</v>
      </c>
      <c r="AS449" s="119" t="s">
        <v>43</v>
      </c>
      <c r="AT449" s="22" t="b">
        <f>AR449=AS449</f>
        <v>1</v>
      </c>
      <c r="AU449" s="640"/>
      <c r="AV449" s="640"/>
      <c r="AW449" s="119">
        <v>1</v>
      </c>
      <c r="AX449" s="601" t="s">
        <v>2143</v>
      </c>
      <c r="AY449" s="484" t="b">
        <v>1</v>
      </c>
      <c r="AZ449" s="119" t="s">
        <v>5630</v>
      </c>
      <c r="BA449" s="119"/>
      <c r="BB449" s="119">
        <v>0</v>
      </c>
      <c r="BC449" s="119" t="b">
        <v>0</v>
      </c>
      <c r="BD449" s="119" t="b">
        <v>0</v>
      </c>
      <c r="BE449" s="119" t="b">
        <v>0</v>
      </c>
      <c r="BF449" s="119"/>
      <c r="BG449" s="119" t="s">
        <v>5144</v>
      </c>
      <c r="BH449" s="119" t="s">
        <v>2603</v>
      </c>
      <c r="BI449" s="119" t="s">
        <v>2603</v>
      </c>
      <c r="BJ449" s="719" t="e">
        <v>#N/A</v>
      </c>
      <c r="BK449" s="566" t="s">
        <v>2799</v>
      </c>
      <c r="BL449" s="484" t="s">
        <v>2603</v>
      </c>
      <c r="BM449" s="189" t="s">
        <v>2604</v>
      </c>
      <c r="BO449" s="211">
        <v>242</v>
      </c>
      <c r="BQ449" s="585" t="s">
        <v>1645</v>
      </c>
    </row>
    <row r="450" spans="1:69">
      <c r="A450">
        <v>449</v>
      </c>
      <c r="B450" s="153" t="str">
        <f>IFERROR(TEXT(AL450,"00"),"99")&amp;IFERROR(TEXT(W450,"00"),"99")&amp;IFERROR(TEXT(S450,"00"),"99")&amp;IFERROR(TEXT(BO450,"000"),"999")</f>
        <v>048399243</v>
      </c>
      <c r="C450" s="153" t="str">
        <f>IFERROR(TEXT(AL450,"00"),"99")&amp;IFERROR(TEXT(V450,"00"),"99")&amp;IFERROR(TEXT(R450,"000"),"999")</f>
        <v>0483999</v>
      </c>
      <c r="D450" s="28">
        <v>1</v>
      </c>
      <c r="E450" s="591">
        <f>IF(NOT(ISBLANK(L450)),1,0)</f>
        <v>0</v>
      </c>
      <c r="F450" s="591">
        <f>IF(NOT(ISBLANK(O450)),1,0)</f>
        <v>0</v>
      </c>
      <c r="G450" s="349" t="str">
        <f>IF(ISBLANK(H450), IF(OR(NOT(ISBLANK(L450)),NOT(ISBLANK(I450)), NOT(ISBLANK(O450))),"no oldname but should be",""),IF(H450=I450,"api",IF(H450=O450,"csv","no match or acs")))</f>
        <v>api</v>
      </c>
      <c r="H450" s="119" t="s">
        <v>2605</v>
      </c>
      <c r="I450" s="119" t="s">
        <v>2605</v>
      </c>
      <c r="J450" s="189"/>
      <c r="Q450" s="61" t="s">
        <v>7290</v>
      </c>
      <c r="R450" s="142">
        <f>IFERROR(_xlfn.XLOOKUP(T450, sortorder!P:P,sortorder!Q:Q),999)</f>
        <v>999</v>
      </c>
      <c r="S450" s="142">
        <f>IFERROR(_xlfn.XLOOKUP(T450, sortorder!P:P,sortorder!O:O),99)</f>
        <v>99</v>
      </c>
      <c r="T450" s="124" t="s">
        <v>7290</v>
      </c>
      <c r="V450" s="147">
        <f>IFERROR(_xlfn.XLOOKUP(X450, sortorder!E:E,sortorder!D:D),99)</f>
        <v>83</v>
      </c>
      <c r="W450" s="147">
        <f>V450</f>
        <v>83</v>
      </c>
      <c r="X450" s="21" t="s">
        <v>7338</v>
      </c>
      <c r="Y450" s="137">
        <f>IF(ISERROR(SEARCH(Y$1,$Q450)),0,1)</f>
        <v>0</v>
      </c>
      <c r="Z450" s="137">
        <f>IF(ISERROR(SEARCH(Z$1,$Q450)),0,1)</f>
        <v>0</v>
      </c>
      <c r="AA450" s="137">
        <f>IF(ISERROR(SEARCH(AA$1,$Q450)),0,1)</f>
        <v>0</v>
      </c>
      <c r="AB450" s="137">
        <f>IF(ISERROR(SEARCH(AB$1,$Q450)),0,1)</f>
        <v>0</v>
      </c>
      <c r="AC450" s="137">
        <f>IF(ISERROR(SEARCH(AC$1,$Q450)),0,1)</f>
        <v>0</v>
      </c>
      <c r="AD450" s="137">
        <f>IF(ISERROR(SEARCH(AD$1,$Q450)),0,1)</f>
        <v>0</v>
      </c>
      <c r="AE450" s="137">
        <f>IF(ISERROR(SEARCH(AE$1,$Q450)),0,1)</f>
        <v>0</v>
      </c>
      <c r="AF450" s="137">
        <f>IF(ISERROR(SEARCH(AF$1,$Q450)),0,1)</f>
        <v>0</v>
      </c>
      <c r="AG450" s="137">
        <f>IF(ISERROR(SEARCH(AG$1,$Q450)),0,1)</f>
        <v>0</v>
      </c>
      <c r="AH450" t="s">
        <v>2181</v>
      </c>
      <c r="AI450" s="137" t="str">
        <f>_xlfn.XLOOKUP(I450,'api2.3'!B:B,'api2.3'!D:D,"")</f>
        <v>Climate Indicators</v>
      </c>
      <c r="AJ450" t="s">
        <v>60</v>
      </c>
      <c r="AK450" s="38" t="s">
        <v>2767</v>
      </c>
      <c r="AL450" s="200">
        <f>_xlfn.XLOOKUP(AK450,sortorder!$I$15:$I$20,sortorder!$J$15:$J$20)</f>
        <v>4</v>
      </c>
      <c r="AP450" s="639">
        <v>0</v>
      </c>
      <c r="AQ450" t="s">
        <v>43</v>
      </c>
      <c r="AR450" s="22" t="str">
        <f>IF(AA450=1,"pctile",IF(Y450=1,"ratio",IF(AC450=1,"avg","raw")))</f>
        <v>raw</v>
      </c>
      <c r="AS450" t="s">
        <v>43</v>
      </c>
      <c r="AT450" s="22" t="b">
        <f>AR450=AS450</f>
        <v>1</v>
      </c>
      <c r="AW450">
        <v>1</v>
      </c>
      <c r="AX450" s="601" t="s">
        <v>2143</v>
      </c>
      <c r="AY450" s="484" t="b">
        <v>1</v>
      </c>
      <c r="AZ450" s="119" t="s">
        <v>5630</v>
      </c>
      <c r="BB450">
        <v>0</v>
      </c>
      <c r="BC450" t="b">
        <v>0</v>
      </c>
      <c r="BD450" t="b">
        <v>0</v>
      </c>
      <c r="BE450" t="b">
        <v>0</v>
      </c>
      <c r="BG450" t="s">
        <v>5145</v>
      </c>
      <c r="BH450" t="s">
        <v>2606</v>
      </c>
      <c r="BI450" t="s">
        <v>2606</v>
      </c>
      <c r="BJ450" s="719" t="e">
        <v>#N/A</v>
      </c>
      <c r="BK450" s="566" t="s">
        <v>2799</v>
      </c>
      <c r="BL450" s="484" t="s">
        <v>2606</v>
      </c>
      <c r="BM450" s="56" t="s">
        <v>2607</v>
      </c>
      <c r="BO450" s="211">
        <v>243</v>
      </c>
      <c r="BP450" t="s">
        <v>2608</v>
      </c>
      <c r="BQ450" s="585" t="s">
        <v>2609</v>
      </c>
    </row>
    <row r="451" spans="1:69">
      <c r="A451">
        <v>450</v>
      </c>
      <c r="B451" s="153" t="str">
        <f>IFERROR(TEXT(AL451,"00"),"99")&amp;IFERROR(TEXT(W451,"00"),"99")&amp;IFERROR(TEXT(S451,"00"),"99")&amp;IFERROR(TEXT(BO451,"000"),"999")</f>
        <v>048399999</v>
      </c>
      <c r="C451" s="153" t="str">
        <f>IFERROR(TEXT(AL451,"00"),"99")&amp;IFERROR(TEXT(V451,"00"),"99")&amp;IFERROR(TEXT(R451,"000"),"999")</f>
        <v>0483999</v>
      </c>
      <c r="D451" s="28">
        <v>1</v>
      </c>
      <c r="E451" s="591">
        <f>IF(NOT(ISBLANK(L451)),1,0)</f>
        <v>0</v>
      </c>
      <c r="F451" s="591">
        <f>IF(NOT(ISBLANK(O451)),1,0)</f>
        <v>0</v>
      </c>
      <c r="G451" s="349" t="str">
        <f>IF(ISBLANK(H451), IF(OR(NOT(ISBLANK(L451)),NOT(ISBLANK(I451)), NOT(ISBLANK(O451))),"no oldname but should be",""),IF(H451=I451,"api",IF(H451=O451,"csv","no match or acs")))</f>
        <v>api</v>
      </c>
      <c r="H451" s="119" t="s">
        <v>2667</v>
      </c>
      <c r="I451" s="119" t="s">
        <v>2667</v>
      </c>
      <c r="L451" s="119"/>
      <c r="M451" s="189"/>
      <c r="Q451" s="120" t="s">
        <v>7289</v>
      </c>
      <c r="R451" s="142">
        <f>IFERROR(_xlfn.XLOOKUP(T451, sortorder!P:P,sortorder!Q:Q),999)</f>
        <v>999</v>
      </c>
      <c r="S451" s="142">
        <f>IFERROR(_xlfn.XLOOKUP(T451, sortorder!P:P,sortorder!O:O),99)</f>
        <v>99</v>
      </c>
      <c r="T451" s="124" t="s">
        <v>7289</v>
      </c>
      <c r="V451" s="147">
        <f>IFERROR(_xlfn.XLOOKUP(X451, sortorder!E:E,sortorder!D:D),99)</f>
        <v>83</v>
      </c>
      <c r="W451" s="147">
        <f>V451</f>
        <v>83</v>
      </c>
      <c r="X451" s="21" t="s">
        <v>7338</v>
      </c>
      <c r="Y451" s="137">
        <f>IF(ISERROR(SEARCH(Y$1,$Q451)),0,1)</f>
        <v>0</v>
      </c>
      <c r="Z451" s="137">
        <f>IF(ISERROR(SEARCH(Z$1,$Q451)),0,1)</f>
        <v>0</v>
      </c>
      <c r="AA451" s="137">
        <f>IF(ISERROR(SEARCH(AA$1,$Q451)),0,1)</f>
        <v>0</v>
      </c>
      <c r="AB451" s="137">
        <f>IF(ISERROR(SEARCH(AB$1,$Q451)),0,1)</f>
        <v>0</v>
      </c>
      <c r="AC451" s="137">
        <f>IF(ISERROR(SEARCH(AC$1,$Q451)),0,1)</f>
        <v>0</v>
      </c>
      <c r="AD451" s="137">
        <f>IF(ISERROR(SEARCH(AD$1,$Q451)),0,1)</f>
        <v>0</v>
      </c>
      <c r="AE451" s="137">
        <f>IF(ISERROR(SEARCH(AE$1,$Q451)),0,1)</f>
        <v>0</v>
      </c>
      <c r="AF451" s="137">
        <f>IF(ISERROR(SEARCH(AF$1,$Q451)),0,1)</f>
        <v>0</v>
      </c>
      <c r="AG451" s="137">
        <f>IF(ISERROR(SEARCH(AG$1,$Q451)),0,1)</f>
        <v>0</v>
      </c>
      <c r="AH451" t="s">
        <v>2181</v>
      </c>
      <c r="AI451" s="137" t="str">
        <f>_xlfn.XLOOKUP(I451,'api2.3'!B:B,'api2.3'!D:D,"")</f>
        <v>Climate Indicators</v>
      </c>
      <c r="AJ451" t="s">
        <v>60</v>
      </c>
      <c r="AK451" s="38" t="s">
        <v>2767</v>
      </c>
      <c r="AL451" s="200">
        <f>_xlfn.XLOOKUP(AK451,sortorder!$I$15:$I$20,sortorder!$J$15:$J$20)</f>
        <v>4</v>
      </c>
      <c r="AP451" s="639">
        <v>0</v>
      </c>
      <c r="AQ451" t="s">
        <v>43</v>
      </c>
      <c r="AR451" s="22" t="str">
        <f>IF(AA451=1,"pctile",IF(Y451=1,"ratio",IF(AC451=1,"avg","raw")))</f>
        <v>raw</v>
      </c>
      <c r="AS451" t="s">
        <v>43</v>
      </c>
      <c r="AT451" s="22" t="b">
        <f>AR451=AS451</f>
        <v>1</v>
      </c>
      <c r="AW451">
        <v>1</v>
      </c>
      <c r="AX451" s="601" t="s">
        <v>2143</v>
      </c>
      <c r="AY451" s="484" t="b">
        <v>1</v>
      </c>
      <c r="AZ451" s="119" t="s">
        <v>5630</v>
      </c>
      <c r="BB451">
        <v>0</v>
      </c>
      <c r="BC451" t="b">
        <v>0</v>
      </c>
      <c r="BD451" t="b">
        <v>0</v>
      </c>
      <c r="BE451" t="b">
        <v>0</v>
      </c>
      <c r="BG451" t="s">
        <v>5158</v>
      </c>
      <c r="BH451" t="s">
        <v>2668</v>
      </c>
      <c r="BI451" t="s">
        <v>2668</v>
      </c>
      <c r="BJ451" s="719" t="e">
        <v>#N/A</v>
      </c>
      <c r="BK451" s="566" t="s">
        <v>2799</v>
      </c>
      <c r="BL451" s="484" t="s">
        <v>2668</v>
      </c>
      <c r="BO451" s="214">
        <v>999</v>
      </c>
      <c r="BP451" t="s">
        <v>2608</v>
      </c>
      <c r="BQ451" s="585" t="s">
        <v>2609</v>
      </c>
    </row>
    <row r="452" spans="1:69">
      <c r="A452">
        <v>451</v>
      </c>
      <c r="B452" s="153" t="str">
        <f>IFERROR(TEXT(AL452,"00"),"99")&amp;IFERROR(TEXT(W452,"00"),"99")&amp;IFERROR(TEXT(S452,"00"),"99")&amp;IFERROR(TEXT(BO452,"000"),"999")</f>
        <v>048399999</v>
      </c>
      <c r="C452" s="153" t="str">
        <f>IFERROR(TEXT(AL452,"00"),"99")&amp;IFERROR(TEXT(V452,"00"),"99")&amp;IFERROR(TEXT(R452,"000"),"999")</f>
        <v>0483999</v>
      </c>
      <c r="D452" s="28">
        <v>1</v>
      </c>
      <c r="E452" s="591">
        <f>IF(NOT(ISBLANK(L452)),1,0)</f>
        <v>0</v>
      </c>
      <c r="F452" s="591">
        <f>IF(NOT(ISBLANK(O452)),1,0)</f>
        <v>0</v>
      </c>
      <c r="G452" s="349" t="str">
        <f>IF(ISBLANK(H452), IF(OR(NOT(ISBLANK(L452)),NOT(ISBLANK(I452)), NOT(ISBLANK(O452))),"no oldname but should be",""),IF(H452=I452,"api",IF(H452=O452,"csv","no match or acs")))</f>
        <v>api</v>
      </c>
      <c r="H452" s="119" t="s">
        <v>2687</v>
      </c>
      <c r="I452" s="119" t="s">
        <v>2687</v>
      </c>
      <c r="J452" s="189"/>
      <c r="L452" s="119"/>
      <c r="M452" s="189"/>
      <c r="Q452" s="120" t="s">
        <v>7288</v>
      </c>
      <c r="R452" s="142">
        <f>IFERROR(_xlfn.XLOOKUP(T452, sortorder!P:P,sortorder!Q:Q),999)</f>
        <v>999</v>
      </c>
      <c r="S452" s="142">
        <f>IFERROR(_xlfn.XLOOKUP(T452, sortorder!P:P,sortorder!O:O),99)</f>
        <v>99</v>
      </c>
      <c r="T452" s="188" t="s">
        <v>7288</v>
      </c>
      <c r="V452" s="147">
        <f>IFERROR(_xlfn.XLOOKUP(X452, sortorder!E:E,sortorder!D:D),99)</f>
        <v>83</v>
      </c>
      <c r="W452" s="147">
        <f>V452</f>
        <v>83</v>
      </c>
      <c r="X452" s="190" t="s">
        <v>7338</v>
      </c>
      <c r="Y452" s="137">
        <f>IF(ISERROR(SEARCH(Y$1,$Q452)),0,1)</f>
        <v>0</v>
      </c>
      <c r="Z452" s="137">
        <f>IF(ISERROR(SEARCH(Z$1,$Q452)),0,1)</f>
        <v>0</v>
      </c>
      <c r="AA452" s="137">
        <f>IF(ISERROR(SEARCH(AA$1,$Q452)),0,1)</f>
        <v>0</v>
      </c>
      <c r="AB452" s="137">
        <f>IF(ISERROR(SEARCH(AB$1,$Q452)),0,1)</f>
        <v>0</v>
      </c>
      <c r="AC452" s="137">
        <f>IF(ISERROR(SEARCH(AC$1,$Q452)),0,1)</f>
        <v>0</v>
      </c>
      <c r="AD452" s="137">
        <f>IF(ISERROR(SEARCH(AD$1,$Q452)),0,1)</f>
        <v>0</v>
      </c>
      <c r="AE452" s="137">
        <f>IF(ISERROR(SEARCH(AE$1,$Q452)),0,1)</f>
        <v>0</v>
      </c>
      <c r="AF452" s="137">
        <f>IF(ISERROR(SEARCH(AF$1,$Q452)),0,1)</f>
        <v>0</v>
      </c>
      <c r="AG452" s="137">
        <f>IF(ISERROR(SEARCH(AG$1,$Q452)),0,1)</f>
        <v>0</v>
      </c>
      <c r="AH452" t="s">
        <v>2181</v>
      </c>
      <c r="AI452" s="137" t="str">
        <f>_xlfn.XLOOKUP(I452,'api2.3'!B:B,'api2.3'!D:D,"")</f>
        <v>Climate Indicators</v>
      </c>
      <c r="AJ452" t="s">
        <v>60</v>
      </c>
      <c r="AK452" s="38" t="s">
        <v>2767</v>
      </c>
      <c r="AL452" s="200">
        <f>_xlfn.XLOOKUP(AK452,sortorder!$I$15:$I$20,sortorder!$J$15:$J$20)</f>
        <v>4</v>
      </c>
      <c r="AP452" s="639">
        <v>0</v>
      </c>
      <c r="AQ452" t="s">
        <v>43</v>
      </c>
      <c r="AR452" s="22" t="str">
        <f>IF(AA452=1,"pctile",IF(Y452=1,"ratio",IF(AC452=1,"avg","raw")))</f>
        <v>raw</v>
      </c>
      <c r="AS452" t="s">
        <v>43</v>
      </c>
      <c r="AT452" s="22" t="b">
        <f>AR452=AS452</f>
        <v>1</v>
      </c>
      <c r="AW452">
        <v>1</v>
      </c>
      <c r="AX452" s="601" t="s">
        <v>2143</v>
      </c>
      <c r="AY452" s="484" t="b">
        <v>1</v>
      </c>
      <c r="AZ452" s="119" t="s">
        <v>5630</v>
      </c>
      <c r="BB452">
        <v>0</v>
      </c>
      <c r="BC452" t="b">
        <v>0</v>
      </c>
      <c r="BD452" t="b">
        <v>0</v>
      </c>
      <c r="BE452" t="b">
        <v>0</v>
      </c>
      <c r="BG452" t="s">
        <v>5159</v>
      </c>
      <c r="BH452" t="s">
        <v>2688</v>
      </c>
      <c r="BI452" t="s">
        <v>2688</v>
      </c>
      <c r="BJ452" s="719" t="e">
        <v>#N/A</v>
      </c>
      <c r="BK452" s="566" t="s">
        <v>2799</v>
      </c>
      <c r="BL452" s="484" t="s">
        <v>2688</v>
      </c>
      <c r="BO452" s="214">
        <v>999</v>
      </c>
      <c r="BQ452" s="585" t="s">
        <v>1645</v>
      </c>
    </row>
    <row r="453" spans="1:69">
      <c r="A453">
        <v>452</v>
      </c>
      <c r="B453" s="153" t="str">
        <f>IFERROR(TEXT(AL453,"00"),"99")&amp;IFERROR(TEXT(W453,"00"),"99")&amp;IFERROR(TEXT(S453,"00"),"99")&amp;IFERROR(TEXT(BO453,"000"),"999")</f>
        <v>048699250</v>
      </c>
      <c r="C453" s="153" t="str">
        <f>IFERROR(TEXT(AL453,"00"),"99")&amp;IFERROR(TEXT(V453,"00"),"99")&amp;IFERROR(TEXT(R453,"000"),"999")</f>
        <v>0486999</v>
      </c>
      <c r="D453" s="28">
        <v>1</v>
      </c>
      <c r="E453" s="591">
        <f>IF(NOT(ISBLANK(L453)),1,0)</f>
        <v>0</v>
      </c>
      <c r="F453" s="591">
        <f>IF(NOT(ISBLANK(O453)),1,0)</f>
        <v>0</v>
      </c>
      <c r="G453" s="349" t="str">
        <f>IF(ISBLANK(H453), IF(OR(NOT(ISBLANK(L453)),NOT(ISBLANK(I453)), NOT(ISBLANK(O453))),"no oldname but should be",""),IF(H453=I453,"api",IF(H453=O453,"csv","no match or acs")))</f>
        <v>api</v>
      </c>
      <c r="H453" t="s">
        <v>2625</v>
      </c>
      <c r="I453" t="s">
        <v>2625</v>
      </c>
      <c r="Q453" s="61" t="s">
        <v>7322</v>
      </c>
      <c r="R453" s="142">
        <f>IFERROR(_xlfn.XLOOKUP(T453, sortorder!P:P,sortorder!Q:Q),999)</f>
        <v>999</v>
      </c>
      <c r="S453" s="142">
        <f>IFERROR(_xlfn.XLOOKUP(T453, sortorder!P:P,sortorder!O:O),99)</f>
        <v>99</v>
      </c>
      <c r="T453" s="124" t="s">
        <v>7287</v>
      </c>
      <c r="V453" s="147">
        <f>IFERROR(_xlfn.XLOOKUP(X453, sortorder!E:E,sortorder!D:D),99)</f>
        <v>86</v>
      </c>
      <c r="W453" s="147">
        <f>V453</f>
        <v>86</v>
      </c>
      <c r="X453" s="190" t="s">
        <v>7342</v>
      </c>
      <c r="Y453" s="137">
        <f>IF(ISERROR(SEARCH(Y$1,$Q453)),0,1)</f>
        <v>0</v>
      </c>
      <c r="Z453" s="137">
        <f>IF(ISERROR(SEARCH(Z$1,$Q453)),0,1)</f>
        <v>0</v>
      </c>
      <c r="AA453" s="137">
        <f>IF(ISERROR(SEARCH(AA$1,$Q453)),0,1)</f>
        <v>1</v>
      </c>
      <c r="AB453" s="137">
        <f>IF(ISERROR(SEARCH(AB$1,$Q453)),0,1)</f>
        <v>0</v>
      </c>
      <c r="AC453" s="137">
        <f>IF(ISERROR(SEARCH(AC$1,$Q453)),0,1)</f>
        <v>0</v>
      </c>
      <c r="AD453" s="137">
        <f>IF(ISERROR(SEARCH(AD$1,$Q453)),0,1)</f>
        <v>0</v>
      </c>
      <c r="AE453" s="137">
        <f>IF(ISERROR(SEARCH(AE$1,$Q453)),0,1)</f>
        <v>0</v>
      </c>
      <c r="AF453" s="137">
        <f>IF(ISERROR(SEARCH(AF$1,$Q453)),0,1)</f>
        <v>0</v>
      </c>
      <c r="AG453" s="137">
        <f>IF(ISERROR(SEARCH(AG$1,$Q453)),0,1)</f>
        <v>0</v>
      </c>
      <c r="AH453" t="s">
        <v>2181</v>
      </c>
      <c r="AI453" s="137" t="str">
        <f>_xlfn.XLOOKUP(I453,'api2.3'!B:B,'api2.3'!D:D,"")</f>
        <v>Climate Indicators</v>
      </c>
      <c r="AJ453" t="s">
        <v>60</v>
      </c>
      <c r="AK453" s="38" t="s">
        <v>2767</v>
      </c>
      <c r="AL453" s="200">
        <f>_xlfn.XLOOKUP(AK453,sortorder!$I$15:$I$20,sortorder!$J$15:$J$20)</f>
        <v>4</v>
      </c>
      <c r="AM453" s="638" t="s">
        <v>416</v>
      </c>
      <c r="AN453" s="638" t="s">
        <v>416</v>
      </c>
      <c r="AO453" s="638" t="s">
        <v>417</v>
      </c>
      <c r="AP453" s="648">
        <v>1</v>
      </c>
      <c r="AQ453" t="s">
        <v>1076</v>
      </c>
      <c r="AR453" s="22" t="str">
        <f>IF(AA453=1,"pctile",IF(Y453=1,"ratio",IF(AC453=1,"avg","raw")))</f>
        <v>pctile</v>
      </c>
      <c r="AS453" t="s">
        <v>1086</v>
      </c>
      <c r="AT453" s="22" t="b">
        <f>AR453=AS453</f>
        <v>1</v>
      </c>
      <c r="AU453" s="638" t="s">
        <v>1077</v>
      </c>
      <c r="AV453" s="638" t="s">
        <v>1086</v>
      </c>
      <c r="AX453" s="601" t="s">
        <v>2799</v>
      </c>
      <c r="AY453" s="484" t="b">
        <v>0</v>
      </c>
      <c r="AZ453" t="s">
        <v>1078</v>
      </c>
      <c r="BA453">
        <v>2</v>
      </c>
      <c r="BB453">
        <v>0</v>
      </c>
      <c r="BC453" t="b">
        <v>0</v>
      </c>
      <c r="BD453" t="b">
        <v>0</v>
      </c>
      <c r="BE453" t="b">
        <v>0</v>
      </c>
      <c r="BG453" t="s">
        <v>5152</v>
      </c>
      <c r="BH453" t="s">
        <v>2626</v>
      </c>
      <c r="BI453" t="s">
        <v>2626</v>
      </c>
      <c r="BJ453" s="719" t="e">
        <v>#N/A</v>
      </c>
      <c r="BK453" s="566" t="s">
        <v>2799</v>
      </c>
      <c r="BL453" s="484" t="s">
        <v>2626</v>
      </c>
      <c r="BM453" s="56" t="s">
        <v>2604</v>
      </c>
      <c r="BO453" s="211">
        <v>250</v>
      </c>
      <c r="BQ453" s="585" t="s">
        <v>1095</v>
      </c>
    </row>
    <row r="454" spans="1:69">
      <c r="A454">
        <v>453</v>
      </c>
      <c r="B454" s="153" t="str">
        <f>IFERROR(TEXT(AL454,"00"),"99")&amp;IFERROR(TEXT(W454,"00"),"99")&amp;IFERROR(TEXT(S454,"00"),"99")&amp;IFERROR(TEXT(BO454,"000"),"999")</f>
        <v>048699251</v>
      </c>
      <c r="C454" s="153" t="str">
        <f>IFERROR(TEXT(AL454,"00"),"99")&amp;IFERROR(TEXT(V454,"00"),"99")&amp;IFERROR(TEXT(R454,"000"),"999")</f>
        <v>0486999</v>
      </c>
      <c r="D454" s="28">
        <v>1</v>
      </c>
      <c r="E454" s="591">
        <f>IF(NOT(ISBLANK(L454)),1,0)</f>
        <v>0</v>
      </c>
      <c r="F454" s="591">
        <f>IF(NOT(ISBLANK(O454)),1,0)</f>
        <v>0</v>
      </c>
      <c r="G454" s="349" t="str">
        <f>IF(ISBLANK(H454), IF(OR(NOT(ISBLANK(L454)),NOT(ISBLANK(I454)), NOT(ISBLANK(O454))),"no oldname but should be",""),IF(H454=I454,"api",IF(H454=O454,"csv","no match or acs")))</f>
        <v>api</v>
      </c>
      <c r="H454" s="119" t="s">
        <v>2627</v>
      </c>
      <c r="I454" s="119" t="s">
        <v>2627</v>
      </c>
      <c r="Q454" s="61" t="s">
        <v>7323</v>
      </c>
      <c r="R454" s="142">
        <f>IFERROR(_xlfn.XLOOKUP(T454, sortorder!P:P,sortorder!Q:Q),999)</f>
        <v>999</v>
      </c>
      <c r="S454" s="142">
        <f>IFERROR(_xlfn.XLOOKUP(T454, sortorder!P:P,sortorder!O:O),99)</f>
        <v>99</v>
      </c>
      <c r="T454" s="124" t="s">
        <v>7290</v>
      </c>
      <c r="V454" s="147">
        <f>IFERROR(_xlfn.XLOOKUP(X454, sortorder!E:E,sortorder!D:D),99)</f>
        <v>86</v>
      </c>
      <c r="W454" s="147">
        <f>V454</f>
        <v>86</v>
      </c>
      <c r="X454" s="21" t="s">
        <v>7342</v>
      </c>
      <c r="Y454" s="137">
        <f>IF(ISERROR(SEARCH(Y$1,$Q454)),0,1)</f>
        <v>0</v>
      </c>
      <c r="Z454" s="137">
        <f>IF(ISERROR(SEARCH(Z$1,$Q454)),0,1)</f>
        <v>0</v>
      </c>
      <c r="AA454" s="137">
        <f>IF(ISERROR(SEARCH(AA$1,$Q454)),0,1)</f>
        <v>1</v>
      </c>
      <c r="AB454" s="137">
        <f>IF(ISERROR(SEARCH(AB$1,$Q454)),0,1)</f>
        <v>0</v>
      </c>
      <c r="AC454" s="137">
        <f>IF(ISERROR(SEARCH(AC$1,$Q454)),0,1)</f>
        <v>0</v>
      </c>
      <c r="AD454" s="137">
        <f>IF(ISERROR(SEARCH(AD$1,$Q454)),0,1)</f>
        <v>0</v>
      </c>
      <c r="AE454" s="137">
        <f>IF(ISERROR(SEARCH(AE$1,$Q454)),0,1)</f>
        <v>0</v>
      </c>
      <c r="AF454" s="137">
        <f>IF(ISERROR(SEARCH(AF$1,$Q454)),0,1)</f>
        <v>0</v>
      </c>
      <c r="AG454" s="137">
        <f>IF(ISERROR(SEARCH(AG$1,$Q454)),0,1)</f>
        <v>0</v>
      </c>
      <c r="AH454" t="s">
        <v>2181</v>
      </c>
      <c r="AI454" s="137" t="str">
        <f>_xlfn.XLOOKUP(I454,'api2.3'!B:B,'api2.3'!D:D,"")</f>
        <v>Climate Indicators</v>
      </c>
      <c r="AJ454" t="s">
        <v>60</v>
      </c>
      <c r="AK454" s="38" t="s">
        <v>2767</v>
      </c>
      <c r="AL454" s="200">
        <f>_xlfn.XLOOKUP(AK454,sortorder!$I$15:$I$20,sortorder!$J$15:$J$20)</f>
        <v>4</v>
      </c>
      <c r="AM454" s="638" t="s">
        <v>416</v>
      </c>
      <c r="AN454" s="638" t="s">
        <v>416</v>
      </c>
      <c r="AO454" s="638" t="s">
        <v>417</v>
      </c>
      <c r="AP454" s="648">
        <v>1</v>
      </c>
      <c r="AQ454" t="s">
        <v>1076</v>
      </c>
      <c r="AR454" s="22" t="str">
        <f>IF(AA454=1,"pctile",IF(Y454=1,"ratio",IF(AC454=1,"avg","raw")))</f>
        <v>pctile</v>
      </c>
      <c r="AS454" t="s">
        <v>1086</v>
      </c>
      <c r="AT454" s="22" t="b">
        <f>AR454=AS454</f>
        <v>1</v>
      </c>
      <c r="AU454" s="638" t="s">
        <v>1077</v>
      </c>
      <c r="AV454" s="638" t="s">
        <v>1086</v>
      </c>
      <c r="AX454" s="601" t="s">
        <v>2799</v>
      </c>
      <c r="AY454" s="484" t="b">
        <v>0</v>
      </c>
      <c r="AZ454" t="s">
        <v>1078</v>
      </c>
      <c r="BA454">
        <v>2</v>
      </c>
      <c r="BB454">
        <v>0</v>
      </c>
      <c r="BC454" t="b">
        <v>0</v>
      </c>
      <c r="BD454" t="b">
        <v>0</v>
      </c>
      <c r="BE454" t="b">
        <v>0</v>
      </c>
      <c r="BG454" t="s">
        <v>5153</v>
      </c>
      <c r="BH454" t="s">
        <v>2628</v>
      </c>
      <c r="BI454" t="s">
        <v>2628</v>
      </c>
      <c r="BJ454" s="719">
        <v>0</v>
      </c>
      <c r="BK454" s="566" t="s">
        <v>2799</v>
      </c>
      <c r="BL454" s="484" t="s">
        <v>2628</v>
      </c>
      <c r="BM454" s="56" t="s">
        <v>2607</v>
      </c>
      <c r="BO454" s="211">
        <v>251</v>
      </c>
      <c r="BP454" t="s">
        <v>2608</v>
      </c>
      <c r="BQ454" s="585" t="s">
        <v>1142</v>
      </c>
    </row>
    <row r="455" spans="1:69">
      <c r="A455">
        <v>454</v>
      </c>
      <c r="B455" s="153" t="str">
        <f>IFERROR(TEXT(AL455,"00"),"99")&amp;IFERROR(TEXT(W455,"00"),"99")&amp;IFERROR(TEXT(S455,"00"),"99")&amp;IFERROR(TEXT(BO455,"000"),"999")</f>
        <v>048699999</v>
      </c>
      <c r="C455" s="153" t="str">
        <f>IFERROR(TEXT(AL455,"00"),"99")&amp;IFERROR(TEXT(V455,"00"),"99")&amp;IFERROR(TEXT(R455,"000"),"999")</f>
        <v>0486999</v>
      </c>
      <c r="D455" s="28">
        <v>1</v>
      </c>
      <c r="E455" s="591">
        <f>IF(NOT(ISBLANK(L455)),1,0)</f>
        <v>0</v>
      </c>
      <c r="F455" s="591">
        <f>IF(NOT(ISBLANK(O455)),1,0)</f>
        <v>0</v>
      </c>
      <c r="G455" s="349" t="str">
        <f>IF(ISBLANK(H455), IF(OR(NOT(ISBLANK(L455)),NOT(ISBLANK(I455)), NOT(ISBLANK(O455))),"no oldname but should be",""),IF(H455=I455,"api",IF(H455=O455,"csv","no match or acs")))</f>
        <v>api</v>
      </c>
      <c r="H455" t="s">
        <v>2673</v>
      </c>
      <c r="I455" t="s">
        <v>2673</v>
      </c>
      <c r="L455" s="119"/>
      <c r="M455" s="189"/>
      <c r="Q455" s="656" t="s">
        <v>7330</v>
      </c>
      <c r="R455" s="142">
        <f>IFERROR(_xlfn.XLOOKUP(T455, sortorder!P:P,sortorder!Q:Q),999)</f>
        <v>999</v>
      </c>
      <c r="S455" s="142">
        <f>IFERROR(_xlfn.XLOOKUP(T455, sortorder!P:P,sortorder!O:O),99)</f>
        <v>99</v>
      </c>
      <c r="T455" s="124" t="s">
        <v>7289</v>
      </c>
      <c r="V455" s="147">
        <f>IFERROR(_xlfn.XLOOKUP(X455, sortorder!E:E,sortorder!D:D),99)</f>
        <v>86</v>
      </c>
      <c r="W455" s="147">
        <f>V455</f>
        <v>86</v>
      </c>
      <c r="X455" s="21" t="s">
        <v>7342</v>
      </c>
      <c r="Y455" s="137">
        <f>IF(ISERROR(SEARCH(Y$1,$Q455)),0,1)</f>
        <v>0</v>
      </c>
      <c r="Z455" s="137">
        <f>IF(ISERROR(SEARCH(Z$1,$Q455)),0,1)</f>
        <v>0</v>
      </c>
      <c r="AA455" s="137">
        <f>IF(ISERROR(SEARCH(AA$1,$Q455)),0,1)</f>
        <v>1</v>
      </c>
      <c r="AB455" s="137">
        <f>IF(ISERROR(SEARCH(AB$1,$Q455)),0,1)</f>
        <v>0</v>
      </c>
      <c r="AC455" s="137">
        <f>IF(ISERROR(SEARCH(AC$1,$Q455)),0,1)</f>
        <v>0</v>
      </c>
      <c r="AD455" s="137">
        <f>IF(ISERROR(SEARCH(AD$1,$Q455)),0,1)</f>
        <v>0</v>
      </c>
      <c r="AE455" s="137">
        <f>IF(ISERROR(SEARCH(AE$1,$Q455)),0,1)</f>
        <v>0</v>
      </c>
      <c r="AF455" s="137">
        <f>IF(ISERROR(SEARCH(AF$1,$Q455)),0,1)</f>
        <v>0</v>
      </c>
      <c r="AG455" s="137">
        <f>IF(ISERROR(SEARCH(AG$1,$Q455)),0,1)</f>
        <v>0</v>
      </c>
      <c r="AH455" t="s">
        <v>2181</v>
      </c>
      <c r="AI455" s="137" t="str">
        <f>_xlfn.XLOOKUP(I455,'api2.3'!B:B,'api2.3'!D:D,"")</f>
        <v>Climate Indicators</v>
      </c>
      <c r="AJ455" t="s">
        <v>60</v>
      </c>
      <c r="AK455" s="38" t="s">
        <v>2767</v>
      </c>
      <c r="AL455" s="200">
        <f>_xlfn.XLOOKUP(AK455,sortorder!$I$15:$I$20,sortorder!$J$15:$J$20)</f>
        <v>4</v>
      </c>
      <c r="AM455" s="638" t="s">
        <v>416</v>
      </c>
      <c r="AN455" s="638" t="s">
        <v>416</v>
      </c>
      <c r="AO455" s="638" t="s">
        <v>417</v>
      </c>
      <c r="AP455" s="648">
        <v>1</v>
      </c>
      <c r="AQ455" t="s">
        <v>1076</v>
      </c>
      <c r="AR455" s="22" t="str">
        <f>IF(AA455=1,"pctile",IF(Y455=1,"ratio",IF(AC455=1,"avg","raw")))</f>
        <v>pctile</v>
      </c>
      <c r="AS455" t="s">
        <v>1086</v>
      </c>
      <c r="AT455" s="22" t="b">
        <f>AR455=AS455</f>
        <v>1</v>
      </c>
      <c r="AU455" s="638" t="s">
        <v>1077</v>
      </c>
      <c r="AV455" s="638" t="s">
        <v>1086</v>
      </c>
      <c r="AX455" s="601" t="s">
        <v>2799</v>
      </c>
      <c r="AY455" s="484" t="b">
        <v>0</v>
      </c>
      <c r="AZ455" t="s">
        <v>1078</v>
      </c>
      <c r="BA455">
        <v>2</v>
      </c>
      <c r="BB455">
        <v>0</v>
      </c>
      <c r="BC455" t="b">
        <v>0</v>
      </c>
      <c r="BD455" t="b">
        <v>0</v>
      </c>
      <c r="BE455" t="b">
        <v>0</v>
      </c>
      <c r="BG455" t="s">
        <v>5155</v>
      </c>
      <c r="BH455" t="s">
        <v>2674</v>
      </c>
      <c r="BI455" t="s">
        <v>2674</v>
      </c>
      <c r="BJ455" s="719">
        <v>0</v>
      </c>
      <c r="BK455" s="566" t="s">
        <v>2799</v>
      </c>
      <c r="BL455" s="484" t="s">
        <v>2674</v>
      </c>
      <c r="BO455" s="214">
        <v>999</v>
      </c>
      <c r="BP455" t="s">
        <v>2608</v>
      </c>
      <c r="BQ455" s="585" t="s">
        <v>1553</v>
      </c>
    </row>
    <row r="456" spans="1:69">
      <c r="A456">
        <v>455</v>
      </c>
      <c r="B456" s="153" t="str">
        <f>IFERROR(TEXT(AL456,"00"),"99")&amp;IFERROR(TEXT(W456,"00"),"99")&amp;IFERROR(TEXT(S456,"00"),"99")&amp;IFERROR(TEXT(BO456,"000"),"999")</f>
        <v>048699999</v>
      </c>
      <c r="C456" s="153" t="str">
        <f>IFERROR(TEXT(AL456,"00"),"99")&amp;IFERROR(TEXT(V456,"00"),"99")&amp;IFERROR(TEXT(R456,"000"),"999")</f>
        <v>0486999</v>
      </c>
      <c r="D456" s="28">
        <v>1</v>
      </c>
      <c r="E456" s="591">
        <f>IF(NOT(ISBLANK(L456)),1,0)</f>
        <v>0</v>
      </c>
      <c r="F456" s="591">
        <f>IF(NOT(ISBLANK(O456)),1,0)</f>
        <v>0</v>
      </c>
      <c r="G456" s="349" t="str">
        <f>IF(ISBLANK(H456), IF(OR(NOT(ISBLANK(L456)),NOT(ISBLANK(I456)), NOT(ISBLANK(O456))),"no oldname but should be",""),IF(H456=I456,"api",IF(H456=O456,"csv","no match or acs")))</f>
        <v>api</v>
      </c>
      <c r="H456" s="119" t="s">
        <v>2704</v>
      </c>
      <c r="I456" s="119" t="s">
        <v>2704</v>
      </c>
      <c r="L456" s="119"/>
      <c r="M456" s="189"/>
      <c r="Q456" s="656" t="s">
        <v>7328</v>
      </c>
      <c r="R456" s="142">
        <f>IFERROR(_xlfn.XLOOKUP(T456, sortorder!P:P,sortorder!Q:Q),999)</f>
        <v>999</v>
      </c>
      <c r="S456" s="142">
        <f>IFERROR(_xlfn.XLOOKUP(T456, sortorder!P:P,sortorder!O:O),99)</f>
        <v>99</v>
      </c>
      <c r="T456" s="188" t="s">
        <v>7288</v>
      </c>
      <c r="V456" s="147">
        <f>IFERROR(_xlfn.XLOOKUP(X456, sortorder!E:E,sortorder!D:D),99)</f>
        <v>86</v>
      </c>
      <c r="W456" s="147">
        <f>V456</f>
        <v>86</v>
      </c>
      <c r="X456" s="190" t="s">
        <v>7342</v>
      </c>
      <c r="Y456" s="137">
        <f>IF(ISERROR(SEARCH(Y$1,$Q456)),0,1)</f>
        <v>0</v>
      </c>
      <c r="Z456" s="137">
        <f>IF(ISERROR(SEARCH(Z$1,$Q456)),0,1)</f>
        <v>0</v>
      </c>
      <c r="AA456" s="137">
        <f>IF(ISERROR(SEARCH(AA$1,$Q456)),0,1)</f>
        <v>1</v>
      </c>
      <c r="AB456" s="137">
        <f>IF(ISERROR(SEARCH(AB$1,$Q456)),0,1)</f>
        <v>0</v>
      </c>
      <c r="AC456" s="137">
        <f>IF(ISERROR(SEARCH(AC$1,$Q456)),0,1)</f>
        <v>0</v>
      </c>
      <c r="AD456" s="137">
        <f>IF(ISERROR(SEARCH(AD$1,$Q456)),0,1)</f>
        <v>0</v>
      </c>
      <c r="AE456" s="137">
        <f>IF(ISERROR(SEARCH(AE$1,$Q456)),0,1)</f>
        <v>0</v>
      </c>
      <c r="AF456" s="137">
        <f>IF(ISERROR(SEARCH(AF$1,$Q456)),0,1)</f>
        <v>0</v>
      </c>
      <c r="AG456" s="137">
        <f>IF(ISERROR(SEARCH(AG$1,$Q456)),0,1)</f>
        <v>0</v>
      </c>
      <c r="AH456" t="s">
        <v>2181</v>
      </c>
      <c r="AI456" s="137" t="str">
        <f>_xlfn.XLOOKUP(I456,'api2.3'!B:B,'api2.3'!D:D,"")</f>
        <v>Climate Indicators</v>
      </c>
      <c r="AJ456" t="s">
        <v>60</v>
      </c>
      <c r="AK456" s="38" t="s">
        <v>2767</v>
      </c>
      <c r="AL456" s="200">
        <f>_xlfn.XLOOKUP(AK456,sortorder!$I$15:$I$20,sortorder!$J$15:$J$20)</f>
        <v>4</v>
      </c>
      <c r="AM456" s="638" t="s">
        <v>416</v>
      </c>
      <c r="AN456" s="638" t="s">
        <v>416</v>
      </c>
      <c r="AO456" s="638" t="s">
        <v>417</v>
      </c>
      <c r="AP456" s="648">
        <v>1</v>
      </c>
      <c r="AQ456" t="s">
        <v>1076</v>
      </c>
      <c r="AR456" s="22" t="str">
        <f>IF(AA456=1,"pctile",IF(Y456=1,"ratio",IF(AC456=1,"avg","raw")))</f>
        <v>pctile</v>
      </c>
      <c r="AS456" t="s">
        <v>1086</v>
      </c>
      <c r="AT456" s="22" t="b">
        <f>AR456=AS456</f>
        <v>1</v>
      </c>
      <c r="AU456" s="638" t="s">
        <v>1077</v>
      </c>
      <c r="AV456" s="638" t="s">
        <v>1086</v>
      </c>
      <c r="AX456" s="601" t="s">
        <v>2799</v>
      </c>
      <c r="AY456" s="484" t="b">
        <v>0</v>
      </c>
      <c r="AZ456" t="s">
        <v>1078</v>
      </c>
      <c r="BA456">
        <v>2</v>
      </c>
      <c r="BB456">
        <v>0</v>
      </c>
      <c r="BC456" t="b">
        <v>0</v>
      </c>
      <c r="BD456" t="b">
        <v>0</v>
      </c>
      <c r="BE456" t="b">
        <v>0</v>
      </c>
      <c r="BG456" t="s">
        <v>5157</v>
      </c>
      <c r="BH456" t="s">
        <v>2705</v>
      </c>
      <c r="BI456" t="s">
        <v>2705</v>
      </c>
      <c r="BJ456" s="719" t="e">
        <v>#N/A</v>
      </c>
      <c r="BK456" s="566" t="s">
        <v>2799</v>
      </c>
      <c r="BL456" s="484" t="s">
        <v>2705</v>
      </c>
      <c r="BO456" s="214">
        <v>999</v>
      </c>
      <c r="BQ456" s="585" t="s">
        <v>1115</v>
      </c>
    </row>
    <row r="457" spans="1:69">
      <c r="A457">
        <v>456</v>
      </c>
      <c r="B457" s="153" t="str">
        <f>IFERROR(TEXT(AL457,"00"),"99")&amp;IFERROR(TEXT(W457,"00"),"99")&amp;IFERROR(TEXT(S457,"00"),"99")&amp;IFERROR(TEXT(BO457,"000"),"999")</f>
        <v>048799246</v>
      </c>
      <c r="C457" s="153" t="str">
        <f>IFERROR(TEXT(AL457,"00"),"99")&amp;IFERROR(TEXT(V457,"00"),"99")&amp;IFERROR(TEXT(R457,"000"),"999")</f>
        <v>0487999</v>
      </c>
      <c r="D457" s="28">
        <v>1</v>
      </c>
      <c r="E457" s="591">
        <f>IF(NOT(ISBLANK(L457)),1,0)</f>
        <v>0</v>
      </c>
      <c r="F457" s="591">
        <f>IF(NOT(ISBLANK(O457)),1,0)</f>
        <v>0</v>
      </c>
      <c r="G457" s="349" t="str">
        <f>IF(ISBLANK(H457), IF(OR(NOT(ISBLANK(L457)),NOT(ISBLANK(I457)), NOT(ISBLANK(O457))),"no oldname but should be",""),IF(H457=I457,"api",IF(H457=O457,"csv","no match or acs")))</f>
        <v>api</v>
      </c>
      <c r="H457" s="119" t="s">
        <v>2616</v>
      </c>
      <c r="I457" s="119" t="s">
        <v>2616</v>
      </c>
      <c r="Q457" s="61" t="s">
        <v>7318</v>
      </c>
      <c r="R457" s="142">
        <f>IFERROR(_xlfn.XLOOKUP(T457, sortorder!P:P,sortorder!Q:Q),999)</f>
        <v>999</v>
      </c>
      <c r="S457" s="142">
        <f>IFERROR(_xlfn.XLOOKUP(T457, sortorder!P:P,sortorder!O:O),99)</f>
        <v>99</v>
      </c>
      <c r="T457" s="124" t="s">
        <v>7287</v>
      </c>
      <c r="V457" s="147">
        <f>IFERROR(_xlfn.XLOOKUP(X457, sortorder!E:E,sortorder!D:D),99)</f>
        <v>87</v>
      </c>
      <c r="W457" s="147">
        <f>V457</f>
        <v>87</v>
      </c>
      <c r="X457" s="190" t="s">
        <v>7340</v>
      </c>
      <c r="Y457" s="137">
        <f>IF(ISERROR(SEARCH(Y$1,$Q457)),0,1)</f>
        <v>0</v>
      </c>
      <c r="Z457" s="137">
        <f>IF(ISERROR(SEARCH(Z$1,$Q457)),0,1)</f>
        <v>1</v>
      </c>
      <c r="AA457" s="137">
        <f>IF(ISERROR(SEARCH(AA$1,$Q457)),0,1)</f>
        <v>1</v>
      </c>
      <c r="AB457" s="137">
        <f>IF(ISERROR(SEARCH(AB$1,$Q457)),0,1)</f>
        <v>0</v>
      </c>
      <c r="AC457" s="137">
        <f>IF(ISERROR(SEARCH(AC$1,$Q457)),0,1)</f>
        <v>0</v>
      </c>
      <c r="AD457" s="137">
        <f>IF(ISERROR(SEARCH(AD$1,$Q457)),0,1)</f>
        <v>0</v>
      </c>
      <c r="AE457" s="137">
        <f>IF(ISERROR(SEARCH(AE$1,$Q457)),0,1)</f>
        <v>0</v>
      </c>
      <c r="AF457" s="137">
        <f>IF(ISERROR(SEARCH(AF$1,$Q457)),0,1)</f>
        <v>0</v>
      </c>
      <c r="AG457" s="137">
        <f>IF(ISERROR(SEARCH(AG$1,$Q457)),0,1)</f>
        <v>0</v>
      </c>
      <c r="AH457" t="s">
        <v>2181</v>
      </c>
      <c r="AI457" s="137" t="str">
        <f>_xlfn.XLOOKUP(I457,'api2.3'!B:B,'api2.3'!D:D,"")</f>
        <v>Climate Indicators</v>
      </c>
      <c r="AJ457" t="s">
        <v>60</v>
      </c>
      <c r="AK457" s="38" t="s">
        <v>2767</v>
      </c>
      <c r="AL457" s="200">
        <f>_xlfn.XLOOKUP(AK457,sortorder!$I$15:$I$20,sortorder!$J$15:$J$20)</f>
        <v>4</v>
      </c>
      <c r="AM457" s="638" t="s">
        <v>1743</v>
      </c>
      <c r="AN457" s="638" t="s">
        <v>1744</v>
      </c>
      <c r="AO457" s="638" t="s">
        <v>1744</v>
      </c>
      <c r="AP457" s="642">
        <v>3</v>
      </c>
      <c r="AQ457" t="s">
        <v>1741</v>
      </c>
      <c r="AR457" s="22" t="str">
        <f>IF(AA457=1,"pctile",IF(Y457=1,"ratio",IF(AC457=1,"avg","raw")))</f>
        <v>pctile</v>
      </c>
      <c r="AS457" t="s">
        <v>1086</v>
      </c>
      <c r="AT457" s="22" t="b">
        <f>AR457=AS457</f>
        <v>1</v>
      </c>
      <c r="AU457" s="638" t="s">
        <v>1077</v>
      </c>
      <c r="AV457" s="638" t="s">
        <v>1086</v>
      </c>
      <c r="AX457" s="601" t="s">
        <v>2799</v>
      </c>
      <c r="AY457" s="484" t="b">
        <v>0</v>
      </c>
      <c r="AZ457" t="s">
        <v>1078</v>
      </c>
      <c r="BA457">
        <v>2</v>
      </c>
      <c r="BB457">
        <v>0</v>
      </c>
      <c r="BC457" t="b">
        <v>0</v>
      </c>
      <c r="BD457" t="b">
        <v>0</v>
      </c>
      <c r="BE457" t="b">
        <v>0</v>
      </c>
      <c r="BG457" t="s">
        <v>5148</v>
      </c>
      <c r="BH457" t="s">
        <v>2617</v>
      </c>
      <c r="BI457" t="s">
        <v>2617</v>
      </c>
      <c r="BJ457" s="719" t="e">
        <v>#N/A</v>
      </c>
      <c r="BK457" s="566" t="s">
        <v>2799</v>
      </c>
      <c r="BL457" s="484" t="s">
        <v>2617</v>
      </c>
      <c r="BM457" s="56" t="s">
        <v>2604</v>
      </c>
      <c r="BO457" s="211">
        <v>246</v>
      </c>
      <c r="BQ457" s="585" t="s">
        <v>1639</v>
      </c>
    </row>
    <row r="458" spans="1:69">
      <c r="A458">
        <v>457</v>
      </c>
      <c r="B458" s="153" t="str">
        <f>IFERROR(TEXT(AL458,"00"),"99")&amp;IFERROR(TEXT(W458,"00"),"99")&amp;IFERROR(TEXT(S458,"00"),"99")&amp;IFERROR(TEXT(BO458,"000"),"999")</f>
        <v>048799247</v>
      </c>
      <c r="C458" s="153" t="str">
        <f>IFERROR(TEXT(AL458,"00"),"99")&amp;IFERROR(TEXT(V458,"00"),"99")&amp;IFERROR(TEXT(R458,"000"),"999")</f>
        <v>0487999</v>
      </c>
      <c r="D458" s="28">
        <v>1</v>
      </c>
      <c r="E458" s="591">
        <f>IF(NOT(ISBLANK(L458)),1,0)</f>
        <v>0</v>
      </c>
      <c r="F458" s="591">
        <f>IF(NOT(ISBLANK(O458)),1,0)</f>
        <v>0</v>
      </c>
      <c r="G458" s="349" t="str">
        <f>IF(ISBLANK(H458), IF(OR(NOT(ISBLANK(L458)),NOT(ISBLANK(I458)), NOT(ISBLANK(O458))),"no oldname but should be",""),IF(H458=I458,"api",IF(H458=O458,"csv","no match or acs")))</f>
        <v>api</v>
      </c>
      <c r="H458" s="178" t="s">
        <v>2618</v>
      </c>
      <c r="I458" s="178" t="s">
        <v>2618</v>
      </c>
      <c r="Q458" s="61" t="s">
        <v>7319</v>
      </c>
      <c r="R458" s="142">
        <f>IFERROR(_xlfn.XLOOKUP(T458, sortorder!P:P,sortorder!Q:Q),999)</f>
        <v>999</v>
      </c>
      <c r="S458" s="142">
        <f>IFERROR(_xlfn.XLOOKUP(T458, sortorder!P:P,sortorder!O:O),99)</f>
        <v>99</v>
      </c>
      <c r="T458" s="124" t="s">
        <v>7290</v>
      </c>
      <c r="V458" s="147">
        <f>IFERROR(_xlfn.XLOOKUP(X458, sortorder!E:E,sortorder!D:D),99)</f>
        <v>87</v>
      </c>
      <c r="W458" s="147">
        <f>V458</f>
        <v>87</v>
      </c>
      <c r="X458" s="21" t="s">
        <v>7340</v>
      </c>
      <c r="Y458" s="137">
        <f>IF(ISERROR(SEARCH(Y$1,$Q458)),0,1)</f>
        <v>0</v>
      </c>
      <c r="Z458" s="137">
        <f>IF(ISERROR(SEARCH(Z$1,$Q458)),0,1)</f>
        <v>1</v>
      </c>
      <c r="AA458" s="137">
        <f>IF(ISERROR(SEARCH(AA$1,$Q458)),0,1)</f>
        <v>1</v>
      </c>
      <c r="AB458" s="137">
        <f>IF(ISERROR(SEARCH(AB$1,$Q458)),0,1)</f>
        <v>0</v>
      </c>
      <c r="AC458" s="137">
        <f>IF(ISERROR(SEARCH(AC$1,$Q458)),0,1)</f>
        <v>0</v>
      </c>
      <c r="AD458" s="137">
        <f>IF(ISERROR(SEARCH(AD$1,$Q458)),0,1)</f>
        <v>0</v>
      </c>
      <c r="AE458" s="137">
        <f>IF(ISERROR(SEARCH(AE$1,$Q458)),0,1)</f>
        <v>0</v>
      </c>
      <c r="AF458" s="137">
        <f>IF(ISERROR(SEARCH(AF$1,$Q458)),0,1)</f>
        <v>0</v>
      </c>
      <c r="AG458" s="137">
        <f>IF(ISERROR(SEARCH(AG$1,$Q458)),0,1)</f>
        <v>0</v>
      </c>
      <c r="AH458" t="s">
        <v>2181</v>
      </c>
      <c r="AI458" s="137" t="str">
        <f>_xlfn.XLOOKUP(I458,'api2.3'!B:B,'api2.3'!D:D,"")</f>
        <v>Climate Indicators</v>
      </c>
      <c r="AJ458" t="s">
        <v>60</v>
      </c>
      <c r="AK458" s="38" t="s">
        <v>2767</v>
      </c>
      <c r="AL458" s="200">
        <f>_xlfn.XLOOKUP(AK458,sortorder!$I$15:$I$20,sortorder!$J$15:$J$20)</f>
        <v>4</v>
      </c>
      <c r="AM458" s="638" t="s">
        <v>1743</v>
      </c>
      <c r="AN458" s="638" t="s">
        <v>1744</v>
      </c>
      <c r="AO458" s="638" t="s">
        <v>1744</v>
      </c>
      <c r="AP458" s="642">
        <v>3</v>
      </c>
      <c r="AQ458" t="s">
        <v>1741</v>
      </c>
      <c r="AR458" s="22" t="str">
        <f>IF(AA458=1,"pctile",IF(Y458=1,"ratio",IF(AC458=1,"avg","raw")))</f>
        <v>pctile</v>
      </c>
      <c r="AS458" t="s">
        <v>1086</v>
      </c>
      <c r="AT458" s="22" t="b">
        <f>AR458=AS458</f>
        <v>1</v>
      </c>
      <c r="AU458" s="638" t="s">
        <v>1077</v>
      </c>
      <c r="AV458" s="638" t="s">
        <v>1086</v>
      </c>
      <c r="AX458" s="601" t="s">
        <v>2799</v>
      </c>
      <c r="AY458" s="484" t="b">
        <v>0</v>
      </c>
      <c r="AZ458" t="s">
        <v>1078</v>
      </c>
      <c r="BA458">
        <v>2</v>
      </c>
      <c r="BB458">
        <v>0</v>
      </c>
      <c r="BC458" t="b">
        <v>0</v>
      </c>
      <c r="BD458" t="b">
        <v>0</v>
      </c>
      <c r="BE458" t="b">
        <v>0</v>
      </c>
      <c r="BG458" t="s">
        <v>5149</v>
      </c>
      <c r="BH458" t="s">
        <v>2619</v>
      </c>
      <c r="BI458" t="s">
        <v>2619</v>
      </c>
      <c r="BJ458" s="719" t="e">
        <v>#N/A</v>
      </c>
      <c r="BK458" s="566" t="s">
        <v>2799</v>
      </c>
      <c r="BL458" s="484" t="s">
        <v>2619</v>
      </c>
      <c r="BM458" s="56" t="s">
        <v>2607</v>
      </c>
      <c r="BO458" s="211">
        <v>247</v>
      </c>
      <c r="BP458" t="s">
        <v>2608</v>
      </c>
      <c r="BQ458" s="585" t="s">
        <v>1520</v>
      </c>
    </row>
    <row r="459" spans="1:69">
      <c r="A459">
        <v>458</v>
      </c>
      <c r="B459" s="153" t="str">
        <f>IFERROR(TEXT(AL459,"00"),"99")&amp;IFERROR(TEXT(W459,"00"),"99")&amp;IFERROR(TEXT(S459,"00"),"99")&amp;IFERROR(TEXT(BO459,"000"),"999")</f>
        <v>048799999</v>
      </c>
      <c r="C459" s="153" t="str">
        <f>IFERROR(TEXT(AL459,"00"),"99")&amp;IFERROR(TEXT(V459,"00"),"99")&amp;IFERROR(TEXT(R459,"000"),"999")</f>
        <v>0487999</v>
      </c>
      <c r="D459" s="28">
        <v>1</v>
      </c>
      <c r="E459" s="591">
        <f>IF(NOT(ISBLANK(L459)),1,0)</f>
        <v>0</v>
      </c>
      <c r="F459" s="591">
        <f>IF(NOT(ISBLANK(O459)),1,0)</f>
        <v>0</v>
      </c>
      <c r="G459" s="349" t="str">
        <f>IF(ISBLANK(H459), IF(OR(NOT(ISBLANK(L459)),NOT(ISBLANK(I459)), NOT(ISBLANK(O459))),"no oldname but should be",""),IF(H459=I459,"api",IF(H459=O459,"csv","no match or acs")))</f>
        <v>api</v>
      </c>
      <c r="H459" t="s">
        <v>2669</v>
      </c>
      <c r="I459" t="s">
        <v>2669</v>
      </c>
      <c r="L459" s="119"/>
      <c r="M459" s="189"/>
      <c r="Q459" s="656" t="s">
        <v>7326</v>
      </c>
      <c r="R459" s="142">
        <f>IFERROR(_xlfn.XLOOKUP(T459, sortorder!P:P,sortorder!Q:Q),999)</f>
        <v>999</v>
      </c>
      <c r="S459" s="142">
        <f>IFERROR(_xlfn.XLOOKUP(T459, sortorder!P:P,sortorder!O:O),99)</f>
        <v>99</v>
      </c>
      <c r="T459" s="124" t="s">
        <v>7289</v>
      </c>
      <c r="V459" s="147">
        <f>IFERROR(_xlfn.XLOOKUP(X459, sortorder!E:E,sortorder!D:D),99)</f>
        <v>87</v>
      </c>
      <c r="W459" s="147">
        <f>V459</f>
        <v>87</v>
      </c>
      <c r="X459" s="21" t="s">
        <v>7340</v>
      </c>
      <c r="Y459" s="137">
        <f>IF(ISERROR(SEARCH(Y$1,$Q459)),0,1)</f>
        <v>0</v>
      </c>
      <c r="Z459" s="137">
        <f>IF(ISERROR(SEARCH(Z$1,$Q459)),0,1)</f>
        <v>1</v>
      </c>
      <c r="AA459" s="137">
        <f>IF(ISERROR(SEARCH(AA$1,$Q459)),0,1)</f>
        <v>1</v>
      </c>
      <c r="AB459" s="137">
        <f>IF(ISERROR(SEARCH(AB$1,$Q459)),0,1)</f>
        <v>0</v>
      </c>
      <c r="AC459" s="137">
        <f>IF(ISERROR(SEARCH(AC$1,$Q459)),0,1)</f>
        <v>0</v>
      </c>
      <c r="AD459" s="137">
        <f>IF(ISERROR(SEARCH(AD$1,$Q459)),0,1)</f>
        <v>0</v>
      </c>
      <c r="AE459" s="137">
        <f>IF(ISERROR(SEARCH(AE$1,$Q459)),0,1)</f>
        <v>0</v>
      </c>
      <c r="AF459" s="137">
        <f>IF(ISERROR(SEARCH(AF$1,$Q459)),0,1)</f>
        <v>0</v>
      </c>
      <c r="AG459" s="137">
        <f>IF(ISERROR(SEARCH(AG$1,$Q459)),0,1)</f>
        <v>0</v>
      </c>
      <c r="AH459" t="s">
        <v>2181</v>
      </c>
      <c r="AI459" s="137" t="str">
        <f>_xlfn.XLOOKUP(I459,'api2.3'!B:B,'api2.3'!D:D,"")</f>
        <v>Climate Indicators</v>
      </c>
      <c r="AJ459" t="s">
        <v>60</v>
      </c>
      <c r="AK459" s="38" t="s">
        <v>2767</v>
      </c>
      <c r="AL459" s="200">
        <f>_xlfn.XLOOKUP(AK459,sortorder!$I$15:$I$20,sortorder!$J$15:$J$20)</f>
        <v>4</v>
      </c>
      <c r="AM459" s="638" t="s">
        <v>1743</v>
      </c>
      <c r="AN459" s="638" t="s">
        <v>1744</v>
      </c>
      <c r="AO459" s="638" t="s">
        <v>1744</v>
      </c>
      <c r="AP459" s="642">
        <v>3</v>
      </c>
      <c r="AQ459" t="s">
        <v>1741</v>
      </c>
      <c r="AR459" s="22" t="str">
        <f>IF(AA459=1,"pctile",IF(Y459=1,"ratio",IF(AC459=1,"avg","raw")))</f>
        <v>pctile</v>
      </c>
      <c r="AS459" t="s">
        <v>1086</v>
      </c>
      <c r="AT459" s="22" t="b">
        <f>AR459=AS459</f>
        <v>1</v>
      </c>
      <c r="AU459" s="638" t="s">
        <v>1077</v>
      </c>
      <c r="AV459" s="638" t="s">
        <v>1086</v>
      </c>
      <c r="AX459" s="601" t="s">
        <v>2799</v>
      </c>
      <c r="AY459" s="484" t="b">
        <v>0</v>
      </c>
      <c r="AZ459" t="s">
        <v>1078</v>
      </c>
      <c r="BA459">
        <v>2</v>
      </c>
      <c r="BB459">
        <v>0</v>
      </c>
      <c r="BC459" t="b">
        <v>0</v>
      </c>
      <c r="BD459" t="b">
        <v>0</v>
      </c>
      <c r="BE459" t="b">
        <v>0</v>
      </c>
      <c r="BG459" t="s">
        <v>5161</v>
      </c>
      <c r="BH459" t="s">
        <v>2670</v>
      </c>
      <c r="BI459" t="s">
        <v>2670</v>
      </c>
      <c r="BJ459" s="719" t="e">
        <v>#N/A</v>
      </c>
      <c r="BK459" s="566" t="s">
        <v>2799</v>
      </c>
      <c r="BL459" s="484" t="s">
        <v>2670</v>
      </c>
      <c r="BO459" s="214">
        <v>999</v>
      </c>
      <c r="BP459" t="s">
        <v>2608</v>
      </c>
      <c r="BQ459" s="585" t="s">
        <v>1395</v>
      </c>
    </row>
    <row r="460" spans="1:69">
      <c r="A460">
        <v>459</v>
      </c>
      <c r="B460" s="153" t="str">
        <f>IFERROR(TEXT(AL460,"00"),"99")&amp;IFERROR(TEXT(W460,"00"),"99")&amp;IFERROR(TEXT(S460,"00"),"99")&amp;IFERROR(TEXT(BO460,"000"),"999")</f>
        <v>048799999</v>
      </c>
      <c r="C460" s="153" t="str">
        <f>IFERROR(TEXT(AL460,"00"),"99")&amp;IFERROR(TEXT(V460,"00"),"99")&amp;IFERROR(TEXT(R460,"000"),"999")</f>
        <v>0487999</v>
      </c>
      <c r="D460" s="28">
        <v>1</v>
      </c>
      <c r="E460" s="591">
        <f>IF(NOT(ISBLANK(L460)),1,0)</f>
        <v>0</v>
      </c>
      <c r="F460" s="591">
        <f>IF(NOT(ISBLANK(O460)),1,0)</f>
        <v>0</v>
      </c>
      <c r="G460" s="349" t="str">
        <f>IF(ISBLANK(H460), IF(OR(NOT(ISBLANK(L460)),NOT(ISBLANK(I460)), NOT(ISBLANK(O460))),"no oldname but should be",""),IF(H460=I460,"api",IF(H460=O460,"csv","no match or acs")))</f>
        <v>api</v>
      </c>
      <c r="H460" t="s">
        <v>2695</v>
      </c>
      <c r="I460" s="119" t="s">
        <v>2695</v>
      </c>
      <c r="L460" s="119"/>
      <c r="M460" s="189"/>
      <c r="Q460" s="655" t="s">
        <v>7324</v>
      </c>
      <c r="R460" s="142">
        <f>IFERROR(_xlfn.XLOOKUP(T460, sortorder!P:P,sortorder!Q:Q),999)</f>
        <v>999</v>
      </c>
      <c r="S460" s="142">
        <f>IFERROR(_xlfn.XLOOKUP(T460, sortorder!P:P,sortorder!O:O),99)</f>
        <v>99</v>
      </c>
      <c r="T460" s="188" t="s">
        <v>7288</v>
      </c>
      <c r="V460" s="147">
        <f>IFERROR(_xlfn.XLOOKUP(X460, sortorder!E:E,sortorder!D:D),99)</f>
        <v>87</v>
      </c>
      <c r="W460" s="147">
        <f>V460</f>
        <v>87</v>
      </c>
      <c r="X460" s="190" t="s">
        <v>7340</v>
      </c>
      <c r="Y460" s="137">
        <f>IF(ISERROR(SEARCH(Y$1,$Q460)),0,1)</f>
        <v>0</v>
      </c>
      <c r="Z460" s="137">
        <f>IF(ISERROR(SEARCH(Z$1,$Q460)),0,1)</f>
        <v>1</v>
      </c>
      <c r="AA460" s="137">
        <f>IF(ISERROR(SEARCH(AA$1,$Q460)),0,1)</f>
        <v>1</v>
      </c>
      <c r="AB460" s="137">
        <f>IF(ISERROR(SEARCH(AB$1,$Q460)),0,1)</f>
        <v>0</v>
      </c>
      <c r="AC460" s="137">
        <f>IF(ISERROR(SEARCH(AC$1,$Q460)),0,1)</f>
        <v>0</v>
      </c>
      <c r="AD460" s="137">
        <f>IF(ISERROR(SEARCH(AD$1,$Q460)),0,1)</f>
        <v>0</v>
      </c>
      <c r="AE460" s="137">
        <f>IF(ISERROR(SEARCH(AE$1,$Q460)),0,1)</f>
        <v>0</v>
      </c>
      <c r="AF460" s="137">
        <f>IF(ISERROR(SEARCH(AF$1,$Q460)),0,1)</f>
        <v>0</v>
      </c>
      <c r="AG460" s="137">
        <f>IF(ISERROR(SEARCH(AG$1,$Q460)),0,1)</f>
        <v>0</v>
      </c>
      <c r="AH460" t="s">
        <v>2181</v>
      </c>
      <c r="AI460" s="137" t="str">
        <f>_xlfn.XLOOKUP(I460,'api2.3'!B:B,'api2.3'!D:D,"")</f>
        <v>Climate Indicators</v>
      </c>
      <c r="AJ460" t="s">
        <v>60</v>
      </c>
      <c r="AK460" s="38" t="s">
        <v>2767</v>
      </c>
      <c r="AL460" s="200">
        <f>_xlfn.XLOOKUP(AK460,sortorder!$I$15:$I$20,sortorder!$J$15:$J$20)</f>
        <v>4</v>
      </c>
      <c r="AM460" s="638" t="s">
        <v>1743</v>
      </c>
      <c r="AN460" s="638" t="s">
        <v>1744</v>
      </c>
      <c r="AO460" s="638" t="s">
        <v>1744</v>
      </c>
      <c r="AP460" s="642">
        <v>3</v>
      </c>
      <c r="AQ460" t="s">
        <v>1741</v>
      </c>
      <c r="AR460" s="22" t="str">
        <f>IF(AA460=1,"pctile",IF(Y460=1,"ratio",IF(AC460=1,"avg","raw")))</f>
        <v>pctile</v>
      </c>
      <c r="AS460" t="s">
        <v>1086</v>
      </c>
      <c r="AT460" s="22" t="b">
        <f>AR460=AS460</f>
        <v>1</v>
      </c>
      <c r="AU460" s="638" t="s">
        <v>1077</v>
      </c>
      <c r="AV460" s="638" t="s">
        <v>1086</v>
      </c>
      <c r="AX460" s="601" t="s">
        <v>2799</v>
      </c>
      <c r="AY460" s="484" t="b">
        <v>0</v>
      </c>
      <c r="AZ460" t="s">
        <v>1078</v>
      </c>
      <c r="BA460">
        <v>2</v>
      </c>
      <c r="BB460">
        <v>0</v>
      </c>
      <c r="BC460" t="b">
        <v>0</v>
      </c>
      <c r="BD460" t="b">
        <v>0</v>
      </c>
      <c r="BE460" t="b">
        <v>0</v>
      </c>
      <c r="BG460" t="s">
        <v>5163</v>
      </c>
      <c r="BH460" s="119" t="s">
        <v>2696</v>
      </c>
      <c r="BI460" t="s">
        <v>2696</v>
      </c>
      <c r="BJ460" s="719" t="e">
        <v>#N/A</v>
      </c>
      <c r="BK460" s="566" t="s">
        <v>2799</v>
      </c>
      <c r="BL460" s="484" t="s">
        <v>2696</v>
      </c>
      <c r="BO460" s="214">
        <v>999</v>
      </c>
      <c r="BQ460" s="585" t="s">
        <v>1639</v>
      </c>
    </row>
    <row r="461" spans="1:69">
      <c r="A461">
        <v>460</v>
      </c>
      <c r="B461" s="153" t="str">
        <f>IFERROR(TEXT(AL461,"00"),"99")&amp;IFERROR(TEXT(W461,"00"),"99")&amp;IFERROR(TEXT(S461,"00"),"99")&amp;IFERROR(TEXT(BO461,"000"),"999")</f>
        <v>048899248</v>
      </c>
      <c r="C461" s="153" t="str">
        <f>IFERROR(TEXT(AL461,"00"),"99")&amp;IFERROR(TEXT(V461,"00"),"99")&amp;IFERROR(TEXT(R461,"000"),"999")</f>
        <v>0488999</v>
      </c>
      <c r="D461" s="28">
        <v>1</v>
      </c>
      <c r="E461" s="591">
        <f>IF(NOT(ISBLANK(L461)),1,0)</f>
        <v>0</v>
      </c>
      <c r="F461" s="591">
        <f>IF(NOT(ISBLANK(O461)),1,0)</f>
        <v>0</v>
      </c>
      <c r="G461" s="349" t="str">
        <f>IF(ISBLANK(H461), IF(OR(NOT(ISBLANK(L461)),NOT(ISBLANK(I461)), NOT(ISBLANK(O461))),"no oldname but should be",""),IF(H461=I461,"api",IF(H461=O461,"csv","no match or acs")))</f>
        <v>api</v>
      </c>
      <c r="H461" s="119" t="s">
        <v>2620</v>
      </c>
      <c r="I461" s="119" t="s">
        <v>2620</v>
      </c>
      <c r="Q461" s="61" t="s">
        <v>7320</v>
      </c>
      <c r="R461" s="142">
        <f>IFERROR(_xlfn.XLOOKUP(T461, sortorder!P:P,sortorder!Q:Q),999)</f>
        <v>999</v>
      </c>
      <c r="S461" s="142">
        <f>IFERROR(_xlfn.XLOOKUP(T461, sortorder!P:P,sortorder!O:O),99)</f>
        <v>99</v>
      </c>
      <c r="T461" s="124" t="s">
        <v>7287</v>
      </c>
      <c r="V461" s="147">
        <f>IFERROR(_xlfn.XLOOKUP(X461, sortorder!E:E,sortorder!D:D),99)</f>
        <v>88</v>
      </c>
      <c r="W461" s="147">
        <f>V461</f>
        <v>88</v>
      </c>
      <c r="X461" s="190" t="s">
        <v>7341</v>
      </c>
      <c r="Y461" s="137">
        <f>IF(ISERROR(SEARCH(Y$1,$Q461)),0,1)</f>
        <v>0</v>
      </c>
      <c r="Z461" s="137">
        <f>IF(ISERROR(SEARCH(Z$1,$Q461)),0,1)</f>
        <v>0</v>
      </c>
      <c r="AA461" s="137">
        <f>IF(ISERROR(SEARCH(AA$1,$Q461)),0,1)</f>
        <v>0</v>
      </c>
      <c r="AB461" s="137">
        <f>IF(ISERROR(SEARCH(AB$1,$Q461)),0,1)</f>
        <v>0</v>
      </c>
      <c r="AC461" s="137">
        <f>IF(ISERROR(SEARCH(AC$1,$Q461)),0,1)</f>
        <v>1</v>
      </c>
      <c r="AD461" s="137">
        <f>IF(ISERROR(SEARCH(AD$1,$Q461)),0,1)</f>
        <v>0</v>
      </c>
      <c r="AE461" s="137">
        <f>IF(ISERROR(SEARCH(AE$1,$Q461)),0,1)</f>
        <v>0</v>
      </c>
      <c r="AF461" s="137">
        <f>IF(ISERROR(SEARCH(AF$1,$Q461)),0,1)</f>
        <v>0</v>
      </c>
      <c r="AG461" s="137">
        <f>IF(ISERROR(SEARCH(AG$1,$Q461)),0,1)</f>
        <v>0</v>
      </c>
      <c r="AH461" t="s">
        <v>2181</v>
      </c>
      <c r="AI461" s="137" t="str">
        <f>_xlfn.XLOOKUP(I461,'api2.3'!B:B,'api2.3'!D:D,"")</f>
        <v>Extras</v>
      </c>
      <c r="AJ461" t="s">
        <v>60</v>
      </c>
      <c r="AK461" s="38" t="s">
        <v>2767</v>
      </c>
      <c r="AL461" s="200">
        <f>_xlfn.XLOOKUP(AK461,sortorder!$I$15:$I$20,sortorder!$J$15:$J$20)</f>
        <v>4</v>
      </c>
      <c r="AM461" s="638" t="s">
        <v>416</v>
      </c>
      <c r="AN461" s="638" t="s">
        <v>416</v>
      </c>
      <c r="AO461" s="638" t="s">
        <v>417</v>
      </c>
      <c r="AP461" s="648">
        <v>1</v>
      </c>
      <c r="AQ461" t="s">
        <v>1100</v>
      </c>
      <c r="AR461" s="22" t="str">
        <f>IF(AA461=1,"pctile",IF(Y461=1,"ratio",IF(AC461=1,"avg","raw")))</f>
        <v>avg</v>
      </c>
      <c r="AS461" t="s">
        <v>1107</v>
      </c>
      <c r="AT461" s="22" t="b">
        <f>AR461=AS461</f>
        <v>1</v>
      </c>
      <c r="AU461" s="638" t="s">
        <v>1101</v>
      </c>
      <c r="AV461" s="638" t="s">
        <v>1107</v>
      </c>
      <c r="AX461" s="601" t="s">
        <v>2799</v>
      </c>
      <c r="AY461" s="484" t="b">
        <v>0</v>
      </c>
      <c r="AZ461" t="s">
        <v>2711</v>
      </c>
      <c r="BB461">
        <v>0</v>
      </c>
      <c r="BC461" t="b">
        <v>0</v>
      </c>
      <c r="BD461" t="b">
        <v>0</v>
      </c>
      <c r="BE461" t="b">
        <v>0</v>
      </c>
      <c r="BG461" t="s">
        <v>5150</v>
      </c>
      <c r="BH461" t="s">
        <v>2621</v>
      </c>
      <c r="BI461" t="s">
        <v>2621</v>
      </c>
      <c r="BJ461" s="719" t="e">
        <v>#N/A</v>
      </c>
      <c r="BK461" s="566" t="s">
        <v>2799</v>
      </c>
      <c r="BL461" s="484" t="s">
        <v>2621</v>
      </c>
      <c r="BM461" s="56" t="s">
        <v>2604</v>
      </c>
      <c r="BO461" s="211">
        <v>248</v>
      </c>
      <c r="BP461" t="s">
        <v>2622</v>
      </c>
      <c r="BQ461" s="585" t="s">
        <v>1121</v>
      </c>
    </row>
    <row r="462" spans="1:69">
      <c r="A462">
        <v>461</v>
      </c>
      <c r="B462" s="153" t="str">
        <f>IFERROR(TEXT(AL462,"00"),"99")&amp;IFERROR(TEXT(W462,"00"),"99")&amp;IFERROR(TEXT(S462,"00"),"99")&amp;IFERROR(TEXT(BO462,"000"),"999")</f>
        <v>048899249</v>
      </c>
      <c r="C462" s="153" t="str">
        <f>IFERROR(TEXT(AL462,"00"),"99")&amp;IFERROR(TEXT(V462,"00"),"99")&amp;IFERROR(TEXT(R462,"000"),"999")</f>
        <v>0488999</v>
      </c>
      <c r="D462" s="28">
        <v>1</v>
      </c>
      <c r="E462" s="591">
        <f>IF(NOT(ISBLANK(L462)),1,0)</f>
        <v>0</v>
      </c>
      <c r="F462" s="591">
        <f>IF(NOT(ISBLANK(O462)),1,0)</f>
        <v>0</v>
      </c>
      <c r="G462" s="349" t="str">
        <f>IF(ISBLANK(H462), IF(OR(NOT(ISBLANK(L462)),NOT(ISBLANK(I462)), NOT(ISBLANK(O462))),"no oldname but should be",""),IF(H462=I462,"api",IF(H462=O462,"csv","no match or acs")))</f>
        <v>api</v>
      </c>
      <c r="H462" t="s">
        <v>2623</v>
      </c>
      <c r="I462" t="s">
        <v>2623</v>
      </c>
      <c r="Q462" s="61" t="s">
        <v>7321</v>
      </c>
      <c r="R462" s="142">
        <f>IFERROR(_xlfn.XLOOKUP(T462, sortorder!P:P,sortorder!Q:Q),999)</f>
        <v>999</v>
      </c>
      <c r="S462" s="142">
        <f>IFERROR(_xlfn.XLOOKUP(T462, sortorder!P:P,sortorder!O:O),99)</f>
        <v>99</v>
      </c>
      <c r="T462" s="124" t="s">
        <v>7290</v>
      </c>
      <c r="V462" s="147">
        <f>IFERROR(_xlfn.XLOOKUP(X462, sortorder!E:E,sortorder!D:D),99)</f>
        <v>88</v>
      </c>
      <c r="W462" s="147">
        <f>V462</f>
        <v>88</v>
      </c>
      <c r="X462" s="21" t="s">
        <v>7341</v>
      </c>
      <c r="Y462" s="137">
        <f>IF(ISERROR(SEARCH(Y$1,$Q462)),0,1)</f>
        <v>0</v>
      </c>
      <c r="Z462" s="137">
        <f>IF(ISERROR(SEARCH(Z$1,$Q462)),0,1)</f>
        <v>0</v>
      </c>
      <c r="AA462" s="137">
        <f>IF(ISERROR(SEARCH(AA$1,$Q462)),0,1)</f>
        <v>0</v>
      </c>
      <c r="AB462" s="137">
        <f>IF(ISERROR(SEARCH(AB$1,$Q462)),0,1)</f>
        <v>0</v>
      </c>
      <c r="AC462" s="137">
        <f>IF(ISERROR(SEARCH(AC$1,$Q462)),0,1)</f>
        <v>1</v>
      </c>
      <c r="AD462" s="137">
        <f>IF(ISERROR(SEARCH(AD$1,$Q462)),0,1)</f>
        <v>0</v>
      </c>
      <c r="AE462" s="137">
        <f>IF(ISERROR(SEARCH(AE$1,$Q462)),0,1)</f>
        <v>0</v>
      </c>
      <c r="AF462" s="137">
        <f>IF(ISERROR(SEARCH(AF$1,$Q462)),0,1)</f>
        <v>0</v>
      </c>
      <c r="AG462" s="137">
        <f>IF(ISERROR(SEARCH(AG$1,$Q462)),0,1)</f>
        <v>0</v>
      </c>
      <c r="AH462" t="s">
        <v>2181</v>
      </c>
      <c r="AI462" s="137" t="str">
        <f>_xlfn.XLOOKUP(I462,'api2.3'!B:B,'api2.3'!D:D,"")</f>
        <v>Climate Indicators</v>
      </c>
      <c r="AJ462" t="s">
        <v>60</v>
      </c>
      <c r="AK462" s="38" t="s">
        <v>2767</v>
      </c>
      <c r="AL462" s="200">
        <f>_xlfn.XLOOKUP(AK462,sortorder!$I$15:$I$20,sortorder!$J$15:$J$20)</f>
        <v>4</v>
      </c>
      <c r="AM462" s="638" t="s">
        <v>416</v>
      </c>
      <c r="AN462" s="638" t="s">
        <v>416</v>
      </c>
      <c r="AO462" s="638" t="s">
        <v>417</v>
      </c>
      <c r="AP462" s="648">
        <v>1</v>
      </c>
      <c r="AQ462" t="s">
        <v>1100</v>
      </c>
      <c r="AR462" s="22" t="str">
        <f>IF(AA462=1,"pctile",IF(Y462=1,"ratio",IF(AC462=1,"avg","raw")))</f>
        <v>avg</v>
      </c>
      <c r="AS462" t="s">
        <v>1107</v>
      </c>
      <c r="AT462" s="22" t="b">
        <f>AR462=AS462</f>
        <v>1</v>
      </c>
      <c r="AU462" s="638" t="s">
        <v>1101</v>
      </c>
      <c r="AV462" s="638" t="s">
        <v>1107</v>
      </c>
      <c r="AX462" s="601" t="s">
        <v>2799</v>
      </c>
      <c r="AY462" s="484" t="b">
        <v>0</v>
      </c>
      <c r="AZ462" t="s">
        <v>2711</v>
      </c>
      <c r="BB462">
        <v>0</v>
      </c>
      <c r="BC462" t="b">
        <v>0</v>
      </c>
      <c r="BD462" t="b">
        <v>0</v>
      </c>
      <c r="BE462" t="b">
        <v>0</v>
      </c>
      <c r="BG462" t="s">
        <v>5151</v>
      </c>
      <c r="BH462" t="s">
        <v>2624</v>
      </c>
      <c r="BI462" t="s">
        <v>2624</v>
      </c>
      <c r="BJ462" s="719" t="e">
        <v>#N/A</v>
      </c>
      <c r="BK462" s="566" t="s">
        <v>2799</v>
      </c>
      <c r="BL462" s="484" t="s">
        <v>2624</v>
      </c>
      <c r="BM462" s="56" t="s">
        <v>2607</v>
      </c>
      <c r="BO462" s="211">
        <v>249</v>
      </c>
      <c r="BP462" t="s">
        <v>2608</v>
      </c>
      <c r="BQ462" s="585" t="s">
        <v>2164</v>
      </c>
    </row>
    <row r="463" spans="1:69">
      <c r="A463">
        <v>462</v>
      </c>
      <c r="B463" s="153" t="str">
        <f>IFERROR(TEXT(AL463,"00"),"99")&amp;IFERROR(TEXT(W463,"00"),"99")&amp;IFERROR(TEXT(S463,"00"),"99")&amp;IFERROR(TEXT(BO463,"000"),"999")</f>
        <v>048899999</v>
      </c>
      <c r="C463" s="153" t="str">
        <f>IFERROR(TEXT(AL463,"00"),"99")&amp;IFERROR(TEXT(V463,"00"),"99")&amp;IFERROR(TEXT(R463,"000"),"999")</f>
        <v>0488999</v>
      </c>
      <c r="D463" s="28">
        <v>1</v>
      </c>
      <c r="E463" s="591">
        <f>IF(NOT(ISBLANK(L463)),1,0)</f>
        <v>0</v>
      </c>
      <c r="F463" s="591">
        <f>IF(NOT(ISBLANK(O463)),1,0)</f>
        <v>0</v>
      </c>
      <c r="G463" s="349" t="str">
        <f>IF(ISBLANK(H463), IF(OR(NOT(ISBLANK(L463)),NOT(ISBLANK(I463)), NOT(ISBLANK(O463))),"no oldname but should be",""),IF(H463=I463,"api",IF(H463=O463,"csv","no match or acs")))</f>
        <v>api</v>
      </c>
      <c r="H463" t="s">
        <v>2671</v>
      </c>
      <c r="I463" t="s">
        <v>2671</v>
      </c>
      <c r="L463" s="119"/>
      <c r="M463" s="189"/>
      <c r="Q463" s="656" t="s">
        <v>7331</v>
      </c>
      <c r="R463" s="142">
        <f>IFERROR(_xlfn.XLOOKUP(T463, sortorder!P:P,sortorder!Q:Q),999)</f>
        <v>999</v>
      </c>
      <c r="S463" s="142">
        <f>IFERROR(_xlfn.XLOOKUP(T463, sortorder!P:P,sortorder!O:O),99)</f>
        <v>99</v>
      </c>
      <c r="T463" s="124" t="s">
        <v>7289</v>
      </c>
      <c r="V463" s="147">
        <f>IFERROR(_xlfn.XLOOKUP(X463, sortorder!E:E,sortorder!D:D),99)</f>
        <v>88</v>
      </c>
      <c r="W463" s="147">
        <f>V463</f>
        <v>88</v>
      </c>
      <c r="X463" s="21" t="s">
        <v>7341</v>
      </c>
      <c r="Y463" s="137">
        <f>IF(ISERROR(SEARCH(Y$1,$Q463)),0,1)</f>
        <v>0</v>
      </c>
      <c r="Z463" s="137">
        <f>IF(ISERROR(SEARCH(Z$1,$Q463)),0,1)</f>
        <v>0</v>
      </c>
      <c r="AA463" s="137">
        <f>IF(ISERROR(SEARCH(AA$1,$Q463)),0,1)</f>
        <v>0</v>
      </c>
      <c r="AB463" s="137">
        <f>IF(ISERROR(SEARCH(AB$1,$Q463)),0,1)</f>
        <v>0</v>
      </c>
      <c r="AC463" s="137">
        <f>IF(ISERROR(SEARCH(AC$1,$Q463)),0,1)</f>
        <v>1</v>
      </c>
      <c r="AD463" s="137">
        <f>IF(ISERROR(SEARCH(AD$1,$Q463)),0,1)</f>
        <v>0</v>
      </c>
      <c r="AE463" s="137">
        <f>IF(ISERROR(SEARCH(AE$1,$Q463)),0,1)</f>
        <v>0</v>
      </c>
      <c r="AF463" s="137">
        <f>IF(ISERROR(SEARCH(AF$1,$Q463)),0,1)</f>
        <v>0</v>
      </c>
      <c r="AG463" s="137">
        <f>IF(ISERROR(SEARCH(AG$1,$Q463)),0,1)</f>
        <v>0</v>
      </c>
      <c r="AH463" t="s">
        <v>2181</v>
      </c>
      <c r="AI463" s="137" t="str">
        <f>_xlfn.XLOOKUP(I463,'api2.3'!B:B,'api2.3'!D:D,"")</f>
        <v>Climate Indicators</v>
      </c>
      <c r="AJ463" t="s">
        <v>60</v>
      </c>
      <c r="AK463" s="38" t="s">
        <v>2767</v>
      </c>
      <c r="AL463" s="200">
        <f>_xlfn.XLOOKUP(AK463,sortorder!$I$15:$I$20,sortorder!$J$15:$J$20)</f>
        <v>4</v>
      </c>
      <c r="AM463" s="638" t="s">
        <v>416</v>
      </c>
      <c r="AN463" s="638" t="s">
        <v>416</v>
      </c>
      <c r="AO463" s="638" t="s">
        <v>417</v>
      </c>
      <c r="AP463" s="648">
        <v>1</v>
      </c>
      <c r="AQ463" t="s">
        <v>1100</v>
      </c>
      <c r="AR463" s="22" t="str">
        <f>IF(AA463=1,"pctile",IF(Y463=1,"ratio",IF(AC463=1,"avg","raw")))</f>
        <v>avg</v>
      </c>
      <c r="AS463" t="s">
        <v>1107</v>
      </c>
      <c r="AT463" s="22" t="b">
        <f>AR463=AS463</f>
        <v>1</v>
      </c>
      <c r="AU463" s="638" t="s">
        <v>1101</v>
      </c>
      <c r="AV463" s="638" t="s">
        <v>1107</v>
      </c>
      <c r="AX463" s="601" t="s">
        <v>2799</v>
      </c>
      <c r="AY463" s="484" t="b">
        <v>0</v>
      </c>
      <c r="AZ463" t="s">
        <v>2711</v>
      </c>
      <c r="BB463">
        <v>0</v>
      </c>
      <c r="BC463" t="b">
        <v>0</v>
      </c>
      <c r="BD463" t="b">
        <v>0</v>
      </c>
      <c r="BE463" t="b">
        <v>0</v>
      </c>
      <c r="BG463" t="s">
        <v>5154</v>
      </c>
      <c r="BH463" t="s">
        <v>2672</v>
      </c>
      <c r="BI463" t="s">
        <v>2672</v>
      </c>
      <c r="BJ463" s="719" t="e">
        <v>#N/A</v>
      </c>
      <c r="BK463" s="566" t="s">
        <v>2799</v>
      </c>
      <c r="BL463" s="484" t="s">
        <v>2672</v>
      </c>
      <c r="BO463" s="214">
        <v>999</v>
      </c>
      <c r="BP463" t="s">
        <v>2608</v>
      </c>
      <c r="BQ463" s="585" t="s">
        <v>1623</v>
      </c>
    </row>
    <row r="464" spans="1:69">
      <c r="A464">
        <v>463</v>
      </c>
      <c r="B464" s="153" t="str">
        <f>IFERROR(TEXT(AL464,"00"),"99")&amp;IFERROR(TEXT(W464,"00"),"99")&amp;IFERROR(TEXT(S464,"00"),"99")&amp;IFERROR(TEXT(BO464,"000"),"999")</f>
        <v>048899999</v>
      </c>
      <c r="C464" s="153" t="str">
        <f>IFERROR(TEXT(AL464,"00"),"99")&amp;IFERROR(TEXT(V464,"00"),"99")&amp;IFERROR(TEXT(R464,"000"),"999")</f>
        <v>0488999</v>
      </c>
      <c r="D464" s="28">
        <v>1</v>
      </c>
      <c r="E464" s="591">
        <f>IF(NOT(ISBLANK(L464)),1,0)</f>
        <v>0</v>
      </c>
      <c r="F464" s="591">
        <f>IF(NOT(ISBLANK(O464)),1,0)</f>
        <v>0</v>
      </c>
      <c r="G464" s="349" t="str">
        <f>IF(ISBLANK(H464), IF(OR(NOT(ISBLANK(L464)),NOT(ISBLANK(I464)), NOT(ISBLANK(O464))),"no oldname but should be",""),IF(H464=I464,"api",IF(H464=O464,"csv","no match or acs")))</f>
        <v>api</v>
      </c>
      <c r="H464" t="s">
        <v>2700</v>
      </c>
      <c r="I464" t="s">
        <v>2700</v>
      </c>
      <c r="L464" s="119"/>
      <c r="M464" s="189"/>
      <c r="Q464" s="656" t="s">
        <v>7329</v>
      </c>
      <c r="R464" s="142">
        <f>IFERROR(_xlfn.XLOOKUP(T464, sortorder!P:P,sortorder!Q:Q),999)</f>
        <v>999</v>
      </c>
      <c r="S464" s="142">
        <f>IFERROR(_xlfn.XLOOKUP(T464, sortorder!P:P,sortorder!O:O),99)</f>
        <v>99</v>
      </c>
      <c r="T464" s="188" t="s">
        <v>7288</v>
      </c>
      <c r="V464" s="147">
        <f>IFERROR(_xlfn.XLOOKUP(X464, sortorder!E:E,sortorder!D:D),99)</f>
        <v>88</v>
      </c>
      <c r="W464" s="147">
        <f>V464</f>
        <v>88</v>
      </c>
      <c r="X464" s="190" t="s">
        <v>7341</v>
      </c>
      <c r="Y464" s="137">
        <f>IF(ISERROR(SEARCH(Y$1,$Q464)),0,1)</f>
        <v>0</v>
      </c>
      <c r="Z464" s="137">
        <f>IF(ISERROR(SEARCH(Z$1,$Q464)),0,1)</f>
        <v>0</v>
      </c>
      <c r="AA464" s="137">
        <f>IF(ISERROR(SEARCH(AA$1,$Q464)),0,1)</f>
        <v>0</v>
      </c>
      <c r="AB464" s="137">
        <f>IF(ISERROR(SEARCH(AB$1,$Q464)),0,1)</f>
        <v>0</v>
      </c>
      <c r="AC464" s="137">
        <f>IF(ISERROR(SEARCH(AC$1,$Q464)),0,1)</f>
        <v>1</v>
      </c>
      <c r="AD464" s="137">
        <f>IF(ISERROR(SEARCH(AD$1,$Q464)),0,1)</f>
        <v>0</v>
      </c>
      <c r="AE464" s="137">
        <f>IF(ISERROR(SEARCH(AE$1,$Q464)),0,1)</f>
        <v>0</v>
      </c>
      <c r="AF464" s="137">
        <f>IF(ISERROR(SEARCH(AF$1,$Q464)),0,1)</f>
        <v>0</v>
      </c>
      <c r="AG464" s="137">
        <f>IF(ISERROR(SEARCH(AG$1,$Q464)),0,1)</f>
        <v>0</v>
      </c>
      <c r="AH464" t="s">
        <v>2181</v>
      </c>
      <c r="AI464" s="137" t="str">
        <f>_xlfn.XLOOKUP(I464,'api2.3'!B:B,'api2.3'!D:D,"")</f>
        <v>Climate Indicators</v>
      </c>
      <c r="AJ464" t="s">
        <v>60</v>
      </c>
      <c r="AK464" s="38" t="s">
        <v>2767</v>
      </c>
      <c r="AL464" s="200">
        <f>_xlfn.XLOOKUP(AK464,sortorder!$I$15:$I$20,sortorder!$J$15:$J$20)</f>
        <v>4</v>
      </c>
      <c r="AM464" s="638" t="s">
        <v>416</v>
      </c>
      <c r="AN464" s="638" t="s">
        <v>416</v>
      </c>
      <c r="AO464" s="638" t="s">
        <v>417</v>
      </c>
      <c r="AP464" s="648">
        <v>1</v>
      </c>
      <c r="AQ464" t="s">
        <v>1100</v>
      </c>
      <c r="AR464" s="22" t="str">
        <f>IF(AA464=1,"pctile",IF(Y464=1,"ratio",IF(AC464=1,"avg","raw")))</f>
        <v>avg</v>
      </c>
      <c r="AS464" t="s">
        <v>1107</v>
      </c>
      <c r="AT464" s="22" t="b">
        <f>AR464=AS464</f>
        <v>1</v>
      </c>
      <c r="AU464" s="638" t="s">
        <v>1101</v>
      </c>
      <c r="AV464" s="638" t="s">
        <v>1107</v>
      </c>
      <c r="AX464" s="601" t="s">
        <v>2799</v>
      </c>
      <c r="AY464" s="484" t="b">
        <v>0</v>
      </c>
      <c r="AZ464" t="s">
        <v>2711</v>
      </c>
      <c r="BB464">
        <v>0</v>
      </c>
      <c r="BC464" t="b">
        <v>0</v>
      </c>
      <c r="BD464" t="b">
        <v>0</v>
      </c>
      <c r="BE464" t="b">
        <v>0</v>
      </c>
      <c r="BG464" t="s">
        <v>5156</v>
      </c>
      <c r="BH464" t="s">
        <v>2701</v>
      </c>
      <c r="BI464" t="s">
        <v>2701</v>
      </c>
      <c r="BJ464" s="719" t="e">
        <v>#N/A</v>
      </c>
      <c r="BK464" s="566" t="s">
        <v>2799</v>
      </c>
      <c r="BL464" s="484" t="s">
        <v>2701</v>
      </c>
      <c r="BO464" s="214">
        <v>999</v>
      </c>
      <c r="BQ464" s="585" t="s">
        <v>1597</v>
      </c>
    </row>
    <row r="465" spans="1:71">
      <c r="A465">
        <v>464</v>
      </c>
      <c r="B465" s="153" t="str">
        <f>IFERROR(TEXT(AL465,"00"),"99")&amp;IFERROR(TEXT(W465,"00"),"99")&amp;IFERROR(TEXT(S465,"00"),"99")&amp;IFERROR(TEXT(BO465,"000"),"999")</f>
        <v>048999244</v>
      </c>
      <c r="C465" s="153" t="str">
        <f>IFERROR(TEXT(AL465,"00"),"99")&amp;IFERROR(TEXT(V465,"00"),"99")&amp;IFERROR(TEXT(R465,"000"),"999")</f>
        <v>0489999</v>
      </c>
      <c r="D465" s="28">
        <v>1</v>
      </c>
      <c r="E465" s="591">
        <f>IF(NOT(ISBLANK(L465)),1,0)</f>
        <v>0</v>
      </c>
      <c r="F465" s="591">
        <f>IF(NOT(ISBLANK(O465)),1,0)</f>
        <v>0</v>
      </c>
      <c r="G465" s="349" t="str">
        <f>IF(ISBLANK(H465), IF(OR(NOT(ISBLANK(L465)),NOT(ISBLANK(I465)), NOT(ISBLANK(O465))),"no oldname but should be",""),IF(H465=I465,"api",IF(H465=O465,"csv","no match or acs")))</f>
        <v>api</v>
      </c>
      <c r="H465" t="s">
        <v>2610</v>
      </c>
      <c r="I465" t="s">
        <v>2610</v>
      </c>
      <c r="Q465" s="61" t="s">
        <v>7316</v>
      </c>
      <c r="R465" s="142">
        <f>IFERROR(_xlfn.XLOOKUP(T465, sortorder!P:P,sortorder!Q:Q),999)</f>
        <v>999</v>
      </c>
      <c r="S465" s="142">
        <f>IFERROR(_xlfn.XLOOKUP(T465, sortorder!P:P,sortorder!O:O),99)</f>
        <v>99</v>
      </c>
      <c r="T465" s="124" t="s">
        <v>7287</v>
      </c>
      <c r="V465" s="147">
        <f>IFERROR(_xlfn.XLOOKUP(X465, sortorder!E:E,sortorder!D:D),99)</f>
        <v>89</v>
      </c>
      <c r="W465" s="147">
        <f>V465</f>
        <v>89</v>
      </c>
      <c r="X465" s="190" t="s">
        <v>7339</v>
      </c>
      <c r="Y465" s="137">
        <f>IF(ISERROR(SEARCH(Y$1,$Q465)),0,1)</f>
        <v>0</v>
      </c>
      <c r="Z465" s="137">
        <f>IF(ISERROR(SEARCH(Z$1,$Q465)),0,1)</f>
        <v>1</v>
      </c>
      <c r="AA465" s="137">
        <f>IF(ISERROR(SEARCH(AA$1,$Q465)),0,1)</f>
        <v>0</v>
      </c>
      <c r="AB465" s="137">
        <f>IF(ISERROR(SEARCH(AB$1,$Q465)),0,1)</f>
        <v>0</v>
      </c>
      <c r="AC465" s="137">
        <f>IF(ISERROR(SEARCH(AC$1,$Q465)),0,1)</f>
        <v>1</v>
      </c>
      <c r="AD465" s="137">
        <f>IF(ISERROR(SEARCH(AD$1,$Q465)),0,1)</f>
        <v>0</v>
      </c>
      <c r="AE465" s="137">
        <f>IF(ISERROR(SEARCH(AE$1,$Q465)),0,1)</f>
        <v>0</v>
      </c>
      <c r="AF465" s="137">
        <f>IF(ISERROR(SEARCH(AF$1,$Q465)),0,1)</f>
        <v>0</v>
      </c>
      <c r="AG465" s="137">
        <f>IF(ISERROR(SEARCH(AG$1,$Q465)),0,1)</f>
        <v>0</v>
      </c>
      <c r="AH465" t="s">
        <v>2181</v>
      </c>
      <c r="AI465" s="137" t="str">
        <f>_xlfn.XLOOKUP(I465,'api2.3'!B:B,'api2.3'!D:D,"")</f>
        <v>Climate Indicators</v>
      </c>
      <c r="AJ465" t="s">
        <v>60</v>
      </c>
      <c r="AK465" s="38" t="s">
        <v>2767</v>
      </c>
      <c r="AL465" s="200">
        <f>_xlfn.XLOOKUP(AK465,sortorder!$I$15:$I$20,sortorder!$J$15:$J$20)</f>
        <v>4</v>
      </c>
      <c r="AM465" s="638" t="s">
        <v>1743</v>
      </c>
      <c r="AN465" s="638" t="s">
        <v>1744</v>
      </c>
      <c r="AO465" s="638" t="s">
        <v>1744</v>
      </c>
      <c r="AP465" s="642">
        <v>3</v>
      </c>
      <c r="AQ465" t="s">
        <v>1752</v>
      </c>
      <c r="AR465" s="22" t="str">
        <f>IF(AA465=1,"pctile",IF(Y465=1,"ratio",IF(AC465=1,"avg","raw")))</f>
        <v>avg</v>
      </c>
      <c r="AS465" t="s">
        <v>1107</v>
      </c>
      <c r="AT465" s="22" t="b">
        <f>AR465=AS465</f>
        <v>1</v>
      </c>
      <c r="AU465" s="638" t="s">
        <v>1101</v>
      </c>
      <c r="AV465" s="638" t="s">
        <v>1107</v>
      </c>
      <c r="AX465" s="601" t="s">
        <v>2799</v>
      </c>
      <c r="AY465" s="484" t="b">
        <v>0</v>
      </c>
      <c r="AZ465" t="s">
        <v>2711</v>
      </c>
      <c r="BB465">
        <v>0</v>
      </c>
      <c r="BC465" t="b">
        <v>0</v>
      </c>
      <c r="BD465" t="b">
        <v>0</v>
      </c>
      <c r="BE465" t="b">
        <v>0</v>
      </c>
      <c r="BG465" t="s">
        <v>5146</v>
      </c>
      <c r="BH465" t="s">
        <v>2611</v>
      </c>
      <c r="BI465" t="s">
        <v>2611</v>
      </c>
      <c r="BJ465" s="719" t="e">
        <v>#N/A</v>
      </c>
      <c r="BK465" s="566" t="s">
        <v>2799</v>
      </c>
      <c r="BL465" s="484" t="s">
        <v>2611</v>
      </c>
      <c r="BM465" s="56" t="s">
        <v>2604</v>
      </c>
      <c r="BO465" s="211">
        <v>244</v>
      </c>
      <c r="BQ465" s="585" t="s">
        <v>2612</v>
      </c>
    </row>
    <row r="466" spans="1:71">
      <c r="A466">
        <v>465</v>
      </c>
      <c r="B466" s="153" t="str">
        <f>IFERROR(TEXT(AL466,"00"),"99")&amp;IFERROR(TEXT(W466,"00"),"99")&amp;IFERROR(TEXT(S466,"00"),"99")&amp;IFERROR(TEXT(BO466,"000"),"999")</f>
        <v>048999245</v>
      </c>
      <c r="C466" s="153" t="str">
        <f>IFERROR(TEXT(AL466,"00"),"99")&amp;IFERROR(TEXT(V466,"00"),"99")&amp;IFERROR(TEXT(R466,"000"),"999")</f>
        <v>0489999</v>
      </c>
      <c r="D466" s="28">
        <v>1</v>
      </c>
      <c r="E466" s="591">
        <f>IF(NOT(ISBLANK(L466)),1,0)</f>
        <v>0</v>
      </c>
      <c r="F466" s="591">
        <f>IF(NOT(ISBLANK(O466)),1,0)</f>
        <v>0</v>
      </c>
      <c r="G466" s="349" t="str">
        <f>IF(ISBLANK(H466), IF(OR(NOT(ISBLANK(L466)),NOT(ISBLANK(I466)), NOT(ISBLANK(O466))),"no oldname but should be",""),IF(H466=I466,"api",IF(H466=O466,"csv","no match or acs")))</f>
        <v>api</v>
      </c>
      <c r="H466" t="s">
        <v>2613</v>
      </c>
      <c r="I466" t="s">
        <v>2613</v>
      </c>
      <c r="Q466" s="61" t="s">
        <v>7317</v>
      </c>
      <c r="R466" s="142">
        <f>IFERROR(_xlfn.XLOOKUP(T466, sortorder!P:P,sortorder!Q:Q),999)</f>
        <v>999</v>
      </c>
      <c r="S466" s="142">
        <f>IFERROR(_xlfn.XLOOKUP(T466, sortorder!P:P,sortorder!O:O),99)</f>
        <v>99</v>
      </c>
      <c r="T466" s="124" t="s">
        <v>7290</v>
      </c>
      <c r="V466" s="147">
        <f>IFERROR(_xlfn.XLOOKUP(X466, sortorder!E:E,sortorder!D:D),99)</f>
        <v>89</v>
      </c>
      <c r="W466" s="147">
        <f>V466</f>
        <v>89</v>
      </c>
      <c r="X466" s="21" t="s">
        <v>7339</v>
      </c>
      <c r="Y466" s="137">
        <f>IF(ISERROR(SEARCH(Y$1,$Q466)),0,1)</f>
        <v>0</v>
      </c>
      <c r="Z466" s="137">
        <f>IF(ISERROR(SEARCH(Z$1,$Q466)),0,1)</f>
        <v>1</v>
      </c>
      <c r="AA466" s="137">
        <f>IF(ISERROR(SEARCH(AA$1,$Q466)),0,1)</f>
        <v>0</v>
      </c>
      <c r="AB466" s="137">
        <f>IF(ISERROR(SEARCH(AB$1,$Q466)),0,1)</f>
        <v>0</v>
      </c>
      <c r="AC466" s="137">
        <f>IF(ISERROR(SEARCH(AC$1,$Q466)),0,1)</f>
        <v>1</v>
      </c>
      <c r="AD466" s="137">
        <f>IF(ISERROR(SEARCH(AD$1,$Q466)),0,1)</f>
        <v>0</v>
      </c>
      <c r="AE466" s="137">
        <f>IF(ISERROR(SEARCH(AE$1,$Q466)),0,1)</f>
        <v>0</v>
      </c>
      <c r="AF466" s="137">
        <f>IF(ISERROR(SEARCH(AF$1,$Q466)),0,1)</f>
        <v>0</v>
      </c>
      <c r="AG466" s="137">
        <f>IF(ISERROR(SEARCH(AG$1,$Q466)),0,1)</f>
        <v>0</v>
      </c>
      <c r="AH466" t="s">
        <v>2181</v>
      </c>
      <c r="AI466" s="137" t="str">
        <f>_xlfn.XLOOKUP(I466,'api2.3'!B:B,'api2.3'!D:D,"")</f>
        <v>Climate Indicators</v>
      </c>
      <c r="AJ466" t="s">
        <v>60</v>
      </c>
      <c r="AK466" s="38" t="s">
        <v>2767</v>
      </c>
      <c r="AL466" s="200">
        <f>_xlfn.XLOOKUP(AK466,sortorder!$I$15:$I$20,sortorder!$J$15:$J$20)</f>
        <v>4</v>
      </c>
      <c r="AM466" s="638" t="s">
        <v>1743</v>
      </c>
      <c r="AN466" s="638" t="s">
        <v>1744</v>
      </c>
      <c r="AO466" s="638" t="s">
        <v>1744</v>
      </c>
      <c r="AP466" s="642">
        <v>3</v>
      </c>
      <c r="AQ466" t="s">
        <v>1752</v>
      </c>
      <c r="AR466" s="22" t="str">
        <f>IF(AA466=1,"pctile",IF(Y466=1,"ratio",IF(AC466=1,"avg","raw")))</f>
        <v>avg</v>
      </c>
      <c r="AS466" t="s">
        <v>1107</v>
      </c>
      <c r="AT466" s="22" t="b">
        <f>AR466=AS466</f>
        <v>1</v>
      </c>
      <c r="AU466" s="638" t="s">
        <v>1101</v>
      </c>
      <c r="AV466" s="638" t="s">
        <v>1107</v>
      </c>
      <c r="AX466" s="601" t="s">
        <v>2799</v>
      </c>
      <c r="AY466" s="484" t="b">
        <v>0</v>
      </c>
      <c r="AZ466" t="s">
        <v>2711</v>
      </c>
      <c r="BB466">
        <v>0</v>
      </c>
      <c r="BC466" t="b">
        <v>0</v>
      </c>
      <c r="BD466" t="b">
        <v>0</v>
      </c>
      <c r="BE466" t="b">
        <v>0</v>
      </c>
      <c r="BG466" t="s">
        <v>5147</v>
      </c>
      <c r="BH466" t="s">
        <v>2614</v>
      </c>
      <c r="BI466" t="s">
        <v>2614</v>
      </c>
      <c r="BJ466" s="719" t="e">
        <v>#N/A</v>
      </c>
      <c r="BK466" s="566" t="s">
        <v>2799</v>
      </c>
      <c r="BL466" s="484" t="s">
        <v>2614</v>
      </c>
      <c r="BM466" s="56" t="s">
        <v>2607</v>
      </c>
      <c r="BO466" s="211">
        <v>245</v>
      </c>
      <c r="BP466" t="s">
        <v>2608</v>
      </c>
      <c r="BQ466" s="585" t="s">
        <v>2615</v>
      </c>
    </row>
    <row r="467" spans="1:71">
      <c r="A467">
        <v>466</v>
      </c>
      <c r="B467" s="153" t="str">
        <f>IFERROR(TEXT(AL467,"00"),"99")&amp;IFERROR(TEXT(W467,"00"),"99")&amp;IFERROR(TEXT(S467,"00"),"99")&amp;IFERROR(TEXT(BO467,"000"),"999")</f>
        <v>048999999</v>
      </c>
      <c r="C467" s="153" t="str">
        <f>IFERROR(TEXT(AL467,"00"),"99")&amp;IFERROR(TEXT(V467,"00"),"99")&amp;IFERROR(TEXT(R467,"000"),"999")</f>
        <v>0489999</v>
      </c>
      <c r="D467" s="28">
        <v>1</v>
      </c>
      <c r="E467" s="591">
        <f>IF(NOT(ISBLANK(L467)),1,0)</f>
        <v>0</v>
      </c>
      <c r="F467" s="591">
        <f>IF(NOT(ISBLANK(O467)),1,0)</f>
        <v>0</v>
      </c>
      <c r="G467" s="349" t="str">
        <f>IF(ISBLANK(H467), IF(OR(NOT(ISBLANK(L467)),NOT(ISBLANK(I467)), NOT(ISBLANK(O467))),"no oldname but should be",""),IF(H467=I467,"api",IF(H467=O467,"csv","no match or acs")))</f>
        <v>api</v>
      </c>
      <c r="H467" t="s">
        <v>2675</v>
      </c>
      <c r="I467" t="s">
        <v>2675</v>
      </c>
      <c r="L467" s="119"/>
      <c r="M467" s="189"/>
      <c r="Q467" s="656" t="s">
        <v>7327</v>
      </c>
      <c r="R467" s="142">
        <f>IFERROR(_xlfn.XLOOKUP(T467, sortorder!P:P,sortorder!Q:Q),999)</f>
        <v>999</v>
      </c>
      <c r="S467" s="142">
        <f>IFERROR(_xlfn.XLOOKUP(T467, sortorder!P:P,sortorder!O:O),99)</f>
        <v>99</v>
      </c>
      <c r="T467" s="124" t="s">
        <v>7289</v>
      </c>
      <c r="V467" s="147">
        <f>IFERROR(_xlfn.XLOOKUP(X467, sortorder!E:E,sortorder!D:D),99)</f>
        <v>89</v>
      </c>
      <c r="W467" s="147">
        <f>V467</f>
        <v>89</v>
      </c>
      <c r="X467" s="21" t="s">
        <v>7339</v>
      </c>
      <c r="Y467" s="137">
        <f>IF(ISERROR(SEARCH(Y$1,$Q467)),0,1)</f>
        <v>0</v>
      </c>
      <c r="Z467" s="137">
        <f>IF(ISERROR(SEARCH(Z$1,$Q467)),0,1)</f>
        <v>1</v>
      </c>
      <c r="AA467" s="137">
        <f>IF(ISERROR(SEARCH(AA$1,$Q467)),0,1)</f>
        <v>0</v>
      </c>
      <c r="AB467" s="137">
        <f>IF(ISERROR(SEARCH(AB$1,$Q467)),0,1)</f>
        <v>0</v>
      </c>
      <c r="AC467" s="137">
        <f>IF(ISERROR(SEARCH(AC$1,$Q467)),0,1)</f>
        <v>1</v>
      </c>
      <c r="AD467" s="137">
        <f>IF(ISERROR(SEARCH(AD$1,$Q467)),0,1)</f>
        <v>0</v>
      </c>
      <c r="AE467" s="137">
        <f>IF(ISERROR(SEARCH(AE$1,$Q467)),0,1)</f>
        <v>0</v>
      </c>
      <c r="AF467" s="137">
        <f>IF(ISERROR(SEARCH(AF$1,$Q467)),0,1)</f>
        <v>0</v>
      </c>
      <c r="AG467" s="137">
        <f>IF(ISERROR(SEARCH(AG$1,$Q467)),0,1)</f>
        <v>0</v>
      </c>
      <c r="AH467" t="s">
        <v>2181</v>
      </c>
      <c r="AI467" s="137" t="str">
        <f>_xlfn.XLOOKUP(I467,'api2.3'!B:B,'api2.3'!D:D,"")</f>
        <v>Climate Indicators</v>
      </c>
      <c r="AJ467" t="s">
        <v>60</v>
      </c>
      <c r="AK467" s="38" t="s">
        <v>2767</v>
      </c>
      <c r="AL467" s="200">
        <f>_xlfn.XLOOKUP(AK467,sortorder!$I$15:$I$20,sortorder!$J$15:$J$20)</f>
        <v>4</v>
      </c>
      <c r="AM467" s="638" t="s">
        <v>1743</v>
      </c>
      <c r="AN467" s="638" t="s">
        <v>1744</v>
      </c>
      <c r="AO467" s="638" t="s">
        <v>1744</v>
      </c>
      <c r="AP467" s="642">
        <v>3</v>
      </c>
      <c r="AQ467" t="s">
        <v>1752</v>
      </c>
      <c r="AR467" s="22" t="str">
        <f>IF(AA467=1,"pctile",IF(Y467=1,"ratio",IF(AC467=1,"avg","raw")))</f>
        <v>avg</v>
      </c>
      <c r="AS467" t="s">
        <v>1107</v>
      </c>
      <c r="AT467" s="22" t="b">
        <f>AR467=AS467</f>
        <v>1</v>
      </c>
      <c r="AU467" s="638" t="s">
        <v>1101</v>
      </c>
      <c r="AV467" s="638" t="s">
        <v>1107</v>
      </c>
      <c r="AX467" s="601" t="s">
        <v>2799</v>
      </c>
      <c r="AY467" s="484" t="b">
        <v>0</v>
      </c>
      <c r="AZ467" t="s">
        <v>2711</v>
      </c>
      <c r="BB467">
        <v>0</v>
      </c>
      <c r="BC467" t="b">
        <v>0</v>
      </c>
      <c r="BD467" t="b">
        <v>0</v>
      </c>
      <c r="BE467" t="b">
        <v>0</v>
      </c>
      <c r="BG467" t="s">
        <v>5160</v>
      </c>
      <c r="BH467" s="119" t="s">
        <v>2676</v>
      </c>
      <c r="BI467" t="s">
        <v>2676</v>
      </c>
      <c r="BJ467" s="719" t="e">
        <v>#N/A</v>
      </c>
      <c r="BK467" s="566" t="s">
        <v>2799</v>
      </c>
      <c r="BL467" s="484" t="s">
        <v>2676</v>
      </c>
      <c r="BO467" s="214">
        <v>999</v>
      </c>
      <c r="BP467" t="s">
        <v>2608</v>
      </c>
      <c r="BQ467" s="585" t="s">
        <v>2677</v>
      </c>
    </row>
    <row r="468" spans="1:71">
      <c r="A468">
        <v>467</v>
      </c>
      <c r="B468" s="153" t="str">
        <f>IFERROR(TEXT(AL468,"00"),"99")&amp;IFERROR(TEXT(W468,"00"),"99")&amp;IFERROR(TEXT(S468,"00"),"99")&amp;IFERROR(TEXT(BO468,"000"),"999")</f>
        <v>048999999</v>
      </c>
      <c r="C468" s="153" t="str">
        <f>IFERROR(TEXT(AL468,"00"),"99")&amp;IFERROR(TEXT(V468,"00"),"99")&amp;IFERROR(TEXT(R468,"000"),"999")</f>
        <v>0489999</v>
      </c>
      <c r="D468" s="28">
        <v>1</v>
      </c>
      <c r="E468" s="591">
        <f>IF(NOT(ISBLANK(L468)),1,0)</f>
        <v>0</v>
      </c>
      <c r="F468" s="591">
        <f>IF(NOT(ISBLANK(O468)),1,0)</f>
        <v>0</v>
      </c>
      <c r="G468" s="349" t="str">
        <f>IF(ISBLANK(H468), IF(OR(NOT(ISBLANK(L468)),NOT(ISBLANK(I468)), NOT(ISBLANK(O468))),"no oldname but should be",""),IF(H468=I468,"api",IF(H468=O468,"csv","no match or acs")))</f>
        <v>api</v>
      </c>
      <c r="H468" t="s">
        <v>2691</v>
      </c>
      <c r="I468" t="s">
        <v>2691</v>
      </c>
      <c r="L468" s="119"/>
      <c r="M468" s="189"/>
      <c r="Q468" s="655" t="s">
        <v>7325</v>
      </c>
      <c r="R468" s="142">
        <f>IFERROR(_xlfn.XLOOKUP(T468, sortorder!P:P,sortorder!Q:Q),999)</f>
        <v>999</v>
      </c>
      <c r="S468" s="142">
        <f>IFERROR(_xlfn.XLOOKUP(T468, sortorder!P:P,sortorder!O:O),99)</f>
        <v>99</v>
      </c>
      <c r="T468" s="188" t="s">
        <v>7288</v>
      </c>
      <c r="V468" s="147">
        <f>IFERROR(_xlfn.XLOOKUP(X468, sortorder!E:E,sortorder!D:D),99)</f>
        <v>89</v>
      </c>
      <c r="W468" s="147">
        <f>V468</f>
        <v>89</v>
      </c>
      <c r="X468" s="190" t="s">
        <v>7339</v>
      </c>
      <c r="Y468" s="137">
        <f>IF(ISERROR(SEARCH(Y$1,$Q468)),0,1)</f>
        <v>0</v>
      </c>
      <c r="Z468" s="137">
        <f>IF(ISERROR(SEARCH(Z$1,$Q468)),0,1)</f>
        <v>1</v>
      </c>
      <c r="AA468" s="137">
        <f>IF(ISERROR(SEARCH(AA$1,$Q468)),0,1)</f>
        <v>0</v>
      </c>
      <c r="AB468" s="137">
        <f>IF(ISERROR(SEARCH(AB$1,$Q468)),0,1)</f>
        <v>0</v>
      </c>
      <c r="AC468" s="137">
        <f>IF(ISERROR(SEARCH(AC$1,$Q468)),0,1)</f>
        <v>1</v>
      </c>
      <c r="AD468" s="137">
        <f>IF(ISERROR(SEARCH(AD$1,$Q468)),0,1)</f>
        <v>0</v>
      </c>
      <c r="AE468" s="137">
        <f>IF(ISERROR(SEARCH(AE$1,$Q468)),0,1)</f>
        <v>0</v>
      </c>
      <c r="AF468" s="137">
        <f>IF(ISERROR(SEARCH(AF$1,$Q468)),0,1)</f>
        <v>0</v>
      </c>
      <c r="AG468" s="137">
        <f>IF(ISERROR(SEARCH(AG$1,$Q468)),0,1)</f>
        <v>0</v>
      </c>
      <c r="AH468" t="s">
        <v>2181</v>
      </c>
      <c r="AI468" s="137" t="str">
        <f>_xlfn.XLOOKUP(I468,'api2.3'!B:B,'api2.3'!D:D,"")</f>
        <v>Climate Indicators</v>
      </c>
      <c r="AJ468" t="s">
        <v>60</v>
      </c>
      <c r="AK468" s="38" t="s">
        <v>2767</v>
      </c>
      <c r="AL468" s="200">
        <f>_xlfn.XLOOKUP(AK468,sortorder!$I$15:$I$20,sortorder!$J$15:$J$20)</f>
        <v>4</v>
      </c>
      <c r="AM468" s="638" t="s">
        <v>1743</v>
      </c>
      <c r="AN468" s="638" t="s">
        <v>1744</v>
      </c>
      <c r="AO468" s="638" t="s">
        <v>1744</v>
      </c>
      <c r="AP468" s="642">
        <v>3</v>
      </c>
      <c r="AQ468" t="s">
        <v>1752</v>
      </c>
      <c r="AR468" s="22" t="str">
        <f>IF(AA468=1,"pctile",IF(Y468=1,"ratio",IF(AC468=1,"avg","raw")))</f>
        <v>avg</v>
      </c>
      <c r="AS468" t="s">
        <v>1107</v>
      </c>
      <c r="AT468" s="22" t="b">
        <f>AR468=AS468</f>
        <v>1</v>
      </c>
      <c r="AU468" s="638" t="s">
        <v>1101</v>
      </c>
      <c r="AV468" s="638" t="s">
        <v>1107</v>
      </c>
      <c r="AX468" s="601" t="s">
        <v>2799</v>
      </c>
      <c r="AY468" s="484" t="b">
        <v>0</v>
      </c>
      <c r="AZ468" t="s">
        <v>2711</v>
      </c>
      <c r="BB468">
        <v>0</v>
      </c>
      <c r="BC468" t="b">
        <v>0</v>
      </c>
      <c r="BD468" t="b">
        <v>0</v>
      </c>
      <c r="BE468" t="b">
        <v>0</v>
      </c>
      <c r="BG468" t="s">
        <v>5162</v>
      </c>
      <c r="BH468" t="s">
        <v>2692</v>
      </c>
      <c r="BI468" t="s">
        <v>2692</v>
      </c>
      <c r="BJ468" s="719" t="e">
        <v>#N/A</v>
      </c>
      <c r="BK468" s="566" t="s">
        <v>2799</v>
      </c>
      <c r="BL468" s="484" t="s">
        <v>2692</v>
      </c>
      <c r="BO468" s="214">
        <v>999</v>
      </c>
      <c r="BQ468" s="585" t="s">
        <v>2612</v>
      </c>
    </row>
    <row r="469" spans="1:71">
      <c r="A469">
        <v>468</v>
      </c>
      <c r="B469" s="153" t="str">
        <f>IFERROR(TEXT(AL469,"00"),"99")&amp;IFERROR(TEXT(W469,"00"),"99")&amp;IFERROR(TEXT(S469,"00"),"99")&amp;IFERROR(TEXT(BO469,"000"),"999")</f>
        <v>049700204</v>
      </c>
      <c r="C469" s="153" t="str">
        <f>IFERROR(TEXT(AL469,"00"),"99")&amp;IFERROR(TEXT(V469,"00"),"99")&amp;IFERROR(TEXT(R469,"000"),"999")</f>
        <v>0497999</v>
      </c>
      <c r="D469" s="28">
        <v>1</v>
      </c>
      <c r="E469" s="591">
        <f>IF(NOT(ISBLANK(L469)),1,0)</f>
        <v>0</v>
      </c>
      <c r="F469" s="591">
        <f>IF(NOT(ISBLANK(O469)),1,0)</f>
        <v>1</v>
      </c>
      <c r="G469" s="349" t="str">
        <f>IF(ISBLANK(H469), IF(OR(NOT(ISBLANK(L469)),NOT(ISBLANK(I469)), NOT(ISBLANK(O469))),"no oldname but should be",""),IF(H469=I469,"api",IF(H469=O469,"csv","no match or acs")))</f>
        <v>api</v>
      </c>
      <c r="H469" t="s">
        <v>1587</v>
      </c>
      <c r="I469" t="s">
        <v>1587</v>
      </c>
      <c r="L469" s="119"/>
      <c r="M469" s="189"/>
      <c r="N469" s="56" t="s">
        <v>1588</v>
      </c>
      <c r="O469" t="s">
        <v>1588</v>
      </c>
      <c r="P469" s="56" t="s">
        <v>1588</v>
      </c>
      <c r="Q469" s="61" t="s">
        <v>1586</v>
      </c>
      <c r="R469" s="142">
        <f>IFERROR(_xlfn.XLOOKUP(T469, sortorder!P:P,sortorder!Q:Q),999)</f>
        <v>999</v>
      </c>
      <c r="S469" s="142">
        <f>IFERROR(_xlfn.XLOOKUP(T469, sortorder!P:P,sortorder!O:O),99)</f>
        <v>0</v>
      </c>
      <c r="U469" s="56" t="s">
        <v>1586</v>
      </c>
      <c r="V469" s="147">
        <f>IFERROR(_xlfn.XLOOKUP(X469, sortorder!E:E,sortorder!D:D),99)</f>
        <v>97</v>
      </c>
      <c r="W469" s="147">
        <f>V469</f>
        <v>97</v>
      </c>
      <c r="X469" s="21" t="s">
        <v>7426</v>
      </c>
      <c r="Y469" s="137">
        <f>IF(ISERROR(SEARCH(Y$1,$Q469)),0,1)</f>
        <v>0</v>
      </c>
      <c r="Z469" s="137">
        <f>IF(ISERROR(SEARCH(Z$1,$Q469)),0,1)</f>
        <v>0</v>
      </c>
      <c r="AA469" s="137">
        <f>IF(ISERROR(SEARCH(AA$1,$Q469)),0,1)</f>
        <v>0</v>
      </c>
      <c r="AB469" s="137">
        <f>IF(ISERROR(SEARCH(AB$1,$Q469)),0,1)</f>
        <v>0</v>
      </c>
      <c r="AC469" s="137">
        <f>IF(ISERROR(SEARCH(AC$1,$Q469)),0,1)</f>
        <v>0</v>
      </c>
      <c r="AD469" s="137">
        <f>IF(ISERROR(SEARCH(AD$1,$Q469)),0,1)</f>
        <v>0</v>
      </c>
      <c r="AE469" s="137">
        <f>IF(ISERROR(SEARCH(AE$1,$Q469)),0,1)</f>
        <v>0</v>
      </c>
      <c r="AF469" s="137">
        <f>IF(ISERROR(SEARCH(AF$1,$Q469)),0,1)</f>
        <v>0</v>
      </c>
      <c r="AG469" s="137">
        <f>IF(ISERROR(SEARCH(AG$1,$Q469)),0,1)</f>
        <v>0</v>
      </c>
      <c r="AH469" t="s">
        <v>1051</v>
      </c>
      <c r="AI469" s="137" t="str">
        <f>_xlfn.XLOOKUP(I469,'api2.3'!B:B,'api2.3'!D:D,"")</f>
        <v>General information</v>
      </c>
      <c r="AJ469" t="s">
        <v>60</v>
      </c>
      <c r="AK469" s="38" t="s">
        <v>2767</v>
      </c>
      <c r="AL469" s="200">
        <f>_xlfn.XLOOKUP(AK469,sortorder!$I$15:$I$20,sortorder!$J$15:$J$20)</f>
        <v>4</v>
      </c>
      <c r="AP469" s="639">
        <v>0</v>
      </c>
      <c r="AQ469" t="s">
        <v>43</v>
      </c>
      <c r="AR469" s="22" t="str">
        <f>IF(AA469=1,"pctile",IF(Y469=1,"ratio",IF(AC469=1,"avg","raw")))</f>
        <v>raw</v>
      </c>
      <c r="AS469" t="s">
        <v>43</v>
      </c>
      <c r="AT469" s="22" t="b">
        <f>AR469=AS469</f>
        <v>1</v>
      </c>
      <c r="AU469" s="638" t="s">
        <v>64</v>
      </c>
      <c r="AV469" s="638" t="s">
        <v>43</v>
      </c>
      <c r="AX469" s="601" t="s">
        <v>2799</v>
      </c>
      <c r="AY469" s="484" t="b">
        <v>0</v>
      </c>
      <c r="AZ469" s="8" t="s">
        <v>2710</v>
      </c>
      <c r="BB469">
        <v>0</v>
      </c>
      <c r="BC469" t="b">
        <v>0</v>
      </c>
      <c r="BD469" t="b">
        <v>0</v>
      </c>
      <c r="BE469" t="b">
        <v>0</v>
      </c>
      <c r="BG469" t="s">
        <v>1592</v>
      </c>
      <c r="BH469" t="s">
        <v>2939</v>
      </c>
      <c r="BI469" t="s">
        <v>2939</v>
      </c>
      <c r="BJ469" s="719" t="s">
        <v>1589</v>
      </c>
      <c r="BK469" s="566" t="s">
        <v>2799</v>
      </c>
      <c r="BL469" s="484" t="s">
        <v>1590</v>
      </c>
      <c r="BM469" s="56" t="s">
        <v>1591</v>
      </c>
      <c r="BO469" s="211">
        <v>204</v>
      </c>
      <c r="BQ469" s="585" t="s">
        <v>55</v>
      </c>
      <c r="BR469" s="585" t="s">
        <v>55</v>
      </c>
      <c r="BS469" s="585" t="s">
        <v>1588</v>
      </c>
    </row>
    <row r="470" spans="1:71">
      <c r="A470">
        <v>469</v>
      </c>
      <c r="B470" s="153" t="str">
        <f>IFERROR(TEXT(AL470,"00"),"99")&amp;IFERROR(TEXT(W470,"00"),"99")&amp;IFERROR(TEXT(S470,"00"),"99")&amp;IFERROR(TEXT(BO470,"000"),"999")</f>
        <v>049700205</v>
      </c>
      <c r="C470" s="153" t="str">
        <f>IFERROR(TEXT(AL470,"00"),"99")&amp;IFERROR(TEXT(V470,"00"),"99")&amp;IFERROR(TEXT(R470,"000"),"999")</f>
        <v>0497999</v>
      </c>
      <c r="D470" s="28">
        <v>1</v>
      </c>
      <c r="E470" s="591">
        <f>IF(NOT(ISBLANK(L470)),1,0)</f>
        <v>0</v>
      </c>
      <c r="F470" s="591">
        <f>IF(NOT(ISBLANK(O470)),1,0)</f>
        <v>0</v>
      </c>
      <c r="G470" s="349" t="str">
        <f>IF(ISBLANK(H470), IF(OR(NOT(ISBLANK(L470)),NOT(ISBLANK(I470)), NOT(ISBLANK(O470))),"no oldname but should be",""),IF(H470=I470,"api",IF(H470=O470,"csv","no match or acs")))</f>
        <v>api</v>
      </c>
      <c r="H470" t="s">
        <v>2514</v>
      </c>
      <c r="I470" t="s">
        <v>2514</v>
      </c>
      <c r="K470" s="119"/>
      <c r="L470" s="119"/>
      <c r="M470" s="189"/>
      <c r="N470" s="189"/>
      <c r="O470" s="119"/>
      <c r="P470" s="189"/>
      <c r="Q470" s="119" t="s">
        <v>4766</v>
      </c>
      <c r="R470" s="142">
        <f>IFERROR(_xlfn.XLOOKUP(T470, sortorder!P:P,sortorder!Q:Q),999)</f>
        <v>999</v>
      </c>
      <c r="S470" s="142">
        <f>IFERROR(_xlfn.XLOOKUP(T470, sortorder!P:P,sortorder!O:O),99)</f>
        <v>0</v>
      </c>
      <c r="T470" s="188"/>
      <c r="U470" s="189"/>
      <c r="V470" s="147">
        <f>IFERROR(_xlfn.XLOOKUP(X470, sortorder!E:E,sortorder!D:D),99)</f>
        <v>97</v>
      </c>
      <c r="W470" s="147">
        <f>V470</f>
        <v>97</v>
      </c>
      <c r="X470" s="21" t="s">
        <v>7426</v>
      </c>
      <c r="Y470" s="137">
        <f>IF(ISERROR(SEARCH(Y$1,$Q470)),0,1)</f>
        <v>0</v>
      </c>
      <c r="Z470" s="137">
        <f>IF(ISERROR(SEARCH(Z$1,$Q470)),0,1)</f>
        <v>0</v>
      </c>
      <c r="AA470" s="137">
        <f>IF(ISERROR(SEARCH(AA$1,$Q470)),0,1)</f>
        <v>0</v>
      </c>
      <c r="AB470" s="137">
        <f>IF(ISERROR(SEARCH(AB$1,$Q470)),0,1)</f>
        <v>0</v>
      </c>
      <c r="AC470" s="137">
        <f>IF(ISERROR(SEARCH(AC$1,$Q470)),0,1)</f>
        <v>0</v>
      </c>
      <c r="AD470" s="137">
        <f>IF(ISERROR(SEARCH(AD$1,$Q470)),0,1)</f>
        <v>0</v>
      </c>
      <c r="AE470" s="137">
        <f>IF(ISERROR(SEARCH(AE$1,$Q470)),0,1)</f>
        <v>0</v>
      </c>
      <c r="AF470" s="137">
        <f>IF(ISERROR(SEARCH(AF$1,$Q470)),0,1)</f>
        <v>0</v>
      </c>
      <c r="AG470" s="137">
        <f>IF(ISERROR(SEARCH(AG$1,$Q470)),0,1)</f>
        <v>0</v>
      </c>
      <c r="AH470" s="119" t="s">
        <v>1051</v>
      </c>
      <c r="AI470" s="137" t="str">
        <f>_xlfn.XLOOKUP(I470,'api2.3'!B:B,'api2.3'!D:D,"")</f>
        <v>General information</v>
      </c>
      <c r="AJ470" s="119" t="s">
        <v>60</v>
      </c>
      <c r="AK470" s="204" t="s">
        <v>2767</v>
      </c>
      <c r="AL470" s="200">
        <f>_xlfn.XLOOKUP(AK470,sortorder!$I$15:$I$20,sortorder!$J$15:$J$20)</f>
        <v>4</v>
      </c>
      <c r="AM470" s="640"/>
      <c r="AN470" s="640"/>
      <c r="AO470" s="640"/>
      <c r="AP470" s="641">
        <v>0</v>
      </c>
      <c r="AQ470" s="119" t="s">
        <v>43</v>
      </c>
      <c r="AR470" s="22" t="str">
        <f>IF(AA470=1,"pctile",IF(Y470=1,"ratio",IF(AC470=1,"avg","raw")))</f>
        <v>raw</v>
      </c>
      <c r="AS470" s="119" t="s">
        <v>43</v>
      </c>
      <c r="AT470" s="22" t="b">
        <f>AR470=AS470</f>
        <v>1</v>
      </c>
      <c r="AU470" s="640"/>
      <c r="AV470" s="640"/>
      <c r="AW470" s="119"/>
      <c r="AX470" s="601" t="s">
        <v>2799</v>
      </c>
      <c r="AY470" s="484" t="b">
        <v>0</v>
      </c>
      <c r="AZ470" s="185" t="s">
        <v>2710</v>
      </c>
      <c r="BA470" s="119"/>
      <c r="BB470" s="119">
        <v>0</v>
      </c>
      <c r="BC470" s="119" t="b">
        <v>0</v>
      </c>
      <c r="BD470" s="119" t="b">
        <v>0</v>
      </c>
      <c r="BE470" s="119" t="b">
        <v>0</v>
      </c>
      <c r="BF470" s="119"/>
      <c r="BG470" s="119" t="s">
        <v>7116</v>
      </c>
      <c r="BH470" s="119" t="s">
        <v>2515</v>
      </c>
      <c r="BI470" s="119" t="s">
        <v>2515</v>
      </c>
      <c r="BJ470" s="719">
        <v>0</v>
      </c>
      <c r="BK470" s="566" t="s">
        <v>2799</v>
      </c>
      <c r="BL470" s="484" t="s">
        <v>2515</v>
      </c>
      <c r="BM470" s="189" t="s">
        <v>2516</v>
      </c>
      <c r="BO470" s="211">
        <v>205</v>
      </c>
      <c r="BQ470" s="585" t="s">
        <v>55</v>
      </c>
    </row>
    <row r="471" spans="1:71">
      <c r="A471">
        <v>470</v>
      </c>
      <c r="B471" s="153" t="str">
        <f>IFERROR(TEXT(AL471,"00"),"99")&amp;IFERROR(TEXT(W471,"00"),"99")&amp;IFERROR(TEXT(S471,"00"),"99")&amp;IFERROR(TEXT(BO471,"000"),"999")</f>
        <v>049700206</v>
      </c>
      <c r="C471" s="153" t="str">
        <f>IFERROR(TEXT(AL471,"00"),"99")&amp;IFERROR(TEXT(V471,"00"),"99")&amp;IFERROR(TEXT(R471,"000"),"999")</f>
        <v>0497999</v>
      </c>
      <c r="D471" s="28">
        <v>1</v>
      </c>
      <c r="E471" s="591">
        <f>IF(NOT(ISBLANK(L471)),1,0)</f>
        <v>0</v>
      </c>
      <c r="F471" s="591">
        <f>IF(NOT(ISBLANK(O471)),1,0)</f>
        <v>0</v>
      </c>
      <c r="G471" s="349" t="str">
        <f>IF(ISBLANK(H471), IF(OR(NOT(ISBLANK(L471)),NOT(ISBLANK(I471)), NOT(ISBLANK(O471))),"no oldname but should be",""),IF(H471=I471,"api",IF(H471=O471,"csv","no match or acs")))</f>
        <v>api</v>
      </c>
      <c r="H471" t="s">
        <v>2517</v>
      </c>
      <c r="I471" t="s">
        <v>2517</v>
      </c>
      <c r="K471" s="119"/>
      <c r="L471" s="119"/>
      <c r="M471" s="189"/>
      <c r="N471" s="189"/>
      <c r="O471" s="119"/>
      <c r="P471" s="189"/>
      <c r="Q471" s="119" t="s">
        <v>4767</v>
      </c>
      <c r="R471" s="142">
        <f>IFERROR(_xlfn.XLOOKUP(T471, sortorder!P:P,sortorder!Q:Q),999)</f>
        <v>999</v>
      </c>
      <c r="S471" s="142">
        <f>IFERROR(_xlfn.XLOOKUP(T471, sortorder!P:P,sortorder!O:O),99)</f>
        <v>0</v>
      </c>
      <c r="T471" s="188"/>
      <c r="U471" s="189"/>
      <c r="V471" s="147">
        <f>IFERROR(_xlfn.XLOOKUP(X471, sortorder!E:E,sortorder!D:D),99)</f>
        <v>97</v>
      </c>
      <c r="W471" s="147">
        <f>V471</f>
        <v>97</v>
      </c>
      <c r="X471" s="21" t="s">
        <v>7426</v>
      </c>
      <c r="Y471" s="137">
        <f>IF(ISERROR(SEARCH(Y$1,$Q471)),0,1)</f>
        <v>0</v>
      </c>
      <c r="Z471" s="137">
        <f>IF(ISERROR(SEARCH(Z$1,$Q471)),0,1)</f>
        <v>0</v>
      </c>
      <c r="AA471" s="137">
        <f>IF(ISERROR(SEARCH(AA$1,$Q471)),0,1)</f>
        <v>0</v>
      </c>
      <c r="AB471" s="137">
        <f>IF(ISERROR(SEARCH(AB$1,$Q471)),0,1)</f>
        <v>0</v>
      </c>
      <c r="AC471" s="137">
        <f>IF(ISERROR(SEARCH(AC$1,$Q471)),0,1)</f>
        <v>0</v>
      </c>
      <c r="AD471" s="137">
        <f>IF(ISERROR(SEARCH(AD$1,$Q471)),0,1)</f>
        <v>0</v>
      </c>
      <c r="AE471" s="137">
        <f>IF(ISERROR(SEARCH(AE$1,$Q471)),0,1)</f>
        <v>0</v>
      </c>
      <c r="AF471" s="137">
        <f>IF(ISERROR(SEARCH(AF$1,$Q471)),0,1)</f>
        <v>0</v>
      </c>
      <c r="AG471" s="137">
        <f>IF(ISERROR(SEARCH(AG$1,$Q471)),0,1)</f>
        <v>0</v>
      </c>
      <c r="AH471" s="119" t="s">
        <v>1051</v>
      </c>
      <c r="AI471" s="137" t="str">
        <f>_xlfn.XLOOKUP(I471,'api2.3'!B:B,'api2.3'!D:D,"")</f>
        <v>General information</v>
      </c>
      <c r="AJ471" s="119" t="s">
        <v>60</v>
      </c>
      <c r="AK471" s="204" t="s">
        <v>2767</v>
      </c>
      <c r="AL471" s="200">
        <f>_xlfn.XLOOKUP(AK471,sortorder!$I$15:$I$20,sortorder!$J$15:$J$20)</f>
        <v>4</v>
      </c>
      <c r="AM471" s="640"/>
      <c r="AN471" s="640"/>
      <c r="AO471" s="640"/>
      <c r="AP471" s="641">
        <v>0</v>
      </c>
      <c r="AQ471" s="119" t="s">
        <v>43</v>
      </c>
      <c r="AR471" s="22" t="str">
        <f>IF(AA471=1,"pctile",IF(Y471=1,"ratio",IF(AC471=1,"avg","raw")))</f>
        <v>raw</v>
      </c>
      <c r="AS471" s="119" t="s">
        <v>43</v>
      </c>
      <c r="AT471" s="22" t="b">
        <f>AR471=AS471</f>
        <v>1</v>
      </c>
      <c r="AU471" s="640"/>
      <c r="AV471" s="640"/>
      <c r="AW471" s="119"/>
      <c r="AX471" s="601" t="s">
        <v>2799</v>
      </c>
      <c r="AY471" s="484" t="b">
        <v>0</v>
      </c>
      <c r="AZ471" s="185" t="s">
        <v>2710</v>
      </c>
      <c r="BA471" s="119"/>
      <c r="BB471" s="119">
        <v>0</v>
      </c>
      <c r="BC471" s="119" t="b">
        <v>0</v>
      </c>
      <c r="BD471" s="119" t="b">
        <v>0</v>
      </c>
      <c r="BE471" s="119" t="b">
        <v>0</v>
      </c>
      <c r="BF471" s="119"/>
      <c r="BG471" s="119" t="s">
        <v>7117</v>
      </c>
      <c r="BH471" s="119" t="s">
        <v>2518</v>
      </c>
      <c r="BI471" s="119" t="s">
        <v>2518</v>
      </c>
      <c r="BJ471" s="719">
        <v>0</v>
      </c>
      <c r="BK471" s="566" t="s">
        <v>2799</v>
      </c>
      <c r="BL471" s="484" t="s">
        <v>2518</v>
      </c>
      <c r="BM471" s="189" t="s">
        <v>2519</v>
      </c>
      <c r="BO471" s="211">
        <v>206</v>
      </c>
      <c r="BQ471" s="585" t="s">
        <v>55</v>
      </c>
    </row>
    <row r="472" spans="1:71">
      <c r="A472">
        <v>471</v>
      </c>
      <c r="B472" s="153" t="str">
        <f>IFERROR(TEXT(AL472,"00"),"99")&amp;IFERROR(TEXT(W472,"00"),"99")&amp;IFERROR(TEXT(S472,"00"),"99")&amp;IFERROR(TEXT(BO472,"000"),"999")</f>
        <v>049799207</v>
      </c>
      <c r="C472" s="153" t="str">
        <f>IFERROR(TEXT(AL472,"00"),"99")&amp;IFERROR(TEXT(V472,"00"),"99")&amp;IFERROR(TEXT(R472,"000"),"999")</f>
        <v>0497000</v>
      </c>
      <c r="D472" s="28">
        <v>1</v>
      </c>
      <c r="E472" s="591">
        <f>IF(NOT(ISBLANK(L472)),1,0)</f>
        <v>0</v>
      </c>
      <c r="F472" s="591">
        <f>IF(NOT(ISBLANK(O472)),1,0)</f>
        <v>0</v>
      </c>
      <c r="G472" s="349" t="str">
        <f>IF(ISBLANK(H472), IF(OR(NOT(ISBLANK(L472)),NOT(ISBLANK(I472)), NOT(ISBLANK(O472))),"no oldname but should be",""),IF(H472=I472,"api",IF(H472=O472,"csv","no match or acs")))</f>
        <v>api</v>
      </c>
      <c r="H472" t="s">
        <v>2520</v>
      </c>
      <c r="I472" t="s">
        <v>2520</v>
      </c>
      <c r="J472" s="189"/>
      <c r="K472" s="119"/>
      <c r="L472" s="119"/>
      <c r="M472" s="189"/>
      <c r="N472" s="189"/>
      <c r="O472" s="119"/>
      <c r="P472" s="189"/>
      <c r="Q472" s="119" t="s">
        <v>4768</v>
      </c>
      <c r="R472" s="142">
        <f>IFERROR(_xlfn.XLOOKUP(T472, sortorder!P:P,sortorder!Q:Q),999)</f>
        <v>0</v>
      </c>
      <c r="S472" s="142">
        <f>IFERROR(_xlfn.XLOOKUP(T472, sortorder!P:P,sortorder!O:O),99)</f>
        <v>99</v>
      </c>
      <c r="T472" s="188"/>
      <c r="U472" s="189"/>
      <c r="V472" s="147">
        <f>IFERROR(_xlfn.XLOOKUP(X472, sortorder!E:E,sortorder!D:D),99)</f>
        <v>97</v>
      </c>
      <c r="W472" s="147">
        <f>V472</f>
        <v>97</v>
      </c>
      <c r="X472" s="21" t="s">
        <v>7426</v>
      </c>
      <c r="Y472" s="137">
        <f>IF(ISERROR(SEARCH(Y$1,$Q472)),0,1)</f>
        <v>0</v>
      </c>
      <c r="Z472" s="137">
        <f>IF(ISERROR(SEARCH(Z$1,$Q472)),0,1)</f>
        <v>0</v>
      </c>
      <c r="AA472" s="137">
        <f>IF(ISERROR(SEARCH(AA$1,$Q472)),0,1)</f>
        <v>0</v>
      </c>
      <c r="AB472" s="137">
        <f>IF(ISERROR(SEARCH(AB$1,$Q472)),0,1)</f>
        <v>0</v>
      </c>
      <c r="AC472" s="137">
        <f>IF(ISERROR(SEARCH(AC$1,$Q472)),0,1)</f>
        <v>0</v>
      </c>
      <c r="AD472" s="137">
        <f>IF(ISERROR(SEARCH(AD$1,$Q472)),0,1)</f>
        <v>0</v>
      </c>
      <c r="AE472" s="137">
        <f>IF(ISERROR(SEARCH(AE$1,$Q472)),0,1)</f>
        <v>0</v>
      </c>
      <c r="AF472" s="137">
        <f>IF(ISERROR(SEARCH(AF$1,$Q472)),0,1)</f>
        <v>0</v>
      </c>
      <c r="AG472" s="137">
        <f>IF(ISERROR(SEARCH(AG$1,$Q472)),0,1)</f>
        <v>0</v>
      </c>
      <c r="AH472" s="119" t="s">
        <v>1051</v>
      </c>
      <c r="AI472" s="137" t="str">
        <f>_xlfn.XLOOKUP(I472,'api2.3'!B:B,'api2.3'!D:D,"")</f>
        <v>General information</v>
      </c>
      <c r="AJ472" s="119" t="s">
        <v>60</v>
      </c>
      <c r="AK472" s="204" t="s">
        <v>2767</v>
      </c>
      <c r="AL472" s="200">
        <f>_xlfn.XLOOKUP(AK472,sortorder!$I$15:$I$20,sortorder!$J$15:$J$20)</f>
        <v>4</v>
      </c>
      <c r="AM472" s="640"/>
      <c r="AN472" s="640"/>
      <c r="AO472" s="640"/>
      <c r="AP472" s="641">
        <v>0</v>
      </c>
      <c r="AQ472" s="119" t="s">
        <v>43</v>
      </c>
      <c r="AR472" s="22" t="str">
        <f>IF(AA472=1,"pctile",IF(Y472=1,"ratio",IF(AC472=1,"avg","raw")))</f>
        <v>raw</v>
      </c>
      <c r="AS472" s="119" t="s">
        <v>43</v>
      </c>
      <c r="AT472" s="22" t="b">
        <f>AR472=AS472</f>
        <v>1</v>
      </c>
      <c r="AU472" s="640"/>
      <c r="AV472" s="640"/>
      <c r="AW472" s="119"/>
      <c r="AX472" s="601" t="s">
        <v>2799</v>
      </c>
      <c r="AY472" s="484" t="b">
        <v>0</v>
      </c>
      <c r="AZ472" s="185" t="s">
        <v>2710</v>
      </c>
      <c r="BA472" s="119"/>
      <c r="BB472" s="119">
        <v>0</v>
      </c>
      <c r="BC472" s="119" t="b">
        <v>0</v>
      </c>
      <c r="BD472" s="119" t="b">
        <v>0</v>
      </c>
      <c r="BE472" s="119" t="b">
        <v>0</v>
      </c>
      <c r="BF472" s="119"/>
      <c r="BG472" s="119" t="s">
        <v>2522</v>
      </c>
      <c r="BH472" s="119" t="s">
        <v>2521</v>
      </c>
      <c r="BI472" s="119" t="s">
        <v>2521</v>
      </c>
      <c r="BJ472" s="719" t="e">
        <v>#N/A</v>
      </c>
      <c r="BK472" s="566" t="s">
        <v>2799</v>
      </c>
      <c r="BL472" s="484" t="s">
        <v>2521</v>
      </c>
      <c r="BM472" s="189" t="s">
        <v>2522</v>
      </c>
      <c r="BO472" s="211">
        <v>207</v>
      </c>
      <c r="BQ472" s="585" t="s">
        <v>55</v>
      </c>
    </row>
    <row r="473" spans="1:71">
      <c r="A473">
        <v>472</v>
      </c>
      <c r="B473" s="153" t="str">
        <f>IFERROR(TEXT(AL473,"00"),"99")&amp;IFERROR(TEXT(W473,"00"),"99")&amp;IFERROR(TEXT(S473,"00"),"99")&amp;IFERROR(TEXT(BO473,"000"),"999")</f>
        <v>049799208</v>
      </c>
      <c r="C473" s="153" t="str">
        <f>IFERROR(TEXT(AL473,"00"),"99")&amp;IFERROR(TEXT(V473,"00"),"99")&amp;IFERROR(TEXT(R473,"000"),"999")</f>
        <v>0497999</v>
      </c>
      <c r="D473" s="28">
        <v>1</v>
      </c>
      <c r="E473" s="591">
        <f>IF(NOT(ISBLANK(L473)),1,0)</f>
        <v>0</v>
      </c>
      <c r="F473" s="591">
        <f>IF(NOT(ISBLANK(O473)),1,0)</f>
        <v>0</v>
      </c>
      <c r="G473" s="349" t="str">
        <f>IF(ISBLANK(H473), IF(OR(NOT(ISBLANK(L473)),NOT(ISBLANK(I473)), NOT(ISBLANK(O473))),"no oldname but should be",""),IF(H473=I473,"api",IF(H473=O473,"csv","no match or acs")))</f>
        <v>api</v>
      </c>
      <c r="H473" t="s">
        <v>2523</v>
      </c>
      <c r="I473" t="s">
        <v>2523</v>
      </c>
      <c r="J473" s="189"/>
      <c r="K473" s="119"/>
      <c r="L473" s="119"/>
      <c r="M473" s="189"/>
      <c r="N473" s="189"/>
      <c r="O473" s="119"/>
      <c r="P473" s="189"/>
      <c r="Q473" s="119" t="s">
        <v>4769</v>
      </c>
      <c r="R473" s="142">
        <f>IFERROR(_xlfn.XLOOKUP(T473, sortorder!P:P,sortorder!Q:Q),999)</f>
        <v>999</v>
      </c>
      <c r="S473" s="142">
        <f>IFERROR(_xlfn.XLOOKUP(T473, sortorder!P:P,sortorder!O:O),99)</f>
        <v>99</v>
      </c>
      <c r="T473" s="188"/>
      <c r="U473" s="189"/>
      <c r="V473" s="147">
        <f>IFERROR(_xlfn.XLOOKUP(X473, sortorder!E:E,sortorder!D:D),99)</f>
        <v>97</v>
      </c>
      <c r="W473" s="147">
        <f>V473</f>
        <v>97</v>
      </c>
      <c r="X473" s="21" t="s">
        <v>7426</v>
      </c>
      <c r="Y473" s="137">
        <f>IF(ISERROR(SEARCH(Y$1,$Q473)),0,1)</f>
        <v>0</v>
      </c>
      <c r="Z473" s="137">
        <f>IF(ISERROR(SEARCH(Z$1,$Q473)),0,1)</f>
        <v>0</v>
      </c>
      <c r="AA473" s="137">
        <f>IF(ISERROR(SEARCH(AA$1,$Q473)),0,1)</f>
        <v>0</v>
      </c>
      <c r="AB473" s="137">
        <f>IF(ISERROR(SEARCH(AB$1,$Q473)),0,1)</f>
        <v>0</v>
      </c>
      <c r="AC473" s="137">
        <f>IF(ISERROR(SEARCH(AC$1,$Q473)),0,1)</f>
        <v>0</v>
      </c>
      <c r="AD473" s="137">
        <f>IF(ISERROR(SEARCH(AD$1,$Q473)),0,1)</f>
        <v>0</v>
      </c>
      <c r="AE473" s="137">
        <f>IF(ISERROR(SEARCH(AE$1,$Q473)),0,1)</f>
        <v>0</v>
      </c>
      <c r="AF473" s="137">
        <f>IF(ISERROR(SEARCH(AF$1,$Q473)),0,1)</f>
        <v>0</v>
      </c>
      <c r="AG473" s="137">
        <f>IF(ISERROR(SEARCH(AG$1,$Q473)),0,1)</f>
        <v>0</v>
      </c>
      <c r="AH473" s="119" t="s">
        <v>1051</v>
      </c>
      <c r="AI473" s="137" t="str">
        <f>_xlfn.XLOOKUP(I473,'api2.3'!B:B,'api2.3'!D:D,"")</f>
        <v>General information</v>
      </c>
      <c r="AJ473" s="119" t="s">
        <v>60</v>
      </c>
      <c r="AK473" s="204" t="s">
        <v>2767</v>
      </c>
      <c r="AL473" s="200">
        <f>_xlfn.XLOOKUP(AK473,sortorder!$I$15:$I$20,sortorder!$J$15:$J$20)</f>
        <v>4</v>
      </c>
      <c r="AM473" s="640"/>
      <c r="AN473" s="640"/>
      <c r="AO473" s="640"/>
      <c r="AP473" s="641">
        <v>0</v>
      </c>
      <c r="AQ473" s="119" t="s">
        <v>43</v>
      </c>
      <c r="AR473" s="22" t="str">
        <f>IF(AA473=1,"pctile",IF(Y473=1,"ratio",IF(AC473=1,"avg","raw")))</f>
        <v>raw</v>
      </c>
      <c r="AS473" s="119" t="s">
        <v>43</v>
      </c>
      <c r="AT473" s="22" t="b">
        <f>AR473=AS473</f>
        <v>1</v>
      </c>
      <c r="AU473" s="640"/>
      <c r="AV473" s="640"/>
      <c r="AW473" s="119"/>
      <c r="AX473" s="601" t="s">
        <v>2799</v>
      </c>
      <c r="AY473" s="484" t="b">
        <v>0</v>
      </c>
      <c r="AZ473" s="185" t="s">
        <v>2710</v>
      </c>
      <c r="BA473" s="119"/>
      <c r="BB473" s="119">
        <v>0</v>
      </c>
      <c r="BC473" s="119" t="b">
        <v>0</v>
      </c>
      <c r="BD473" s="119" t="b">
        <v>0</v>
      </c>
      <c r="BE473" s="119" t="b">
        <v>0</v>
      </c>
      <c r="BF473" s="119"/>
      <c r="BG473" s="119" t="s">
        <v>7118</v>
      </c>
      <c r="BH473" s="119" t="s">
        <v>2524</v>
      </c>
      <c r="BI473" s="119" t="s">
        <v>2524</v>
      </c>
      <c r="BJ473" s="719" t="e">
        <v>#N/A</v>
      </c>
      <c r="BK473" s="566" t="s">
        <v>2799</v>
      </c>
      <c r="BL473" s="484" t="s">
        <v>2524</v>
      </c>
      <c r="BM473" s="189" t="s">
        <v>2525</v>
      </c>
      <c r="BO473" s="211">
        <v>208</v>
      </c>
      <c r="BQ473" s="585" t="s">
        <v>55</v>
      </c>
    </row>
    <row r="474" spans="1:71">
      <c r="A474">
        <v>473</v>
      </c>
      <c r="B474" s="153" t="str">
        <f>IFERROR(TEXT(AL474,"00"),"99")&amp;IFERROR(TEXT(W474,"00"),"99")&amp;IFERROR(TEXT(S474,"00"),"99")&amp;IFERROR(TEXT(BO474,"000"),"999")</f>
        <v>049900999</v>
      </c>
      <c r="C474" s="153" t="str">
        <f>IFERROR(TEXT(AL474,"00"),"99")&amp;IFERROR(TEXT(V474,"00"),"99")&amp;IFERROR(TEXT(R474,"000"),"999")</f>
        <v>0499999</v>
      </c>
      <c r="D474" s="28">
        <v>0</v>
      </c>
      <c r="E474" s="591">
        <f>IF(NOT(ISBLANK(L474)),1,0)</f>
        <v>0</v>
      </c>
      <c r="F474" s="591">
        <f>IF(NOT(ISBLANK(O474)),1,0)</f>
        <v>0</v>
      </c>
      <c r="G474" s="349" t="str">
        <f>IF(ISBLANK(H474), IF(OR(NOT(ISBLANK(L474)),NOT(ISBLANK(I474)), NOT(ISBLANK(O474))),"no oldname but should be",""),IF(H474=I474,"api",IF(H474=O474,"csv","no match or acs")))</f>
        <v/>
      </c>
      <c r="L474" s="119"/>
      <c r="M474" s="189"/>
      <c r="Q474" s="119" t="s">
        <v>5383</v>
      </c>
      <c r="R474" s="142">
        <f>IFERROR(_xlfn.XLOOKUP(T474, sortorder!P:P,sortorder!Q:Q),999)</f>
        <v>999</v>
      </c>
      <c r="S474" s="142">
        <f>IFERROR(_xlfn.XLOOKUP(T474, sortorder!P:P,sortorder!O:O),99)</f>
        <v>0</v>
      </c>
      <c r="V474" s="147">
        <f>IFERROR(_xlfn.XLOOKUP(X474, sortorder!E:E,sortorder!D:D),99)</f>
        <v>99</v>
      </c>
      <c r="W474" s="147">
        <f>V474</f>
        <v>99</v>
      </c>
      <c r="X474" s="21" t="s">
        <v>7427</v>
      </c>
      <c r="Y474" s="137">
        <f>IF(ISERROR(SEARCH(Y$1,$Q474)),0,1)</f>
        <v>0</v>
      </c>
      <c r="Z474" s="137">
        <f>IF(ISERROR(SEARCH(Z$1,$Q474)),0,1)</f>
        <v>0</v>
      </c>
      <c r="AA474" s="137">
        <f>IF(ISERROR(SEARCH(AA$1,$Q474)),0,1)</f>
        <v>0</v>
      </c>
      <c r="AB474" s="137">
        <f>IF(ISERROR(SEARCH(AB$1,$Q474)),0,1)</f>
        <v>0</v>
      </c>
      <c r="AC474" s="137">
        <f>IF(ISERROR(SEARCH(AC$1,$Q474)),0,1)</f>
        <v>0</v>
      </c>
      <c r="AD474" s="137">
        <f>IF(ISERROR(SEARCH(AD$1,$Q474)),0,1)</f>
        <v>0</v>
      </c>
      <c r="AE474" s="137">
        <f>IF(ISERROR(SEARCH(AE$1,$Q474)),0,1)</f>
        <v>0</v>
      </c>
      <c r="AF474" s="137">
        <f>IF(ISERROR(SEARCH(AF$1,$Q474)),0,1)</f>
        <v>0</v>
      </c>
      <c r="AG474" s="137">
        <f>IF(ISERROR(SEARCH(AG$1,$Q474)),0,1)</f>
        <v>0</v>
      </c>
      <c r="AI474" s="137">
        <f>_xlfn.XLOOKUP(I474,'api2.3'!B:B,'api2.3'!D:D,"")</f>
        <v>0</v>
      </c>
      <c r="AJ474" t="s">
        <v>60</v>
      </c>
      <c r="AK474" s="38" t="s">
        <v>2767</v>
      </c>
      <c r="AL474" s="200">
        <f>_xlfn.XLOOKUP(AK474,sortorder!$I$15:$I$20,sortorder!$J$15:$J$20)</f>
        <v>4</v>
      </c>
      <c r="AP474" s="648">
        <v>0</v>
      </c>
      <c r="AQ474" t="s">
        <v>43</v>
      </c>
      <c r="AR474" s="22" t="str">
        <f>IF(AA474=1,"pctile",IF(Y474=1,"ratio",IF(AC474=1,"avg","raw")))</f>
        <v>raw</v>
      </c>
      <c r="AS474" t="s">
        <v>43</v>
      </c>
      <c r="AT474" s="22" t="b">
        <f>AR474=AS474</f>
        <v>1</v>
      </c>
      <c r="AU474" s="638" t="s">
        <v>64</v>
      </c>
      <c r="AV474" s="638" t="s">
        <v>415</v>
      </c>
      <c r="AW474">
        <v>0</v>
      </c>
      <c r="AX474" s="601" t="s">
        <v>2143</v>
      </c>
      <c r="AY474" s="484" t="b">
        <v>1</v>
      </c>
      <c r="AZ474" s="39" t="s">
        <v>5630</v>
      </c>
      <c r="BB474">
        <v>1</v>
      </c>
      <c r="BC474" t="b">
        <v>0</v>
      </c>
      <c r="BD474" t="b">
        <v>0</v>
      </c>
      <c r="BE474" t="b">
        <v>0</v>
      </c>
      <c r="BG474" t="s">
        <v>5388</v>
      </c>
      <c r="BH474" t="s">
        <v>5388</v>
      </c>
      <c r="BI474" t="s">
        <v>5388</v>
      </c>
      <c r="BJ474" s="719" t="e">
        <v>#N/A</v>
      </c>
      <c r="BK474" s="566" t="s">
        <v>2799</v>
      </c>
      <c r="BL474" s="484" t="s">
        <v>2799</v>
      </c>
      <c r="BO474" s="214">
        <v>999</v>
      </c>
    </row>
    <row r="475" spans="1:71">
      <c r="A475">
        <v>474</v>
      </c>
      <c r="B475" s="153" t="str">
        <f>IFERROR(TEXT(AL475,"00"),"99")&amp;IFERROR(TEXT(W475,"00"),"99")&amp;IFERROR(TEXT(S475,"00"),"99")&amp;IFERROR(TEXT(BO475,"000"),"999")</f>
        <v>049999999</v>
      </c>
      <c r="C475" s="153" t="str">
        <f>IFERROR(TEXT(AL475,"00"),"99")&amp;IFERROR(TEXT(V475,"00"),"99")&amp;IFERROR(TEXT(R475,"000"),"999")</f>
        <v>0499000</v>
      </c>
      <c r="D475" s="28">
        <v>0</v>
      </c>
      <c r="E475" s="591">
        <f>IF(NOT(ISBLANK(L475)),1,0)</f>
        <v>0</v>
      </c>
      <c r="F475" s="591">
        <f>IF(NOT(ISBLANK(O475)),1,0)</f>
        <v>0</v>
      </c>
      <c r="G475" s="349" t="str">
        <f>IF(ISBLANK(H475), IF(OR(NOT(ISBLANK(L475)),NOT(ISBLANK(I475)), NOT(ISBLANK(O475))),"no oldname but should be",""),IF(H475=I475,"api",IF(H475=O475,"csv","no match or acs")))</f>
        <v/>
      </c>
      <c r="L475" s="119"/>
      <c r="M475" s="189"/>
      <c r="Q475" s="119" t="s">
        <v>5382</v>
      </c>
      <c r="R475" s="142">
        <f>IFERROR(_xlfn.XLOOKUP(T475, sortorder!P:P,sortorder!Q:Q),999)</f>
        <v>0</v>
      </c>
      <c r="S475" s="142">
        <f>IFERROR(_xlfn.XLOOKUP(T475, sortorder!P:P,sortorder!O:O),99)</f>
        <v>99</v>
      </c>
      <c r="V475" s="147">
        <f>IFERROR(_xlfn.XLOOKUP(X475, sortorder!E:E,sortorder!D:D),99)</f>
        <v>99</v>
      </c>
      <c r="W475" s="147">
        <f>V475</f>
        <v>99</v>
      </c>
      <c r="X475" s="21" t="s">
        <v>7427</v>
      </c>
      <c r="Y475" s="137">
        <f>IF(ISERROR(SEARCH(Y$1,$Q475)),0,1)</f>
        <v>0</v>
      </c>
      <c r="Z475" s="137">
        <f>IF(ISERROR(SEARCH(Z$1,$Q475)),0,1)</f>
        <v>0</v>
      </c>
      <c r="AA475" s="137">
        <f>IF(ISERROR(SEARCH(AA$1,$Q475)),0,1)</f>
        <v>0</v>
      </c>
      <c r="AB475" s="137">
        <f>IF(ISERROR(SEARCH(AB$1,$Q475)),0,1)</f>
        <v>0</v>
      </c>
      <c r="AC475" s="137">
        <f>IF(ISERROR(SEARCH(AC$1,$Q475)),0,1)</f>
        <v>0</v>
      </c>
      <c r="AD475" s="137">
        <f>IF(ISERROR(SEARCH(AD$1,$Q475)),0,1)</f>
        <v>0</v>
      </c>
      <c r="AE475" s="137">
        <f>IF(ISERROR(SEARCH(AE$1,$Q475)),0,1)</f>
        <v>0</v>
      </c>
      <c r="AF475" s="137">
        <f>IF(ISERROR(SEARCH(AF$1,$Q475)),0,1)</f>
        <v>0</v>
      </c>
      <c r="AG475" s="137">
        <f>IF(ISERROR(SEARCH(AG$1,$Q475)),0,1)</f>
        <v>0</v>
      </c>
      <c r="AI475" s="137" t="str">
        <f>_xlfn.XLOOKUP(I475,'api2.3'!B:B,'api2.3'!D:D,"")</f>
        <v/>
      </c>
      <c r="AJ475" t="s">
        <v>60</v>
      </c>
      <c r="AK475" s="38" t="s">
        <v>2767</v>
      </c>
      <c r="AL475" s="200">
        <f>_xlfn.XLOOKUP(AK475,sortorder!$I$15:$I$20,sortorder!$J$15:$J$20)</f>
        <v>4</v>
      </c>
      <c r="AP475" s="648">
        <v>0</v>
      </c>
      <c r="AQ475" t="s">
        <v>43</v>
      </c>
      <c r="AR475" s="22" t="str">
        <f>IF(AA475=1,"pctile",IF(Y475=1,"ratio",IF(AC475=1,"avg","raw")))</f>
        <v>raw</v>
      </c>
      <c r="AS475" t="s">
        <v>43</v>
      </c>
      <c r="AT475" s="22" t="b">
        <f>AR475=AS475</f>
        <v>1</v>
      </c>
      <c r="AU475" s="638" t="s">
        <v>64</v>
      </c>
      <c r="AV475" s="638" t="s">
        <v>415</v>
      </c>
      <c r="AW475">
        <v>0</v>
      </c>
      <c r="AX475" s="601" t="s">
        <v>2799</v>
      </c>
      <c r="AY475" s="484" t="b">
        <v>0</v>
      </c>
      <c r="AZ475" s="185" t="s">
        <v>2710</v>
      </c>
      <c r="BB475">
        <v>0</v>
      </c>
      <c r="BC475" t="b">
        <v>0</v>
      </c>
      <c r="BD475" t="b">
        <v>0</v>
      </c>
      <c r="BE475" t="b">
        <v>0</v>
      </c>
      <c r="BG475" t="s">
        <v>7119</v>
      </c>
      <c r="BH475" t="s">
        <v>5387</v>
      </c>
      <c r="BI475" t="s">
        <v>5387</v>
      </c>
      <c r="BJ475" s="719" t="e">
        <v>#N/A</v>
      </c>
      <c r="BK475" s="566" t="s">
        <v>2799</v>
      </c>
      <c r="BL475" s="484" t="s">
        <v>2799</v>
      </c>
      <c r="BO475" s="214">
        <v>999</v>
      </c>
    </row>
    <row r="476" spans="1:71">
      <c r="A476">
        <v>475</v>
      </c>
      <c r="B476" s="153" t="str">
        <f>IFERROR(TEXT(AL476,"00"),"99")&amp;IFERROR(TEXT(W476,"00"),"99")&amp;IFERROR(TEXT(S476,"00"),"99")&amp;IFERROR(TEXT(BO476,"000"),"999")</f>
        <v>049999999</v>
      </c>
      <c r="C476" s="153" t="str">
        <f>IFERROR(TEXT(AL476,"00"),"99")&amp;IFERROR(TEXT(V476,"00"),"99")&amp;IFERROR(TEXT(R476,"000"),"999")</f>
        <v>0499000</v>
      </c>
      <c r="D476" s="28">
        <v>0</v>
      </c>
      <c r="E476" s="591">
        <f>IF(NOT(ISBLANK(L476)),1,0)</f>
        <v>0</v>
      </c>
      <c r="F476" s="591">
        <f>IF(NOT(ISBLANK(O476)),1,0)</f>
        <v>0</v>
      </c>
      <c r="G476" s="349" t="str">
        <f>IF(ISBLANK(H476), IF(OR(NOT(ISBLANK(L476)),NOT(ISBLANK(I476)), NOT(ISBLANK(O476))),"no oldname but should be",""),IF(H476=I476,"api",IF(H476=O476,"csv","no match or acs")))</f>
        <v/>
      </c>
      <c r="L476" s="119"/>
      <c r="M476" s="189"/>
      <c r="Q476" s="119" t="s">
        <v>5381</v>
      </c>
      <c r="R476" s="142">
        <f>IFERROR(_xlfn.XLOOKUP(T476, sortorder!P:P,sortorder!Q:Q),999)</f>
        <v>0</v>
      </c>
      <c r="S476" s="142">
        <f>IFERROR(_xlfn.XLOOKUP(T476, sortorder!P:P,sortorder!O:O),99)</f>
        <v>99</v>
      </c>
      <c r="V476" s="147">
        <f>IFERROR(_xlfn.XLOOKUP(X476, sortorder!E:E,sortorder!D:D),99)</f>
        <v>99</v>
      </c>
      <c r="W476" s="147">
        <f>V476</f>
        <v>99</v>
      </c>
      <c r="X476" s="21" t="s">
        <v>7427</v>
      </c>
      <c r="Y476" s="137">
        <f>IF(ISERROR(SEARCH(Y$1,$Q476)),0,1)</f>
        <v>0</v>
      </c>
      <c r="Z476" s="137">
        <f>IF(ISERROR(SEARCH(Z$1,$Q476)),0,1)</f>
        <v>0</v>
      </c>
      <c r="AA476" s="137">
        <f>IF(ISERROR(SEARCH(AA$1,$Q476)),0,1)</f>
        <v>0</v>
      </c>
      <c r="AB476" s="137">
        <f>IF(ISERROR(SEARCH(AB$1,$Q476)),0,1)</f>
        <v>0</v>
      </c>
      <c r="AC476" s="137">
        <f>IF(ISERROR(SEARCH(AC$1,$Q476)),0,1)</f>
        <v>0</v>
      </c>
      <c r="AD476" s="137">
        <f>IF(ISERROR(SEARCH(AD$1,$Q476)),0,1)</f>
        <v>0</v>
      </c>
      <c r="AE476" s="137">
        <f>IF(ISERROR(SEARCH(AE$1,$Q476)),0,1)</f>
        <v>0</v>
      </c>
      <c r="AF476" s="137">
        <f>IF(ISERROR(SEARCH(AF$1,$Q476)),0,1)</f>
        <v>0</v>
      </c>
      <c r="AG476" s="137">
        <f>IF(ISERROR(SEARCH(AG$1,$Q476)),0,1)</f>
        <v>0</v>
      </c>
      <c r="AI476" s="137" t="str">
        <f>_xlfn.XLOOKUP(I476,'api2.3'!B:B,'api2.3'!D:D,"")</f>
        <v/>
      </c>
      <c r="AJ476" t="s">
        <v>60</v>
      </c>
      <c r="AK476" s="38" t="s">
        <v>2767</v>
      </c>
      <c r="AL476" s="200">
        <f>_xlfn.XLOOKUP(AK476,sortorder!$I$15:$I$20,sortorder!$J$15:$J$20)</f>
        <v>4</v>
      </c>
      <c r="AP476" s="648">
        <v>0</v>
      </c>
      <c r="AQ476" t="s">
        <v>43</v>
      </c>
      <c r="AR476" s="22" t="str">
        <f>IF(AA476=1,"pctile",IF(Y476=1,"ratio",IF(AC476=1,"avg","raw")))</f>
        <v>raw</v>
      </c>
      <c r="AS476" t="s">
        <v>43</v>
      </c>
      <c r="AT476" s="22" t="b">
        <f>AR476=AS476</f>
        <v>1</v>
      </c>
      <c r="AU476" s="638" t="s">
        <v>64</v>
      </c>
      <c r="AV476" s="638" t="s">
        <v>415</v>
      </c>
      <c r="AW476">
        <v>0</v>
      </c>
      <c r="AX476" s="601" t="s">
        <v>2799</v>
      </c>
      <c r="AY476" s="484" t="b">
        <v>0</v>
      </c>
      <c r="AZ476" s="39" t="s">
        <v>7114</v>
      </c>
      <c r="BB476">
        <v>0</v>
      </c>
      <c r="BC476" t="b">
        <v>0</v>
      </c>
      <c r="BD476" t="b">
        <v>0</v>
      </c>
      <c r="BE476" t="b">
        <v>0</v>
      </c>
      <c r="BG476" t="s">
        <v>5386</v>
      </c>
      <c r="BH476" t="s">
        <v>5386</v>
      </c>
      <c r="BI476" t="s">
        <v>5386</v>
      </c>
      <c r="BJ476" s="719" t="e">
        <v>#N/A</v>
      </c>
      <c r="BK476" s="566" t="s">
        <v>2799</v>
      </c>
      <c r="BL476" s="484" t="s">
        <v>2799</v>
      </c>
      <c r="BO476" s="214">
        <v>999</v>
      </c>
    </row>
    <row r="477" spans="1:71">
      <c r="A477">
        <v>476</v>
      </c>
      <c r="B477" s="153" t="str">
        <f>IFERROR(TEXT(AL477,"00"),"99")&amp;IFERROR(TEXT(W477,"00"),"99")&amp;IFERROR(TEXT(S477,"00"),"99")&amp;IFERROR(TEXT(BO477,"000"),"999")</f>
        <v>049999999</v>
      </c>
      <c r="C477" s="153" t="str">
        <f>IFERROR(TEXT(AL477,"00"),"99")&amp;IFERROR(TEXT(V477,"00"),"99")&amp;IFERROR(TEXT(R477,"000"),"999")</f>
        <v>0499999</v>
      </c>
      <c r="D477" s="28">
        <v>0</v>
      </c>
      <c r="E477" s="591">
        <f>IF(NOT(ISBLANK(L477)),1,0)</f>
        <v>0</v>
      </c>
      <c r="F477" s="591">
        <f>IF(NOT(ISBLANK(O477)),1,0)</f>
        <v>0</v>
      </c>
      <c r="G477" s="349" t="str">
        <f>IF(ISBLANK(H477), IF(OR(NOT(ISBLANK(L477)),NOT(ISBLANK(I477)), NOT(ISBLANK(O477))),"no oldname but should be",""),IF(H477=I477,"api",IF(H477=O477,"csv","no match or acs")))</f>
        <v/>
      </c>
      <c r="L477" s="119"/>
      <c r="M477" s="189"/>
      <c r="Q477" s="186" t="s">
        <v>5380</v>
      </c>
      <c r="R477" s="142">
        <f>IFERROR(_xlfn.XLOOKUP(T477, sortorder!P:P,sortorder!Q:Q),999)</f>
        <v>999</v>
      </c>
      <c r="S477" s="142">
        <f>IFERROR(_xlfn.XLOOKUP(T477, sortorder!P:P,sortorder!O:O),99)</f>
        <v>99</v>
      </c>
      <c r="V477" s="147">
        <f>IFERROR(_xlfn.XLOOKUP(X477, sortorder!E:E,sortorder!D:D),99)</f>
        <v>99</v>
      </c>
      <c r="W477" s="147">
        <f>V477</f>
        <v>99</v>
      </c>
      <c r="X477" s="21" t="s">
        <v>7427</v>
      </c>
      <c r="Y477" s="137">
        <f>IF(ISERROR(SEARCH(Y$1,$Q477)),0,1)</f>
        <v>0</v>
      </c>
      <c r="Z477" s="137">
        <f>IF(ISERROR(SEARCH(Z$1,$Q477)),0,1)</f>
        <v>0</v>
      </c>
      <c r="AA477" s="137">
        <f>IF(ISERROR(SEARCH(AA$1,$Q477)),0,1)</f>
        <v>0</v>
      </c>
      <c r="AB477" s="137">
        <f>IF(ISERROR(SEARCH(AB$1,$Q477)),0,1)</f>
        <v>0</v>
      </c>
      <c r="AC477" s="137">
        <f>IF(ISERROR(SEARCH(AC$1,$Q477)),0,1)</f>
        <v>0</v>
      </c>
      <c r="AD477" s="137">
        <f>IF(ISERROR(SEARCH(AD$1,$Q477)),0,1)</f>
        <v>0</v>
      </c>
      <c r="AE477" s="137">
        <f>IF(ISERROR(SEARCH(AE$1,$Q477)),0,1)</f>
        <v>0</v>
      </c>
      <c r="AF477" s="137">
        <f>IF(ISERROR(SEARCH(AF$1,$Q477)),0,1)</f>
        <v>0</v>
      </c>
      <c r="AG477" s="137">
        <f>IF(ISERROR(SEARCH(AG$1,$Q477)),0,1)</f>
        <v>0</v>
      </c>
      <c r="AI477" s="137" t="str">
        <f>_xlfn.XLOOKUP(I477,'api2.3'!B:B,'api2.3'!D:D,"")</f>
        <v/>
      </c>
      <c r="AJ477" t="s">
        <v>60</v>
      </c>
      <c r="AK477" s="39" t="s">
        <v>2767</v>
      </c>
      <c r="AL477" s="200">
        <f>_xlfn.XLOOKUP(AK477,sortorder!$I$15:$I$20,sortorder!$J$15:$J$20)</f>
        <v>4</v>
      </c>
      <c r="AP477" s="648">
        <v>0</v>
      </c>
      <c r="AQ477" t="s">
        <v>43</v>
      </c>
      <c r="AR477" s="22" t="str">
        <f>IF(AA477=1,"pctile",IF(Y477=1,"ratio",IF(AC477=1,"avg","raw")))</f>
        <v>raw</v>
      </c>
      <c r="AS477" t="s">
        <v>43</v>
      </c>
      <c r="AT477" s="22" t="b">
        <f>AR477=AS477</f>
        <v>1</v>
      </c>
      <c r="AU477" s="638" t="s">
        <v>64</v>
      </c>
      <c r="AV477" s="638" t="s">
        <v>43</v>
      </c>
      <c r="AW477">
        <v>0</v>
      </c>
      <c r="AX477" s="601" t="s">
        <v>2799</v>
      </c>
      <c r="AY477" s="484" t="b">
        <v>0</v>
      </c>
      <c r="AZ477" s="39" t="s">
        <v>7115</v>
      </c>
      <c r="BB477">
        <v>1</v>
      </c>
      <c r="BC477" t="b">
        <v>0</v>
      </c>
      <c r="BD477" t="b">
        <v>0</v>
      </c>
      <c r="BE477" t="b">
        <v>0</v>
      </c>
      <c r="BG477" t="s">
        <v>5385</v>
      </c>
      <c r="BH477" t="s">
        <v>5385</v>
      </c>
      <c r="BI477" t="s">
        <v>5385</v>
      </c>
      <c r="BJ477" s="719" t="e">
        <v>#N/A</v>
      </c>
      <c r="BK477" s="566" t="s">
        <v>2799</v>
      </c>
      <c r="BL477" s="484" t="s">
        <v>2799</v>
      </c>
      <c r="BO477" s="214">
        <v>999</v>
      </c>
    </row>
    <row r="478" spans="1:71">
      <c r="A478">
        <v>477</v>
      </c>
      <c r="B478" s="153" t="str">
        <f>IFERROR(TEXT(AL478,"00"),"99")&amp;IFERROR(TEXT(W478,"00"),"99")&amp;IFERROR(TEXT(S478,"00"),"99")&amp;IFERROR(TEXT(BO478,"000"),"999")</f>
        <v>049999999</v>
      </c>
      <c r="C478" s="153" t="str">
        <f>IFERROR(TEXT(AL478,"00"),"99")&amp;IFERROR(TEXT(V478,"00"),"99")&amp;IFERROR(TEXT(R478,"000"),"999")</f>
        <v>0499999</v>
      </c>
      <c r="D478" s="28">
        <v>0</v>
      </c>
      <c r="E478" s="591">
        <f>IF(NOT(ISBLANK(L478)),1,0)</f>
        <v>0</v>
      </c>
      <c r="F478" s="591">
        <f>IF(NOT(ISBLANK(O478)),1,0)</f>
        <v>0</v>
      </c>
      <c r="G478" s="349" t="str">
        <f>IF(ISBLANK(H478), IF(OR(NOT(ISBLANK(L478)),NOT(ISBLANK(I478)), NOT(ISBLANK(O478))),"no oldname but should be",""),IF(H478=I478,"api",IF(H478=O478,"csv","no match or acs")))</f>
        <v/>
      </c>
      <c r="I478" s="119"/>
      <c r="L478" s="119"/>
      <c r="M478" s="189"/>
      <c r="Q478" s="186" t="s">
        <v>5379</v>
      </c>
      <c r="R478" s="142">
        <f>IFERROR(_xlfn.XLOOKUP(T478, sortorder!P:P,sortorder!Q:Q),999)</f>
        <v>999</v>
      </c>
      <c r="S478" s="142">
        <f>IFERROR(_xlfn.XLOOKUP(T478, sortorder!P:P,sortorder!O:O),99)</f>
        <v>99</v>
      </c>
      <c r="V478" s="147">
        <f>IFERROR(_xlfn.XLOOKUP(X478, sortorder!E:E,sortorder!D:D),99)</f>
        <v>99</v>
      </c>
      <c r="W478" s="147">
        <f>V478</f>
        <v>99</v>
      </c>
      <c r="X478" s="21" t="s">
        <v>7427</v>
      </c>
      <c r="Y478" s="137">
        <f>IF(ISERROR(SEARCH(Y$1,$Q478)),0,1)</f>
        <v>0</v>
      </c>
      <c r="Z478" s="137">
        <f>IF(ISERROR(SEARCH(Z$1,$Q478)),0,1)</f>
        <v>0</v>
      </c>
      <c r="AA478" s="137">
        <f>IF(ISERROR(SEARCH(AA$1,$Q478)),0,1)</f>
        <v>0</v>
      </c>
      <c r="AB478" s="137">
        <f>IF(ISERROR(SEARCH(AB$1,$Q478)),0,1)</f>
        <v>0</v>
      </c>
      <c r="AC478" s="137">
        <f>IF(ISERROR(SEARCH(AC$1,$Q478)),0,1)</f>
        <v>0</v>
      </c>
      <c r="AD478" s="137">
        <f>IF(ISERROR(SEARCH(AD$1,$Q478)),0,1)</f>
        <v>0</v>
      </c>
      <c r="AE478" s="137">
        <f>IF(ISERROR(SEARCH(AE$1,$Q478)),0,1)</f>
        <v>0</v>
      </c>
      <c r="AF478" s="137">
        <f>IF(ISERROR(SEARCH(AF$1,$Q478)),0,1)</f>
        <v>0</v>
      </c>
      <c r="AG478" s="137">
        <f>IF(ISERROR(SEARCH(AG$1,$Q478)),0,1)</f>
        <v>0</v>
      </c>
      <c r="AI478" s="137" t="str">
        <f>_xlfn.XLOOKUP(I478,'api2.3'!B:B,'api2.3'!D:D,"")</f>
        <v/>
      </c>
      <c r="AJ478" t="s">
        <v>60</v>
      </c>
      <c r="AK478" s="39" t="s">
        <v>2767</v>
      </c>
      <c r="AL478" s="200">
        <f>_xlfn.XLOOKUP(AK478,sortorder!$I$15:$I$20,sortorder!$J$15:$J$20)</f>
        <v>4</v>
      </c>
      <c r="AP478" s="648">
        <v>0</v>
      </c>
      <c r="AQ478" t="s">
        <v>43</v>
      </c>
      <c r="AR478" s="22" t="str">
        <f>IF(AA478=1,"pctile",IF(Y478=1,"ratio",IF(AC478=1,"avg","raw")))</f>
        <v>raw</v>
      </c>
      <c r="AS478" t="s">
        <v>43</v>
      </c>
      <c r="AT478" s="22" t="b">
        <f>AR478=AS478</f>
        <v>1</v>
      </c>
      <c r="AU478" s="638" t="s">
        <v>64</v>
      </c>
      <c r="AV478" s="638" t="s">
        <v>43</v>
      </c>
      <c r="AW478">
        <v>0</v>
      </c>
      <c r="AX478" s="601" t="s">
        <v>2799</v>
      </c>
      <c r="AY478" s="484" t="b">
        <v>0</v>
      </c>
      <c r="AZ478" s="39" t="s">
        <v>7115</v>
      </c>
      <c r="BB478">
        <v>1</v>
      </c>
      <c r="BC478" t="b">
        <v>0</v>
      </c>
      <c r="BD478" t="b">
        <v>0</v>
      </c>
      <c r="BE478" t="b">
        <v>0</v>
      </c>
      <c r="BG478" t="s">
        <v>5384</v>
      </c>
      <c r="BH478" t="s">
        <v>5384</v>
      </c>
      <c r="BI478" t="s">
        <v>5384</v>
      </c>
      <c r="BJ478" s="719" t="e">
        <v>#N/A</v>
      </c>
      <c r="BK478" s="566" t="s">
        <v>2799</v>
      </c>
      <c r="BL478" s="484" t="s">
        <v>2799</v>
      </c>
      <c r="BO478" s="214">
        <v>999</v>
      </c>
    </row>
    <row r="479" spans="1:71">
      <c r="A479">
        <v>478</v>
      </c>
      <c r="B479" s="153" t="str">
        <f>IFERROR(TEXT(AL479,"00"),"99")&amp;IFERROR(TEXT(W479,"00"),"99")&amp;IFERROR(TEXT(S479,"00"),"99")&amp;IFERROR(TEXT(BO479,"000"),"999")</f>
        <v>056001999</v>
      </c>
      <c r="C479" s="153" t="str">
        <f>IFERROR(TEXT(AL479,"00"),"99")&amp;IFERROR(TEXT(V479,"00"),"99")&amp;IFERROR(TEXT(R479,"000"),"999")</f>
        <v>0560096</v>
      </c>
      <c r="D479" s="28">
        <v>0</v>
      </c>
      <c r="E479" s="591">
        <f>IF(NOT(ISBLANK(L479)),1,0)</f>
        <v>0</v>
      </c>
      <c r="F479" s="591">
        <f>IF(NOT(ISBLANK(O479)),1,0)</f>
        <v>1</v>
      </c>
      <c r="G479" s="349" t="str">
        <f>IF(ISBLANK(H479), IF(OR(NOT(ISBLANK(L479)),NOT(ISBLANK(I479)), NOT(ISBLANK(O479))),"no oldname but should be",""),IF(H479=I479,"api",IF(H479=O479,"csv","no match or acs")))</f>
        <v>csv</v>
      </c>
      <c r="H479" s="119" t="s">
        <v>316</v>
      </c>
      <c r="I479" s="119"/>
      <c r="N479" s="56" t="s">
        <v>316</v>
      </c>
      <c r="O479" s="22" t="s">
        <v>316</v>
      </c>
      <c r="P479" s="56" t="s">
        <v>316</v>
      </c>
      <c r="Q479" s="61" t="s">
        <v>315</v>
      </c>
      <c r="R479" s="142">
        <f>IFERROR(_xlfn.XLOOKUP(T479, sortorder!P:P,sortorder!Q:Q),999)</f>
        <v>96</v>
      </c>
      <c r="S479" s="142">
        <f>IFERROR(_xlfn.XLOOKUP(T479, sortorder!P:P,sortorder!O:O),99)</f>
        <v>1</v>
      </c>
      <c r="T479" s="124" t="s">
        <v>181</v>
      </c>
      <c r="V479" s="147">
        <f>IFERROR(_xlfn.XLOOKUP(X479, sortorder!E:E,sortorder!D:D),99)</f>
        <v>60</v>
      </c>
      <c r="W479" s="147">
        <f>V479</f>
        <v>60</v>
      </c>
      <c r="X479" s="358" t="s">
        <v>2706</v>
      </c>
      <c r="Y479" s="137">
        <f>IF(ISERROR(SEARCH(Y$1,$Q479)),0,1)</f>
        <v>0</v>
      </c>
      <c r="Z479" s="137">
        <f>IF(ISERROR(SEARCH(Z$1,$Q479)),0,1)</f>
        <v>0</v>
      </c>
      <c r="AA479" s="137">
        <f>IF(ISERROR(SEARCH(AA$1,$Q479)),0,1)</f>
        <v>0</v>
      </c>
      <c r="AB479" s="137">
        <f>IF(ISERROR(SEARCH(AB$1,$Q479)),0,1)</f>
        <v>0</v>
      </c>
      <c r="AC479" s="137">
        <f>IF(ISERROR(SEARCH(AC$1,$Q479)),0,1)</f>
        <v>0</v>
      </c>
      <c r="AD479" s="137">
        <f>IF(ISERROR(SEARCH(AD$1,$Q479)),0,1)</f>
        <v>0</v>
      </c>
      <c r="AE479" s="137">
        <f>IF(ISERROR(SEARCH(AE$1,$Q479)),0,1)</f>
        <v>1</v>
      </c>
      <c r="AF479" s="137">
        <f>IF(ISERROR(SEARCH(AF$1,$Q479)),0,1)</f>
        <v>1</v>
      </c>
      <c r="AG479" s="137">
        <f>IF(ISERROR(SEARCH(AG$1,$Q479)),0,1)</f>
        <v>0</v>
      </c>
      <c r="AI479" s="137">
        <f>_xlfn.XLOOKUP(I479,'api2.3'!B:B,'api2.3'!D:D,"")</f>
        <v>0</v>
      </c>
      <c r="AJ479" t="s">
        <v>84</v>
      </c>
      <c r="AK479" s="38" t="s">
        <v>84</v>
      </c>
      <c r="AL479" s="200">
        <f>_xlfn.XLOOKUP(AK479,sortorder!$I$15:$I$20,sortorder!$J$15:$J$20)</f>
        <v>5</v>
      </c>
      <c r="AM479" s="638" t="s">
        <v>416</v>
      </c>
      <c r="AN479" s="638" t="s">
        <v>416</v>
      </c>
      <c r="AO479" s="638" t="s">
        <v>417</v>
      </c>
      <c r="AP479" s="642">
        <v>1</v>
      </c>
      <c r="AQ479" t="s">
        <v>2943</v>
      </c>
      <c r="AR479" s="22" t="str">
        <f>IF(AA479=1,"pctile",IF(Y479=1,"ratio",IF(AC479=1,"avg","raw")))</f>
        <v>raw</v>
      </c>
      <c r="AS479" t="s">
        <v>43</v>
      </c>
      <c r="AT479" s="22" t="b">
        <f>AR479=AS479</f>
        <v>1</v>
      </c>
      <c r="AU479" s="638" t="s">
        <v>286</v>
      </c>
      <c r="AV479" s="638" t="s">
        <v>43</v>
      </c>
      <c r="AX479" s="601" t="s">
        <v>2143</v>
      </c>
      <c r="AY479" s="484" t="b">
        <v>1</v>
      </c>
      <c r="AZ479" s="22" t="s">
        <v>5630</v>
      </c>
      <c r="BB479">
        <v>3</v>
      </c>
      <c r="BC479" t="b">
        <v>0</v>
      </c>
      <c r="BD479" t="b">
        <v>0</v>
      </c>
      <c r="BE479" t="b">
        <v>0</v>
      </c>
      <c r="BG479" t="s">
        <v>5603</v>
      </c>
      <c r="BH479" t="s">
        <v>317</v>
      </c>
      <c r="BI479" t="s">
        <v>317</v>
      </c>
      <c r="BJ479" s="719" t="s">
        <v>317</v>
      </c>
      <c r="BK479" s="566" t="s">
        <v>2799</v>
      </c>
      <c r="BL479" s="484" t="s">
        <v>2799</v>
      </c>
      <c r="BO479" s="214">
        <v>999</v>
      </c>
      <c r="BR479" s="585" t="s">
        <v>318</v>
      </c>
      <c r="BS479" s="585" t="s">
        <v>316</v>
      </c>
    </row>
    <row r="480" spans="1:71">
      <c r="A480">
        <v>479</v>
      </c>
      <c r="B480" s="153" t="str">
        <f>IFERROR(TEXT(AL480,"00"),"99")&amp;IFERROR(TEXT(W480,"00"),"99")&amp;IFERROR(TEXT(S480,"00"),"99")&amp;IFERROR(TEXT(BO480,"000"),"999")</f>
        <v>056002999</v>
      </c>
      <c r="C480" s="153" t="str">
        <f>IFERROR(TEXT(AL480,"00"),"99")&amp;IFERROR(TEXT(V480,"00"),"99")&amp;IFERROR(TEXT(R480,"000"),"999")</f>
        <v>0560097</v>
      </c>
      <c r="D480" s="28">
        <v>0</v>
      </c>
      <c r="E480" s="591">
        <f>IF(NOT(ISBLANK(L480)),1,0)</f>
        <v>0</v>
      </c>
      <c r="F480" s="591">
        <f>IF(NOT(ISBLANK(O480)),1,0)</f>
        <v>1</v>
      </c>
      <c r="G480" s="349" t="str">
        <f>IF(ISBLANK(H480), IF(OR(NOT(ISBLANK(L480)),NOT(ISBLANK(I480)), NOT(ISBLANK(O480))),"no oldname but should be",""),IF(H480=I480,"api",IF(H480=O480,"csv","no match or acs")))</f>
        <v>csv</v>
      </c>
      <c r="H480" t="s">
        <v>297</v>
      </c>
      <c r="N480" s="56" t="s">
        <v>297</v>
      </c>
      <c r="O480" s="22" t="s">
        <v>297</v>
      </c>
      <c r="P480" s="56" t="s">
        <v>297</v>
      </c>
      <c r="Q480" s="61" t="s">
        <v>296</v>
      </c>
      <c r="R480" s="142">
        <f>IFERROR(_xlfn.XLOOKUP(T480, sortorder!P:P,sortorder!Q:Q),999)</f>
        <v>97</v>
      </c>
      <c r="S480" s="142">
        <f>IFERROR(_xlfn.XLOOKUP(T480, sortorder!P:P,sortorder!O:O),99)</f>
        <v>2</v>
      </c>
      <c r="T480" s="124" t="s">
        <v>144</v>
      </c>
      <c r="V480" s="147">
        <f>IFERROR(_xlfn.XLOOKUP(X480, sortorder!E:E,sortorder!D:D),99)</f>
        <v>60</v>
      </c>
      <c r="W480" s="147">
        <f>V480</f>
        <v>60</v>
      </c>
      <c r="X480" s="358" t="s">
        <v>2706</v>
      </c>
      <c r="Y480" s="137">
        <f>IF(ISERROR(SEARCH(Y$1,$Q480)),0,1)</f>
        <v>0</v>
      </c>
      <c r="Z480" s="137">
        <f>IF(ISERROR(SEARCH(Z$1,$Q480)),0,1)</f>
        <v>0</v>
      </c>
      <c r="AA480" s="137">
        <f>IF(ISERROR(SEARCH(AA$1,$Q480)),0,1)</f>
        <v>0</v>
      </c>
      <c r="AB480" s="137">
        <f>IF(ISERROR(SEARCH(AB$1,$Q480)),0,1)</f>
        <v>0</v>
      </c>
      <c r="AC480" s="137">
        <f>IF(ISERROR(SEARCH(AC$1,$Q480)),0,1)</f>
        <v>0</v>
      </c>
      <c r="AD480" s="137">
        <f>IF(ISERROR(SEARCH(AD$1,$Q480)),0,1)</f>
        <v>0</v>
      </c>
      <c r="AE480" s="137">
        <f>IF(ISERROR(SEARCH(AE$1,$Q480)),0,1)</f>
        <v>1</v>
      </c>
      <c r="AF480" s="137">
        <f>IF(ISERROR(SEARCH(AF$1,$Q480)),0,1)</f>
        <v>1</v>
      </c>
      <c r="AG480" s="137">
        <f>IF(ISERROR(SEARCH(AG$1,$Q480)),0,1)</f>
        <v>0</v>
      </c>
      <c r="AI480" s="137">
        <f>_xlfn.XLOOKUP(I480,'api2.3'!B:B,'api2.3'!D:D,"")</f>
        <v>0</v>
      </c>
      <c r="AJ480" t="s">
        <v>84</v>
      </c>
      <c r="AK480" s="38" t="s">
        <v>84</v>
      </c>
      <c r="AL480" s="200">
        <f>_xlfn.XLOOKUP(AK480,sortorder!$I$15:$I$20,sortorder!$J$15:$J$20)</f>
        <v>5</v>
      </c>
      <c r="AM480" s="638" t="s">
        <v>416</v>
      </c>
      <c r="AN480" s="638" t="s">
        <v>416</v>
      </c>
      <c r="AO480" s="638" t="s">
        <v>417</v>
      </c>
      <c r="AP480" s="642">
        <v>1</v>
      </c>
      <c r="AQ480" t="s">
        <v>2943</v>
      </c>
      <c r="AR480" s="22" t="str">
        <f>IF(AA480=1,"pctile",IF(Y480=1,"ratio",IF(AC480=1,"avg","raw")))</f>
        <v>raw</v>
      </c>
      <c r="AS480" t="s">
        <v>43</v>
      </c>
      <c r="AT480" s="22" t="b">
        <f>AR480=AS480</f>
        <v>1</v>
      </c>
      <c r="AU480" s="638" t="s">
        <v>286</v>
      </c>
      <c r="AV480" s="638" t="s">
        <v>43</v>
      </c>
      <c r="AX480" s="601" t="s">
        <v>2143</v>
      </c>
      <c r="AY480" s="484" t="b">
        <v>1</v>
      </c>
      <c r="AZ480" s="22" t="s">
        <v>5630</v>
      </c>
      <c r="BB480">
        <v>3</v>
      </c>
      <c r="BC480" t="b">
        <v>0</v>
      </c>
      <c r="BD480" t="b">
        <v>0</v>
      </c>
      <c r="BE480" t="b">
        <v>0</v>
      </c>
      <c r="BG480" t="s">
        <v>5604</v>
      </c>
      <c r="BH480" t="s">
        <v>298</v>
      </c>
      <c r="BI480" t="s">
        <v>298</v>
      </c>
      <c r="BJ480" s="719" t="s">
        <v>298</v>
      </c>
      <c r="BK480" s="566" t="s">
        <v>2799</v>
      </c>
      <c r="BL480" s="484" t="s">
        <v>2799</v>
      </c>
      <c r="BO480" s="214">
        <v>999</v>
      </c>
      <c r="BR480" s="585" t="s">
        <v>299</v>
      </c>
      <c r="BS480" s="585" t="s">
        <v>297</v>
      </c>
    </row>
    <row r="481" spans="1:73">
      <c r="A481">
        <v>480</v>
      </c>
      <c r="B481" s="153" t="str">
        <f>IFERROR(TEXT(AL481,"00"),"99")&amp;IFERROR(TEXT(W481,"00"),"99")&amp;IFERROR(TEXT(S481,"00"),"99")&amp;IFERROR(TEXT(BO481,"000"),"999")</f>
        <v>056003999</v>
      </c>
      <c r="C481" s="153" t="str">
        <f>IFERROR(TEXT(AL481,"00"),"99")&amp;IFERROR(TEXT(V481,"00"),"99")&amp;IFERROR(TEXT(R481,"000"),"999")</f>
        <v>0560098</v>
      </c>
      <c r="D481" s="239">
        <v>0</v>
      </c>
      <c r="E481" s="591">
        <f>IF(NOT(ISBLANK(L481)),1,0)</f>
        <v>0</v>
      </c>
      <c r="F481" s="591">
        <f>IF(NOT(ISBLANK(O481)),1,0)</f>
        <v>1</v>
      </c>
      <c r="G481" s="349" t="str">
        <f>IF(ISBLANK(H481), IF(OR(NOT(ISBLANK(L481)),NOT(ISBLANK(I481)), NOT(ISBLANK(O481))),"no oldname but should be",""),IF(H481=I481,"api",IF(H481=O481,"csv","no match or acs")))</f>
        <v>csv</v>
      </c>
      <c r="H481" s="119" t="s">
        <v>5566</v>
      </c>
      <c r="I481" s="119"/>
      <c r="J481" s="189"/>
      <c r="K481" s="119"/>
      <c r="L481" s="119"/>
      <c r="M481" s="189"/>
      <c r="N481" s="189"/>
      <c r="O481" s="119" t="s">
        <v>5566</v>
      </c>
      <c r="P481" s="189"/>
      <c r="Q481" s="120" t="s">
        <v>5567</v>
      </c>
      <c r="R481" s="142">
        <f>IFERROR(_xlfn.XLOOKUP(T481, sortorder!P:P,sortorder!Q:Q),999)</f>
        <v>98</v>
      </c>
      <c r="S481" s="142">
        <f>IFERROR(_xlfn.XLOOKUP(T481, sortorder!P:P,sortorder!O:O),99)</f>
        <v>3</v>
      </c>
      <c r="T481" s="188" t="s">
        <v>5453</v>
      </c>
      <c r="U481" s="189"/>
      <c r="V481" s="147">
        <f>IFERROR(_xlfn.XLOOKUP(X481, sortorder!E:E,sortorder!D:D),99)</f>
        <v>60</v>
      </c>
      <c r="W481" s="147">
        <f>V481</f>
        <v>60</v>
      </c>
      <c r="X481" s="314" t="s">
        <v>2706</v>
      </c>
      <c r="Y481" s="137">
        <f>IF(ISERROR(SEARCH(Y$1,$Q481)),0,1)</f>
        <v>0</v>
      </c>
      <c r="Z481" s="137">
        <f>IF(ISERROR(SEARCH(Z$1,$Q481)),0,1)</f>
        <v>0</v>
      </c>
      <c r="AA481" s="137">
        <f>IF(ISERROR(SEARCH(AA$1,$Q481)),0,1)</f>
        <v>0</v>
      </c>
      <c r="AB481" s="137">
        <f>IF(ISERROR(SEARCH(AB$1,$Q481)),0,1)</f>
        <v>0</v>
      </c>
      <c r="AC481" s="137">
        <f>IF(ISERROR(SEARCH(AC$1,$Q481)),0,1)</f>
        <v>0</v>
      </c>
      <c r="AD481" s="137">
        <f>IF(ISERROR(SEARCH(AD$1,$Q481)),0,1)</f>
        <v>0</v>
      </c>
      <c r="AE481" s="137">
        <f>IF(ISERROR(SEARCH(AE$1,$Q481)),0,1)</f>
        <v>1</v>
      </c>
      <c r="AF481" s="137">
        <f>IF(ISERROR(SEARCH(AF$1,$Q481)),0,1)</f>
        <v>1</v>
      </c>
      <c r="AG481" s="137">
        <f>IF(ISERROR(SEARCH(AG$1,$Q481)),0,1)</f>
        <v>0</v>
      </c>
      <c r="AH481" s="119"/>
      <c r="AI481" s="137" t="str">
        <f>_xlfn.XLOOKUP(I481,'api2.3'!B:B,'api2.3'!D:D,"")</f>
        <v/>
      </c>
      <c r="AJ481" s="119" t="s">
        <v>84</v>
      </c>
      <c r="AK481" s="202" t="s">
        <v>84</v>
      </c>
      <c r="AL481" s="200">
        <f>_xlfn.XLOOKUP(AK481,sortorder!$I$15:$I$20,sortorder!$J$15:$J$20)</f>
        <v>5</v>
      </c>
      <c r="AM481" s="640" t="s">
        <v>416</v>
      </c>
      <c r="AN481" s="640" t="s">
        <v>416</v>
      </c>
      <c r="AO481" s="640" t="s">
        <v>417</v>
      </c>
      <c r="AP481" s="646">
        <v>1</v>
      </c>
      <c r="AQ481" s="119" t="s">
        <v>2943</v>
      </c>
      <c r="AR481" s="22" t="str">
        <f>IF(AA481=1,"pctile",IF(Y481=1,"ratio",IF(AC481=1,"avg","raw")))</f>
        <v>raw</v>
      </c>
      <c r="AS481" s="119" t="s">
        <v>43</v>
      </c>
      <c r="AT481" s="22" t="b">
        <f>AR481=AS481</f>
        <v>1</v>
      </c>
      <c r="AU481" s="640" t="s">
        <v>286</v>
      </c>
      <c r="AV481" s="640" t="s">
        <v>43</v>
      </c>
      <c r="AW481" s="119"/>
      <c r="AX481" s="601" t="s">
        <v>2143</v>
      </c>
      <c r="AY481" s="484" t="b">
        <v>1</v>
      </c>
      <c r="AZ481" s="22" t="s">
        <v>5630</v>
      </c>
      <c r="BA481" s="119"/>
      <c r="BB481" s="119">
        <v>3</v>
      </c>
      <c r="BC481" s="119" t="b">
        <v>0</v>
      </c>
      <c r="BD481" s="119" t="b">
        <v>0</v>
      </c>
      <c r="BE481" s="119" t="b">
        <v>0</v>
      </c>
      <c r="BF481" s="119"/>
      <c r="BG481" s="119" t="s">
        <v>5611</v>
      </c>
      <c r="BH481" s="119" t="s">
        <v>5569</v>
      </c>
      <c r="BI481" s="119" t="s">
        <v>5569</v>
      </c>
      <c r="BJ481" s="719" t="s">
        <v>5569</v>
      </c>
      <c r="BK481" s="566" t="s">
        <v>2799</v>
      </c>
      <c r="BL481" s="484" t="s">
        <v>2799</v>
      </c>
      <c r="BM481" s="189"/>
      <c r="BN481" s="189"/>
      <c r="BO481" s="248">
        <v>999</v>
      </c>
      <c r="BP481" s="119"/>
      <c r="BQ481" s="587"/>
      <c r="BR481" s="587"/>
      <c r="BS481" s="587"/>
      <c r="BT481" s="587"/>
      <c r="BU481" s="587"/>
    </row>
    <row r="482" spans="1:73">
      <c r="A482">
        <v>481</v>
      </c>
      <c r="B482" s="153" t="str">
        <f>IFERROR(TEXT(AL482,"00"),"99")&amp;IFERROR(TEXT(W482,"00"),"99")&amp;IFERROR(TEXT(S482,"00"),"99")&amp;IFERROR(TEXT(BO482,"000"),"999")</f>
        <v>056004999</v>
      </c>
      <c r="C482" s="153" t="str">
        <f>IFERROR(TEXT(AL482,"00"),"99")&amp;IFERROR(TEXT(V482,"00"),"99")&amp;IFERROR(TEXT(R482,"000"),"999")</f>
        <v>0560099</v>
      </c>
      <c r="D482" s="28">
        <v>0</v>
      </c>
      <c r="E482" s="591">
        <f>IF(NOT(ISBLANK(L482)),1,0)</f>
        <v>0</v>
      </c>
      <c r="F482" s="591">
        <f>IF(NOT(ISBLANK(O482)),1,0)</f>
        <v>1</v>
      </c>
      <c r="G482" s="349" t="str">
        <f>IF(ISBLANK(H482), IF(OR(NOT(ISBLANK(L482)),NOT(ISBLANK(I482)), NOT(ISBLANK(O482))),"no oldname but should be",""),IF(H482=I482,"api",IF(H482=O482,"csv","no match or acs")))</f>
        <v>csv</v>
      </c>
      <c r="H482" t="s">
        <v>288</v>
      </c>
      <c r="N482" s="56" t="s">
        <v>288</v>
      </c>
      <c r="O482" s="22" t="s">
        <v>288</v>
      </c>
      <c r="P482" s="56" t="s">
        <v>288</v>
      </c>
      <c r="Q482" s="61" t="s">
        <v>287</v>
      </c>
      <c r="R482" s="142">
        <f>IFERROR(_xlfn.XLOOKUP(T482, sortorder!P:P,sortorder!Q:Q),999)</f>
        <v>99</v>
      </c>
      <c r="S482" s="142">
        <f>IFERROR(_xlfn.XLOOKUP(T482, sortorder!P:P,sortorder!O:O),99)</f>
        <v>4</v>
      </c>
      <c r="T482" s="124" t="s">
        <v>196</v>
      </c>
      <c r="V482" s="147">
        <f>IFERROR(_xlfn.XLOOKUP(X482, sortorder!E:E,sortorder!D:D),99)</f>
        <v>60</v>
      </c>
      <c r="W482" s="147">
        <f>V482</f>
        <v>60</v>
      </c>
      <c r="X482" s="358" t="s">
        <v>2706</v>
      </c>
      <c r="Y482" s="137">
        <f>IF(ISERROR(SEARCH(Y$1,$Q482)),0,1)</f>
        <v>0</v>
      </c>
      <c r="Z482" s="137">
        <f>IF(ISERROR(SEARCH(Z$1,$Q482)),0,1)</f>
        <v>0</v>
      </c>
      <c r="AA482" s="137">
        <f>IF(ISERROR(SEARCH(AA$1,$Q482)),0,1)</f>
        <v>0</v>
      </c>
      <c r="AB482" s="137">
        <f>IF(ISERROR(SEARCH(AB$1,$Q482)),0,1)</f>
        <v>0</v>
      </c>
      <c r="AC482" s="137">
        <f>IF(ISERROR(SEARCH(AC$1,$Q482)),0,1)</f>
        <v>0</v>
      </c>
      <c r="AD482" s="137">
        <f>IF(ISERROR(SEARCH(AD$1,$Q482)),0,1)</f>
        <v>0</v>
      </c>
      <c r="AE482" s="137">
        <f>IF(ISERROR(SEARCH(AE$1,$Q482)),0,1)</f>
        <v>1</v>
      </c>
      <c r="AF482" s="137">
        <f>IF(ISERROR(SEARCH(AF$1,$Q482)),0,1)</f>
        <v>1</v>
      </c>
      <c r="AG482" s="137">
        <f>IF(ISERROR(SEARCH(AG$1,$Q482)),0,1)</f>
        <v>0</v>
      </c>
      <c r="AI482" s="137">
        <f>_xlfn.XLOOKUP(I482,'api2.3'!B:B,'api2.3'!D:D,"")</f>
        <v>0</v>
      </c>
      <c r="AJ482" t="s">
        <v>84</v>
      </c>
      <c r="AK482" s="38" t="s">
        <v>84</v>
      </c>
      <c r="AL482" s="200">
        <f>_xlfn.XLOOKUP(AK482,sortorder!$I$15:$I$20,sortorder!$J$15:$J$20)</f>
        <v>5</v>
      </c>
      <c r="AM482" s="638" t="s">
        <v>416</v>
      </c>
      <c r="AN482" s="638" t="s">
        <v>416</v>
      </c>
      <c r="AO482" s="638" t="s">
        <v>417</v>
      </c>
      <c r="AP482" s="642">
        <v>1</v>
      </c>
      <c r="AQ482" t="s">
        <v>2943</v>
      </c>
      <c r="AR482" s="22" t="str">
        <f>IF(AA482=1,"pctile",IF(Y482=1,"ratio",IF(AC482=1,"avg","raw")))</f>
        <v>raw</v>
      </c>
      <c r="AS482" t="s">
        <v>43</v>
      </c>
      <c r="AT482" s="22" t="b">
        <f>AR482=AS482</f>
        <v>1</v>
      </c>
      <c r="AU482" s="638" t="s">
        <v>286</v>
      </c>
      <c r="AV482" s="638" t="s">
        <v>43</v>
      </c>
      <c r="AX482" s="601" t="s">
        <v>2143</v>
      </c>
      <c r="AY482" s="484" t="b">
        <v>1</v>
      </c>
      <c r="AZ482" s="22" t="s">
        <v>5630</v>
      </c>
      <c r="BB482">
        <v>3</v>
      </c>
      <c r="BC482" t="b">
        <v>0</v>
      </c>
      <c r="BD482" t="b">
        <v>0</v>
      </c>
      <c r="BE482" t="b">
        <v>0</v>
      </c>
      <c r="BG482" t="s">
        <v>5605</v>
      </c>
      <c r="BH482" t="s">
        <v>289</v>
      </c>
      <c r="BI482" t="s">
        <v>289</v>
      </c>
      <c r="BJ482" s="719" t="s">
        <v>289</v>
      </c>
      <c r="BK482" s="566" t="s">
        <v>2799</v>
      </c>
      <c r="BL482" s="484" t="s">
        <v>2799</v>
      </c>
      <c r="BO482" s="214">
        <v>999</v>
      </c>
      <c r="BR482" s="585" t="s">
        <v>290</v>
      </c>
      <c r="BS482" s="585" t="s">
        <v>288</v>
      </c>
    </row>
    <row r="483" spans="1:73">
      <c r="A483">
        <v>482</v>
      </c>
      <c r="B483" s="153" t="str">
        <f>IFERROR(TEXT(AL483,"00"),"99")&amp;IFERROR(TEXT(W483,"00"),"99")&amp;IFERROR(TEXT(S483,"00"),"99")&amp;IFERROR(TEXT(BO483,"000"),"999")</f>
        <v>056005999</v>
      </c>
      <c r="C483" s="153" t="str">
        <f>IFERROR(TEXT(AL483,"00"),"99")&amp;IFERROR(TEXT(V483,"00"),"99")&amp;IFERROR(TEXT(R483,"000"),"999")</f>
        <v>0560101</v>
      </c>
      <c r="D483" s="28">
        <v>0</v>
      </c>
      <c r="E483" s="591">
        <f>IF(NOT(ISBLANK(L483)),1,0)</f>
        <v>0</v>
      </c>
      <c r="F483" s="591">
        <f>IF(NOT(ISBLANK(O483)),1,0)</f>
        <v>1</v>
      </c>
      <c r="G483" s="349" t="str">
        <f>IF(ISBLANK(H483), IF(OR(NOT(ISBLANK(L483)),NOT(ISBLANK(I483)), NOT(ISBLANK(O483))),"no oldname but should be",""),IF(H483=I483,"api",IF(H483=O483,"csv","no match or acs")))</f>
        <v>csv</v>
      </c>
      <c r="H483" t="s">
        <v>523</v>
      </c>
      <c r="I483" s="119"/>
      <c r="N483" s="56" t="s">
        <v>523</v>
      </c>
      <c r="O483" s="22" t="s">
        <v>523</v>
      </c>
      <c r="P483" s="56" t="s">
        <v>523</v>
      </c>
      <c r="Q483" s="61" t="s">
        <v>2949</v>
      </c>
      <c r="R483" s="142">
        <f>IFERROR(_xlfn.XLOOKUP(T483, sortorder!P:P,sortorder!Q:Q),999)</f>
        <v>101</v>
      </c>
      <c r="S483" s="142">
        <f>IFERROR(_xlfn.XLOOKUP(T483, sortorder!P:P,sortorder!O:O),99)</f>
        <v>5</v>
      </c>
      <c r="T483" s="124" t="s">
        <v>1717</v>
      </c>
      <c r="V483" s="147">
        <f>IFERROR(_xlfn.XLOOKUP(X483, sortorder!E:E,sortorder!D:D),99)</f>
        <v>60</v>
      </c>
      <c r="W483" s="147">
        <f>V483</f>
        <v>60</v>
      </c>
      <c r="X483" s="358" t="s">
        <v>2706</v>
      </c>
      <c r="Y483" s="137">
        <f>IF(ISERROR(SEARCH(Y$1,$Q483)),0,1)</f>
        <v>0</v>
      </c>
      <c r="Z483" s="137">
        <f>IF(ISERROR(SEARCH(Z$1,$Q483)),0,1)</f>
        <v>0</v>
      </c>
      <c r="AA483" s="137">
        <f>IF(ISERROR(SEARCH(AA$1,$Q483)),0,1)</f>
        <v>0</v>
      </c>
      <c r="AB483" s="137">
        <f>IF(ISERROR(SEARCH(AB$1,$Q483)),0,1)</f>
        <v>0</v>
      </c>
      <c r="AC483" s="137">
        <f>IF(ISERROR(SEARCH(AC$1,$Q483)),0,1)</f>
        <v>0</v>
      </c>
      <c r="AD483" s="137">
        <f>IF(ISERROR(SEARCH(AD$1,$Q483)),0,1)</f>
        <v>0</v>
      </c>
      <c r="AE483" s="137">
        <f>IF(ISERROR(SEARCH(AE$1,$Q483)),0,1)</f>
        <v>1</v>
      </c>
      <c r="AF483" s="137">
        <f>IF(ISERROR(SEARCH(AF$1,$Q483)),0,1)</f>
        <v>1</v>
      </c>
      <c r="AG483" s="137">
        <f>IF(ISERROR(SEARCH(AG$1,$Q483)),0,1)</f>
        <v>0</v>
      </c>
      <c r="AI483" s="137">
        <f>_xlfn.XLOOKUP(I483,'api2.3'!B:B,'api2.3'!D:D,"")</f>
        <v>0</v>
      </c>
      <c r="AJ483" t="s">
        <v>84</v>
      </c>
      <c r="AK483" s="38" t="s">
        <v>84</v>
      </c>
      <c r="AL483" s="200">
        <f>_xlfn.XLOOKUP(AK483,sortorder!$I$15:$I$20,sortorder!$J$15:$J$20)</f>
        <v>5</v>
      </c>
      <c r="AM483" s="638" t="s">
        <v>416</v>
      </c>
      <c r="AN483" s="638" t="s">
        <v>416</v>
      </c>
      <c r="AO483" s="638" t="s">
        <v>417</v>
      </c>
      <c r="AP483" s="642">
        <v>1</v>
      </c>
      <c r="AQ483" t="s">
        <v>2943</v>
      </c>
      <c r="AR483" s="22" t="str">
        <f>IF(AA483=1,"pctile",IF(Y483=1,"ratio",IF(AC483=1,"avg","raw")))</f>
        <v>raw</v>
      </c>
      <c r="AS483" t="s">
        <v>43</v>
      </c>
      <c r="AT483" s="22" t="b">
        <f>AR483=AS483</f>
        <v>1</v>
      </c>
      <c r="AU483" s="638" t="s">
        <v>286</v>
      </c>
      <c r="AV483" s="638" t="s">
        <v>43</v>
      </c>
      <c r="AX483" s="601" t="s">
        <v>2143</v>
      </c>
      <c r="AY483" s="484" t="b">
        <v>1</v>
      </c>
      <c r="AZ483" s="22" t="s">
        <v>5630</v>
      </c>
      <c r="BB483">
        <v>3</v>
      </c>
      <c r="BC483" t="b">
        <v>0</v>
      </c>
      <c r="BD483" t="b">
        <v>0</v>
      </c>
      <c r="BE483" t="b">
        <v>0</v>
      </c>
      <c r="BG483" t="s">
        <v>5606</v>
      </c>
      <c r="BH483" t="s">
        <v>524</v>
      </c>
      <c r="BI483" t="s">
        <v>524</v>
      </c>
      <c r="BJ483" s="719" t="s">
        <v>524</v>
      </c>
      <c r="BK483" s="566" t="s">
        <v>2799</v>
      </c>
      <c r="BL483" s="484" t="s">
        <v>2799</v>
      </c>
      <c r="BO483" s="214">
        <v>999</v>
      </c>
      <c r="BR483" s="585" t="s">
        <v>525</v>
      </c>
      <c r="BS483" s="585" t="s">
        <v>523</v>
      </c>
    </row>
    <row r="484" spans="1:73">
      <c r="A484">
        <v>483</v>
      </c>
      <c r="B484" s="153" t="str">
        <f>IFERROR(TEXT(AL484,"00"),"99")&amp;IFERROR(TEXT(W484,"00"),"99")&amp;IFERROR(TEXT(S484,"00"),"99")&amp;IFERROR(TEXT(BO484,"000"),"999")</f>
        <v>056006999</v>
      </c>
      <c r="C484" s="153" t="str">
        <f>IFERROR(TEXT(AL484,"00"),"99")&amp;IFERROR(TEXT(V484,"00"),"99")&amp;IFERROR(TEXT(R484,"000"),"999")</f>
        <v>0560102</v>
      </c>
      <c r="D484" s="28">
        <v>0</v>
      </c>
      <c r="E484" s="591">
        <f>IF(NOT(ISBLANK(L484)),1,0)</f>
        <v>0</v>
      </c>
      <c r="F484" s="591">
        <f>IF(NOT(ISBLANK(O484)),1,0)</f>
        <v>1</v>
      </c>
      <c r="G484" s="349" t="str">
        <f>IF(ISBLANK(H484), IF(OR(NOT(ISBLANK(L484)),NOT(ISBLANK(I484)), NOT(ISBLANK(O484))),"no oldname but should be",""),IF(H484=I484,"api",IF(H484=O484,"csv","no match or acs")))</f>
        <v>csv</v>
      </c>
      <c r="H484" t="s">
        <v>531</v>
      </c>
      <c r="I484" s="119"/>
      <c r="N484" s="56" t="s">
        <v>531</v>
      </c>
      <c r="O484" s="22" t="s">
        <v>531</v>
      </c>
      <c r="P484" s="56" t="s">
        <v>531</v>
      </c>
      <c r="Q484" s="61" t="s">
        <v>530</v>
      </c>
      <c r="R484" s="142">
        <f>IFERROR(_xlfn.XLOOKUP(T484, sortorder!P:P,sortorder!Q:Q),999)</f>
        <v>102</v>
      </c>
      <c r="S484" s="142">
        <f>IFERROR(_xlfn.XLOOKUP(T484, sortorder!P:P,sortorder!O:O),99)</f>
        <v>6</v>
      </c>
      <c r="T484" s="124" t="s">
        <v>306</v>
      </c>
      <c r="V484" s="147">
        <f>IFERROR(_xlfn.XLOOKUP(X484, sortorder!E:E,sortorder!D:D),99)</f>
        <v>60</v>
      </c>
      <c r="W484" s="147">
        <f>V484</f>
        <v>60</v>
      </c>
      <c r="X484" s="358" t="s">
        <v>2706</v>
      </c>
      <c r="Y484" s="137">
        <f>IF(ISERROR(SEARCH(Y$1,$Q484)),0,1)</f>
        <v>0</v>
      </c>
      <c r="Z484" s="137">
        <f>IF(ISERROR(SEARCH(Z$1,$Q484)),0,1)</f>
        <v>0</v>
      </c>
      <c r="AA484" s="137">
        <f>IF(ISERROR(SEARCH(AA$1,$Q484)),0,1)</f>
        <v>0</v>
      </c>
      <c r="AB484" s="137">
        <f>IF(ISERROR(SEARCH(AB$1,$Q484)),0,1)</f>
        <v>0</v>
      </c>
      <c r="AC484" s="137">
        <f>IF(ISERROR(SEARCH(AC$1,$Q484)),0,1)</f>
        <v>0</v>
      </c>
      <c r="AD484" s="137">
        <f>IF(ISERROR(SEARCH(AD$1,$Q484)),0,1)</f>
        <v>0</v>
      </c>
      <c r="AE484" s="137">
        <f>IF(ISERROR(SEARCH(AE$1,$Q484)),0,1)</f>
        <v>1</v>
      </c>
      <c r="AF484" s="137">
        <f>IF(ISERROR(SEARCH(AF$1,$Q484)),0,1)</f>
        <v>1</v>
      </c>
      <c r="AG484" s="137">
        <f>IF(ISERROR(SEARCH(AG$1,$Q484)),0,1)</f>
        <v>0</v>
      </c>
      <c r="AI484" s="137">
        <f>_xlfn.XLOOKUP(I484,'api2.3'!B:B,'api2.3'!D:D,"")</f>
        <v>0</v>
      </c>
      <c r="AJ484" t="s">
        <v>84</v>
      </c>
      <c r="AK484" s="38" t="s">
        <v>84</v>
      </c>
      <c r="AL484" s="200">
        <f>_xlfn.XLOOKUP(AK484,sortorder!$I$15:$I$20,sortorder!$J$15:$J$20)</f>
        <v>5</v>
      </c>
      <c r="AM484" s="638" t="s">
        <v>416</v>
      </c>
      <c r="AN484" s="638" t="s">
        <v>416</v>
      </c>
      <c r="AO484" s="638" t="s">
        <v>417</v>
      </c>
      <c r="AP484" s="642">
        <v>1</v>
      </c>
      <c r="AQ484" t="s">
        <v>2943</v>
      </c>
      <c r="AR484" s="22" t="str">
        <f>IF(AA484=1,"pctile",IF(Y484=1,"ratio",IF(AC484=1,"avg","raw")))</f>
        <v>raw</v>
      </c>
      <c r="AS484" t="s">
        <v>43</v>
      </c>
      <c r="AT484" s="22" t="b">
        <f>AR484=AS484</f>
        <v>1</v>
      </c>
      <c r="AU484" s="638" t="s">
        <v>286</v>
      </c>
      <c r="AV484" s="638" t="s">
        <v>43</v>
      </c>
      <c r="AX484" s="601" t="s">
        <v>2143</v>
      </c>
      <c r="AY484" s="484" t="b">
        <v>1</v>
      </c>
      <c r="AZ484" s="22" t="s">
        <v>5630</v>
      </c>
      <c r="BB484">
        <v>3</v>
      </c>
      <c r="BC484" t="b">
        <v>0</v>
      </c>
      <c r="BD484" t="b">
        <v>0</v>
      </c>
      <c r="BE484" t="b">
        <v>0</v>
      </c>
      <c r="BG484" t="s">
        <v>5612</v>
      </c>
      <c r="BH484" t="s">
        <v>2744</v>
      </c>
      <c r="BI484" t="s">
        <v>2744</v>
      </c>
      <c r="BJ484" s="719" t="s">
        <v>532</v>
      </c>
      <c r="BK484" s="566" t="s">
        <v>2799</v>
      </c>
      <c r="BL484" s="484" t="s">
        <v>2799</v>
      </c>
      <c r="BO484" s="214">
        <v>999</v>
      </c>
      <c r="BR484" s="585" t="s">
        <v>533</v>
      </c>
      <c r="BS484" s="585" t="s">
        <v>531</v>
      </c>
    </row>
    <row r="485" spans="1:73">
      <c r="A485">
        <v>484</v>
      </c>
      <c r="B485" s="153" t="str">
        <f>IFERROR(TEXT(AL485,"00"),"99")&amp;IFERROR(TEXT(W485,"00"),"99")&amp;IFERROR(TEXT(S485,"00"),"99")&amp;IFERROR(TEXT(BO485,"000"),"999")</f>
        <v>056007999</v>
      </c>
      <c r="C485" s="153" t="str">
        <f>IFERROR(TEXT(AL485,"00"),"99")&amp;IFERROR(TEXT(V485,"00"),"99")&amp;IFERROR(TEXT(R485,"000"),"999")</f>
        <v>0560103</v>
      </c>
      <c r="D485" s="28">
        <v>0</v>
      </c>
      <c r="E485" s="591">
        <f>IF(NOT(ISBLANK(L485)),1,0)</f>
        <v>0</v>
      </c>
      <c r="F485" s="591">
        <f>IF(NOT(ISBLANK(O485)),1,0)</f>
        <v>1</v>
      </c>
      <c r="G485" s="349" t="str">
        <f>IF(ISBLANK(H485), IF(OR(NOT(ISBLANK(L485)),NOT(ISBLANK(I485)), NOT(ISBLANK(O485))),"no oldname but should be",""),IF(H485=I485,"api",IF(H485=O485,"csv","no match or acs")))</f>
        <v>csv</v>
      </c>
      <c r="H485" t="s">
        <v>308</v>
      </c>
      <c r="N485" s="56" t="s">
        <v>308</v>
      </c>
      <c r="O485" s="22" t="s">
        <v>308</v>
      </c>
      <c r="P485" s="56" t="s">
        <v>308</v>
      </c>
      <c r="Q485" s="61" t="s">
        <v>307</v>
      </c>
      <c r="R485" s="142">
        <f>IFERROR(_xlfn.XLOOKUP(T485, sortorder!P:P,sortorder!Q:Q),999)</f>
        <v>103</v>
      </c>
      <c r="S485" s="142">
        <f>IFERROR(_xlfn.XLOOKUP(T485, sortorder!P:P,sortorder!O:O),99)</f>
        <v>7</v>
      </c>
      <c r="T485" s="124" t="s">
        <v>80</v>
      </c>
      <c r="V485" s="147">
        <f>IFERROR(_xlfn.XLOOKUP(X485, sortorder!E:E,sortorder!D:D),99)</f>
        <v>60</v>
      </c>
      <c r="W485" s="147">
        <f>V485</f>
        <v>60</v>
      </c>
      <c r="X485" s="358" t="s">
        <v>2706</v>
      </c>
      <c r="Y485" s="137">
        <f>IF(ISERROR(SEARCH(Y$1,$Q485)),0,1)</f>
        <v>0</v>
      </c>
      <c r="Z485" s="137">
        <f>IF(ISERROR(SEARCH(Z$1,$Q485)),0,1)</f>
        <v>0</v>
      </c>
      <c r="AA485" s="137">
        <f>IF(ISERROR(SEARCH(AA$1,$Q485)),0,1)</f>
        <v>0</v>
      </c>
      <c r="AB485" s="137">
        <f>IF(ISERROR(SEARCH(AB$1,$Q485)),0,1)</f>
        <v>0</v>
      </c>
      <c r="AC485" s="137">
        <f>IF(ISERROR(SEARCH(AC$1,$Q485)),0,1)</f>
        <v>0</v>
      </c>
      <c r="AD485" s="137">
        <f>IF(ISERROR(SEARCH(AD$1,$Q485)),0,1)</f>
        <v>0</v>
      </c>
      <c r="AE485" s="137">
        <f>IF(ISERROR(SEARCH(AE$1,$Q485)),0,1)</f>
        <v>1</v>
      </c>
      <c r="AF485" s="137">
        <f>IF(ISERROR(SEARCH(AF$1,$Q485)),0,1)</f>
        <v>1</v>
      </c>
      <c r="AG485" s="137">
        <f>IF(ISERROR(SEARCH(AG$1,$Q485)),0,1)</f>
        <v>0</v>
      </c>
      <c r="AI485" s="137" t="str">
        <f>_xlfn.XLOOKUP(I485,'api2.3'!B:B,'api2.3'!D:D,"")</f>
        <v/>
      </c>
      <c r="AJ485" t="s">
        <v>84</v>
      </c>
      <c r="AK485" s="38" t="s">
        <v>84</v>
      </c>
      <c r="AL485" s="200">
        <f>_xlfn.XLOOKUP(AK485,sortorder!$I$15:$I$20,sortorder!$J$15:$J$20)</f>
        <v>5</v>
      </c>
      <c r="AM485" s="638" t="s">
        <v>416</v>
      </c>
      <c r="AN485" s="638" t="s">
        <v>416</v>
      </c>
      <c r="AO485" s="638" t="s">
        <v>417</v>
      </c>
      <c r="AP485" s="642">
        <v>1</v>
      </c>
      <c r="AQ485" t="s">
        <v>2943</v>
      </c>
      <c r="AR485" s="22" t="str">
        <f>IF(AA485=1,"pctile",IF(Y485=1,"ratio",IF(AC485=1,"avg","raw")))</f>
        <v>raw</v>
      </c>
      <c r="AS485" t="s">
        <v>43</v>
      </c>
      <c r="AT485" s="22" t="b">
        <f>AR485=AS485</f>
        <v>1</v>
      </c>
      <c r="AU485" s="638" t="s">
        <v>286</v>
      </c>
      <c r="AV485" s="638" t="s">
        <v>43</v>
      </c>
      <c r="AX485" s="601" t="s">
        <v>2143</v>
      </c>
      <c r="AY485" s="484" t="b">
        <v>1</v>
      </c>
      <c r="AZ485" s="22" t="s">
        <v>5630</v>
      </c>
      <c r="BB485">
        <v>3</v>
      </c>
      <c r="BC485" t="b">
        <v>0</v>
      </c>
      <c r="BD485" t="b">
        <v>0</v>
      </c>
      <c r="BE485" t="b">
        <v>0</v>
      </c>
      <c r="BG485" t="s">
        <v>5607</v>
      </c>
      <c r="BH485" t="s">
        <v>309</v>
      </c>
      <c r="BI485" t="s">
        <v>309</v>
      </c>
      <c r="BJ485" s="719" t="s">
        <v>309</v>
      </c>
      <c r="BK485" s="566" t="s">
        <v>2799</v>
      </c>
      <c r="BL485" s="484" t="s">
        <v>2799</v>
      </c>
      <c r="BO485" s="214">
        <v>999</v>
      </c>
      <c r="BR485" s="585" t="s">
        <v>310</v>
      </c>
      <c r="BS485" s="585" t="s">
        <v>308</v>
      </c>
    </row>
    <row r="486" spans="1:73">
      <c r="A486">
        <v>485</v>
      </c>
      <c r="B486" s="153" t="str">
        <f>IFERROR(TEXT(AL486,"00"),"99")&amp;IFERROR(TEXT(W486,"00"),"99")&amp;IFERROR(TEXT(S486,"00"),"99")&amp;IFERROR(TEXT(BO486,"000"),"999")</f>
        <v>056008999</v>
      </c>
      <c r="C486" s="153" t="str">
        <f>IFERROR(TEXT(AL486,"00"),"99")&amp;IFERROR(TEXT(V486,"00"),"99")&amp;IFERROR(TEXT(R486,"000"),"999")</f>
        <v>0560104</v>
      </c>
      <c r="D486" s="28">
        <v>0</v>
      </c>
      <c r="E486" s="591">
        <f>IF(NOT(ISBLANK(L486)),1,0)</f>
        <v>0</v>
      </c>
      <c r="F486" s="591">
        <f>IF(NOT(ISBLANK(O486)),1,0)</f>
        <v>1</v>
      </c>
      <c r="G486" s="349" t="str">
        <f>IF(ISBLANK(H486), IF(OR(NOT(ISBLANK(L486)),NOT(ISBLANK(I486)), NOT(ISBLANK(O486))),"no oldname but should be",""),IF(H486=I486,"api",IF(H486=O486,"csv","no match or acs")))</f>
        <v>csv</v>
      </c>
      <c r="H486" t="s">
        <v>333</v>
      </c>
      <c r="N486" s="56" t="s">
        <v>333</v>
      </c>
      <c r="O486" s="22" t="s">
        <v>333</v>
      </c>
      <c r="P486" s="56" t="s">
        <v>333</v>
      </c>
      <c r="Q486" s="61" t="s">
        <v>332</v>
      </c>
      <c r="R486" s="142">
        <f>IFERROR(_xlfn.XLOOKUP(T486, sortorder!P:P,sortorder!Q:Q),999)</f>
        <v>104</v>
      </c>
      <c r="S486" s="142">
        <f>IFERROR(_xlfn.XLOOKUP(T486, sortorder!P:P,sortorder!O:O),99)</f>
        <v>8</v>
      </c>
      <c r="T486" s="124" t="s">
        <v>255</v>
      </c>
      <c r="V486" s="147">
        <f>IFERROR(_xlfn.XLOOKUP(X486, sortorder!E:E,sortorder!D:D),99)</f>
        <v>60</v>
      </c>
      <c r="W486" s="147">
        <f>V486</f>
        <v>60</v>
      </c>
      <c r="X486" s="358" t="s">
        <v>2706</v>
      </c>
      <c r="Y486" s="137">
        <f>IF(ISERROR(SEARCH(Y$1,$Q486)),0,1)</f>
        <v>0</v>
      </c>
      <c r="Z486" s="137">
        <f>IF(ISERROR(SEARCH(Z$1,$Q486)),0,1)</f>
        <v>0</v>
      </c>
      <c r="AA486" s="137">
        <f>IF(ISERROR(SEARCH(AA$1,$Q486)),0,1)</f>
        <v>0</v>
      </c>
      <c r="AB486" s="137">
        <f>IF(ISERROR(SEARCH(AB$1,$Q486)),0,1)</f>
        <v>0</v>
      </c>
      <c r="AC486" s="137">
        <f>IF(ISERROR(SEARCH(AC$1,$Q486)),0,1)</f>
        <v>0</v>
      </c>
      <c r="AD486" s="137">
        <f>IF(ISERROR(SEARCH(AD$1,$Q486)),0,1)</f>
        <v>0</v>
      </c>
      <c r="AE486" s="137">
        <f>IF(ISERROR(SEARCH(AE$1,$Q486)),0,1)</f>
        <v>1</v>
      </c>
      <c r="AF486" s="137">
        <f>IF(ISERROR(SEARCH(AF$1,$Q486)),0,1)</f>
        <v>1</v>
      </c>
      <c r="AG486" s="137">
        <f>IF(ISERROR(SEARCH(AG$1,$Q486)),0,1)</f>
        <v>0</v>
      </c>
      <c r="AI486" s="137" t="str">
        <f>_xlfn.XLOOKUP(I486,'api2.3'!B:B,'api2.3'!D:D,"")</f>
        <v/>
      </c>
      <c r="AJ486" t="s">
        <v>84</v>
      </c>
      <c r="AK486" s="38" t="s">
        <v>84</v>
      </c>
      <c r="AL486" s="200">
        <f>_xlfn.XLOOKUP(AK486,sortorder!$I$15:$I$20,sortorder!$J$15:$J$20)</f>
        <v>5</v>
      </c>
      <c r="AM486" s="638" t="s">
        <v>416</v>
      </c>
      <c r="AN486" s="638" t="s">
        <v>416</v>
      </c>
      <c r="AO486" s="638" t="s">
        <v>417</v>
      </c>
      <c r="AP486" s="642">
        <v>1</v>
      </c>
      <c r="AQ486" t="s">
        <v>2943</v>
      </c>
      <c r="AR486" s="22" t="str">
        <f>IF(AA486=1,"pctile",IF(Y486=1,"ratio",IF(AC486=1,"avg","raw")))</f>
        <v>raw</v>
      </c>
      <c r="AS486" t="s">
        <v>43</v>
      </c>
      <c r="AT486" s="22" t="b">
        <f>AR486=AS486</f>
        <v>1</v>
      </c>
      <c r="AU486" s="638" t="s">
        <v>286</v>
      </c>
      <c r="AV486" s="638" t="s">
        <v>43</v>
      </c>
      <c r="AX486" s="601" t="s">
        <v>2143</v>
      </c>
      <c r="AY486" s="484" t="b">
        <v>1</v>
      </c>
      <c r="AZ486" s="22" t="s">
        <v>5630</v>
      </c>
      <c r="BB486">
        <v>3</v>
      </c>
      <c r="BC486" t="b">
        <v>0</v>
      </c>
      <c r="BD486" t="b">
        <v>0</v>
      </c>
      <c r="BE486" t="b">
        <v>0</v>
      </c>
      <c r="BG486" t="s">
        <v>5620</v>
      </c>
      <c r="BH486" t="s">
        <v>2743</v>
      </c>
      <c r="BI486" t="s">
        <v>2743</v>
      </c>
      <c r="BJ486" s="719" t="s">
        <v>334</v>
      </c>
      <c r="BK486" s="566" t="s">
        <v>2799</v>
      </c>
      <c r="BL486" s="484" t="s">
        <v>2799</v>
      </c>
      <c r="BO486" s="214">
        <v>999</v>
      </c>
      <c r="BR486" s="585" t="s">
        <v>335</v>
      </c>
      <c r="BS486" s="585" t="s">
        <v>333</v>
      </c>
    </row>
    <row r="487" spans="1:73">
      <c r="A487">
        <v>486</v>
      </c>
      <c r="B487" s="153" t="str">
        <f>IFERROR(TEXT(AL487,"00"),"99")&amp;IFERROR(TEXT(W487,"00"),"99")&amp;IFERROR(TEXT(S487,"00"),"99")&amp;IFERROR(TEXT(BO487,"000"),"999")</f>
        <v>056009999</v>
      </c>
      <c r="C487" s="153" t="str">
        <f>IFERROR(TEXT(AL487,"00"),"99")&amp;IFERROR(TEXT(V487,"00"),"99")&amp;IFERROR(TEXT(R487,"000"),"999")</f>
        <v>0560105</v>
      </c>
      <c r="D487" s="28">
        <v>0</v>
      </c>
      <c r="E487" s="591">
        <f>IF(NOT(ISBLANK(L487)),1,0)</f>
        <v>0</v>
      </c>
      <c r="F487" s="591">
        <f>IF(NOT(ISBLANK(O487)),1,0)</f>
        <v>1</v>
      </c>
      <c r="G487" s="349" t="str">
        <f>IF(ISBLANK(H487), IF(OR(NOT(ISBLANK(L487)),NOT(ISBLANK(I487)), NOT(ISBLANK(O487))),"no oldname but should be",""),IF(H487=I487,"api",IF(H487=O487,"csv","no match or acs")))</f>
        <v>csv</v>
      </c>
      <c r="H487" t="s">
        <v>341</v>
      </c>
      <c r="N487" s="56" t="s">
        <v>341</v>
      </c>
      <c r="O487" s="22" t="s">
        <v>341</v>
      </c>
      <c r="P487" s="56" t="s">
        <v>341</v>
      </c>
      <c r="Q487" s="61" t="s">
        <v>340</v>
      </c>
      <c r="R487" s="142">
        <f>IFERROR(_xlfn.XLOOKUP(T487, sortorder!P:P,sortorder!Q:Q),999)</f>
        <v>105</v>
      </c>
      <c r="S487" s="142">
        <f>IFERROR(_xlfn.XLOOKUP(T487, sortorder!P:P,sortorder!O:O),99)</f>
        <v>9</v>
      </c>
      <c r="T487" s="124" t="s">
        <v>265</v>
      </c>
      <c r="V487" s="147">
        <f>IFERROR(_xlfn.XLOOKUP(X487, sortorder!E:E,sortorder!D:D),99)</f>
        <v>60</v>
      </c>
      <c r="W487" s="147">
        <f>V487</f>
        <v>60</v>
      </c>
      <c r="X487" s="358" t="s">
        <v>2706</v>
      </c>
      <c r="Y487" s="137">
        <f>IF(ISERROR(SEARCH(Y$1,$Q487)),0,1)</f>
        <v>0</v>
      </c>
      <c r="Z487" s="137">
        <f>IF(ISERROR(SEARCH(Z$1,$Q487)),0,1)</f>
        <v>0</v>
      </c>
      <c r="AA487" s="137">
        <f>IF(ISERROR(SEARCH(AA$1,$Q487)),0,1)</f>
        <v>0</v>
      </c>
      <c r="AB487" s="137">
        <f>IF(ISERROR(SEARCH(AB$1,$Q487)),0,1)</f>
        <v>0</v>
      </c>
      <c r="AC487" s="137">
        <f>IF(ISERROR(SEARCH(AC$1,$Q487)),0,1)</f>
        <v>0</v>
      </c>
      <c r="AD487" s="137">
        <f>IF(ISERROR(SEARCH(AD$1,$Q487)),0,1)</f>
        <v>0</v>
      </c>
      <c r="AE487" s="137">
        <f>IF(ISERROR(SEARCH(AE$1,$Q487)),0,1)</f>
        <v>1</v>
      </c>
      <c r="AF487" s="137">
        <f>IF(ISERROR(SEARCH(AF$1,$Q487)),0,1)</f>
        <v>1</v>
      </c>
      <c r="AG487" s="137">
        <f>IF(ISERROR(SEARCH(AG$1,$Q487)),0,1)</f>
        <v>0</v>
      </c>
      <c r="AI487" s="137" t="str">
        <f>_xlfn.XLOOKUP(I487,'api2.3'!B:B,'api2.3'!D:D,"")</f>
        <v/>
      </c>
      <c r="AJ487" t="s">
        <v>84</v>
      </c>
      <c r="AK487" s="38" t="s">
        <v>84</v>
      </c>
      <c r="AL487" s="200">
        <f>_xlfn.XLOOKUP(AK487,sortorder!$I$15:$I$20,sortorder!$J$15:$J$20)</f>
        <v>5</v>
      </c>
      <c r="AM487" s="638" t="s">
        <v>416</v>
      </c>
      <c r="AN487" s="638" t="s">
        <v>416</v>
      </c>
      <c r="AO487" s="638" t="s">
        <v>417</v>
      </c>
      <c r="AP487" s="642">
        <v>1</v>
      </c>
      <c r="AQ487" t="s">
        <v>2943</v>
      </c>
      <c r="AR487" s="22" t="str">
        <f>IF(AA487=1,"pctile",IF(Y487=1,"ratio",IF(AC487=1,"avg","raw")))</f>
        <v>raw</v>
      </c>
      <c r="AS487" t="s">
        <v>43</v>
      </c>
      <c r="AT487" s="22" t="b">
        <f>AR487=AS487</f>
        <v>1</v>
      </c>
      <c r="AU487" s="638" t="s">
        <v>286</v>
      </c>
      <c r="AV487" s="638" t="s">
        <v>43</v>
      </c>
      <c r="AX487" s="601" t="s">
        <v>2143</v>
      </c>
      <c r="AY487" s="484" t="b">
        <v>1</v>
      </c>
      <c r="AZ487" s="22" t="s">
        <v>5630</v>
      </c>
      <c r="BB487">
        <v>3</v>
      </c>
      <c r="BC487" t="b">
        <v>0</v>
      </c>
      <c r="BD487" t="b">
        <v>0</v>
      </c>
      <c r="BE487" t="b">
        <v>0</v>
      </c>
      <c r="BG487" t="s">
        <v>5610</v>
      </c>
      <c r="BH487" t="s">
        <v>342</v>
      </c>
      <c r="BI487" t="s">
        <v>342</v>
      </c>
      <c r="BJ487" s="719" t="s">
        <v>342</v>
      </c>
      <c r="BK487" s="566" t="s">
        <v>2799</v>
      </c>
      <c r="BL487" s="484" t="s">
        <v>2799</v>
      </c>
      <c r="BO487" s="214">
        <v>999</v>
      </c>
      <c r="BR487" s="585" t="s">
        <v>343</v>
      </c>
      <c r="BS487" s="585" t="s">
        <v>341</v>
      </c>
    </row>
    <row r="488" spans="1:73">
      <c r="A488">
        <v>487</v>
      </c>
      <c r="B488" s="153" t="str">
        <f>IFERROR(TEXT(AL488,"00"),"99")&amp;IFERROR(TEXT(W488,"00"),"99")&amp;IFERROR(TEXT(S488,"00"),"99")&amp;IFERROR(TEXT(BO488,"000"),"999")</f>
        <v>056010999</v>
      </c>
      <c r="C488" s="153" t="str">
        <f>IFERROR(TEXT(AL488,"00"),"99")&amp;IFERROR(TEXT(V488,"00"),"99")&amp;IFERROR(TEXT(R488,"000"),"999")</f>
        <v>0560106</v>
      </c>
      <c r="D488" s="28">
        <v>0</v>
      </c>
      <c r="E488" s="591">
        <f>IF(NOT(ISBLANK(L488)),1,0)</f>
        <v>0</v>
      </c>
      <c r="F488" s="591">
        <f>IF(NOT(ISBLANK(O488)),1,0)</f>
        <v>1</v>
      </c>
      <c r="G488" s="349" t="str">
        <f>IF(ISBLANK(H488), IF(OR(NOT(ISBLANK(L488)),NOT(ISBLANK(I488)), NOT(ISBLANK(O488))),"no oldname but should be",""),IF(H488=I488,"api",IF(H488=O488,"csv","no match or acs")))</f>
        <v>csv</v>
      </c>
      <c r="H488" t="s">
        <v>349</v>
      </c>
      <c r="N488" s="56" t="s">
        <v>349</v>
      </c>
      <c r="O488" s="22" t="s">
        <v>349</v>
      </c>
      <c r="P488" s="56" t="s">
        <v>349</v>
      </c>
      <c r="Q488" s="61" t="s">
        <v>348</v>
      </c>
      <c r="R488" s="142">
        <f>IFERROR(_xlfn.XLOOKUP(T488, sortorder!P:P,sortorder!Q:Q),999)</f>
        <v>106</v>
      </c>
      <c r="S488" s="142">
        <f>IFERROR(_xlfn.XLOOKUP(T488, sortorder!P:P,sortorder!O:O),99)</f>
        <v>10</v>
      </c>
      <c r="T488" s="124" t="s">
        <v>95</v>
      </c>
      <c r="V488" s="147">
        <f>IFERROR(_xlfn.XLOOKUP(X488, sortorder!E:E,sortorder!D:D),99)</f>
        <v>60</v>
      </c>
      <c r="W488" s="147">
        <f>V488</f>
        <v>60</v>
      </c>
      <c r="X488" s="358" t="s">
        <v>2706</v>
      </c>
      <c r="Y488" s="137">
        <f>IF(ISERROR(SEARCH(Y$1,$Q488)),0,1)</f>
        <v>0</v>
      </c>
      <c r="Z488" s="137">
        <f>IF(ISERROR(SEARCH(Z$1,$Q488)),0,1)</f>
        <v>0</v>
      </c>
      <c r="AA488" s="137">
        <f>IF(ISERROR(SEARCH(AA$1,$Q488)),0,1)</f>
        <v>0</v>
      </c>
      <c r="AB488" s="137">
        <f>IF(ISERROR(SEARCH(AB$1,$Q488)),0,1)</f>
        <v>0</v>
      </c>
      <c r="AC488" s="137">
        <f>IF(ISERROR(SEARCH(AC$1,$Q488)),0,1)</f>
        <v>0</v>
      </c>
      <c r="AD488" s="137">
        <f>IF(ISERROR(SEARCH(AD$1,$Q488)),0,1)</f>
        <v>0</v>
      </c>
      <c r="AE488" s="137">
        <f>IF(ISERROR(SEARCH(AE$1,$Q488)),0,1)</f>
        <v>1</v>
      </c>
      <c r="AF488" s="137">
        <f>IF(ISERROR(SEARCH(AF$1,$Q488)),0,1)</f>
        <v>1</v>
      </c>
      <c r="AG488" s="137">
        <f>IF(ISERROR(SEARCH(AG$1,$Q488)),0,1)</f>
        <v>0</v>
      </c>
      <c r="AI488" s="137" t="str">
        <f>_xlfn.XLOOKUP(I488,'api2.3'!B:B,'api2.3'!D:D,"")</f>
        <v/>
      </c>
      <c r="AJ488" t="s">
        <v>84</v>
      </c>
      <c r="AK488" s="38" t="s">
        <v>84</v>
      </c>
      <c r="AL488" s="200">
        <f>_xlfn.XLOOKUP(AK488,sortorder!$I$15:$I$20,sortorder!$J$15:$J$20)</f>
        <v>5</v>
      </c>
      <c r="AM488" s="638" t="s">
        <v>416</v>
      </c>
      <c r="AN488" s="638" t="s">
        <v>416</v>
      </c>
      <c r="AO488" s="638" t="s">
        <v>417</v>
      </c>
      <c r="AP488" s="642">
        <v>1</v>
      </c>
      <c r="AQ488" t="s">
        <v>2943</v>
      </c>
      <c r="AR488" s="22" t="str">
        <f>IF(AA488=1,"pctile",IF(Y488=1,"ratio",IF(AC488=1,"avg","raw")))</f>
        <v>raw</v>
      </c>
      <c r="AS488" t="s">
        <v>43</v>
      </c>
      <c r="AT488" s="22" t="b">
        <f>AR488=AS488</f>
        <v>1</v>
      </c>
      <c r="AU488" s="638" t="s">
        <v>286</v>
      </c>
      <c r="AV488" s="638" t="s">
        <v>43</v>
      </c>
      <c r="AX488" s="601" t="s">
        <v>2143</v>
      </c>
      <c r="AY488" s="484" t="b">
        <v>1</v>
      </c>
      <c r="AZ488" s="22" t="s">
        <v>5630</v>
      </c>
      <c r="BB488">
        <v>3</v>
      </c>
      <c r="BC488" t="b">
        <v>0</v>
      </c>
      <c r="BD488" t="b">
        <v>0</v>
      </c>
      <c r="BE488" t="b">
        <v>0</v>
      </c>
      <c r="BG488" t="s">
        <v>5608</v>
      </c>
      <c r="BH488" t="s">
        <v>350</v>
      </c>
      <c r="BI488" t="s">
        <v>350</v>
      </c>
      <c r="BJ488" s="719" t="s">
        <v>350</v>
      </c>
      <c r="BK488" s="566" t="s">
        <v>2799</v>
      </c>
      <c r="BL488" s="484" t="s">
        <v>2799</v>
      </c>
      <c r="BO488" s="214">
        <v>999</v>
      </c>
      <c r="BR488" s="585" t="s">
        <v>351</v>
      </c>
      <c r="BS488" s="585" t="s">
        <v>349</v>
      </c>
    </row>
    <row r="489" spans="1:73">
      <c r="A489">
        <v>488</v>
      </c>
      <c r="B489" s="153" t="str">
        <f>IFERROR(TEXT(AL489,"00"),"99")&amp;IFERROR(TEXT(W489,"00"),"99")&amp;IFERROR(TEXT(S489,"00"),"99")&amp;IFERROR(TEXT(BO489,"000"),"999")</f>
        <v>056011999</v>
      </c>
      <c r="C489" s="153" t="str">
        <f>IFERROR(TEXT(AL489,"00"),"99")&amp;IFERROR(TEXT(V489,"00"),"99")&amp;IFERROR(TEXT(R489,"000"),"999")</f>
        <v>0560107</v>
      </c>
      <c r="D489" s="28">
        <v>0</v>
      </c>
      <c r="E489" s="591">
        <f>IF(NOT(ISBLANK(L489)),1,0)</f>
        <v>0</v>
      </c>
      <c r="F489" s="591">
        <f>IF(NOT(ISBLANK(O489)),1,0)</f>
        <v>1</v>
      </c>
      <c r="G489" s="349" t="str">
        <f>IF(ISBLANK(H489), IF(OR(NOT(ISBLANK(L489)),NOT(ISBLANK(I489)), NOT(ISBLANK(O489))),"no oldname but should be",""),IF(H489=I489,"api",IF(H489=O489,"csv","no match or acs")))</f>
        <v>csv</v>
      </c>
      <c r="H489" t="s">
        <v>540</v>
      </c>
      <c r="L489" s="119"/>
      <c r="M489" s="189"/>
      <c r="N489" s="56" t="s">
        <v>540</v>
      </c>
      <c r="O489" s="22" t="s">
        <v>540</v>
      </c>
      <c r="P489" s="56" t="s">
        <v>540</v>
      </c>
      <c r="Q489" s="61" t="s">
        <v>539</v>
      </c>
      <c r="R489" s="142">
        <f>IFERROR(_xlfn.XLOOKUP(T489, sortorder!P:P,sortorder!Q:Q),999)</f>
        <v>107</v>
      </c>
      <c r="S489" s="142">
        <f>IFERROR(_xlfn.XLOOKUP(T489, sortorder!P:P,sortorder!O:O),99)</f>
        <v>11</v>
      </c>
      <c r="T489" s="124" t="s">
        <v>134</v>
      </c>
      <c r="V489" s="147">
        <f>IFERROR(_xlfn.XLOOKUP(X489, sortorder!E:E,sortorder!D:D),99)</f>
        <v>60</v>
      </c>
      <c r="W489" s="147">
        <f>V489</f>
        <v>60</v>
      </c>
      <c r="X489" s="358" t="s">
        <v>2706</v>
      </c>
      <c r="Y489" s="137">
        <f>IF(ISERROR(SEARCH(Y$1,$Q489)),0,1)</f>
        <v>0</v>
      </c>
      <c r="Z489" s="137">
        <f>IF(ISERROR(SEARCH(Z$1,$Q489)),0,1)</f>
        <v>0</v>
      </c>
      <c r="AA489" s="137">
        <f>IF(ISERROR(SEARCH(AA$1,$Q489)),0,1)</f>
        <v>0</v>
      </c>
      <c r="AB489" s="137">
        <f>IF(ISERROR(SEARCH(AB$1,$Q489)),0,1)</f>
        <v>0</v>
      </c>
      <c r="AC489" s="137">
        <f>IF(ISERROR(SEARCH(AC$1,$Q489)),0,1)</f>
        <v>0</v>
      </c>
      <c r="AD489" s="137">
        <f>IF(ISERROR(SEARCH(AD$1,$Q489)),0,1)</f>
        <v>0</v>
      </c>
      <c r="AE489" s="137">
        <f>IF(ISERROR(SEARCH(AE$1,$Q489)),0,1)</f>
        <v>1</v>
      </c>
      <c r="AF489" s="137">
        <f>IF(ISERROR(SEARCH(AF$1,$Q489)),0,1)</f>
        <v>1</v>
      </c>
      <c r="AG489" s="137">
        <f>IF(ISERROR(SEARCH(AG$1,$Q489)),0,1)</f>
        <v>0</v>
      </c>
      <c r="AI489" s="137" t="str">
        <f>_xlfn.XLOOKUP(I489,'api2.3'!B:B,'api2.3'!D:D,"")</f>
        <v/>
      </c>
      <c r="AJ489" t="s">
        <v>84</v>
      </c>
      <c r="AK489" s="38" t="s">
        <v>84</v>
      </c>
      <c r="AL489" s="200">
        <f>_xlfn.XLOOKUP(AK489,sortorder!$I$15:$I$20,sortorder!$J$15:$J$20)</f>
        <v>5</v>
      </c>
      <c r="AM489" s="638" t="s">
        <v>416</v>
      </c>
      <c r="AN489" s="638" t="s">
        <v>416</v>
      </c>
      <c r="AO489" s="638" t="s">
        <v>417</v>
      </c>
      <c r="AP489" s="642">
        <v>1</v>
      </c>
      <c r="AQ489" t="s">
        <v>2943</v>
      </c>
      <c r="AR489" s="22" t="str">
        <f>IF(AA489=1,"pctile",IF(Y489=1,"ratio",IF(AC489=1,"avg","raw")))</f>
        <v>raw</v>
      </c>
      <c r="AS489" t="s">
        <v>43</v>
      </c>
      <c r="AT489" s="22" t="b">
        <f>AR489=AS489</f>
        <v>1</v>
      </c>
      <c r="AU489" s="638" t="s">
        <v>286</v>
      </c>
      <c r="AV489" s="638" t="s">
        <v>43</v>
      </c>
      <c r="AX489" s="601" t="s">
        <v>2143</v>
      </c>
      <c r="AY489" s="484" t="b">
        <v>1</v>
      </c>
      <c r="AZ489" s="22" t="s">
        <v>5630</v>
      </c>
      <c r="BB489">
        <v>3</v>
      </c>
      <c r="BC489" t="b">
        <v>0</v>
      </c>
      <c r="BD489" t="b">
        <v>0</v>
      </c>
      <c r="BE489" t="b">
        <v>0</v>
      </c>
      <c r="BG489" t="s">
        <v>5609</v>
      </c>
      <c r="BH489" t="s">
        <v>2745</v>
      </c>
      <c r="BI489" t="s">
        <v>2745</v>
      </c>
      <c r="BJ489" s="719" t="s">
        <v>541</v>
      </c>
      <c r="BK489" s="566" t="s">
        <v>2799</v>
      </c>
      <c r="BL489" s="484">
        <v>0</v>
      </c>
      <c r="BO489" s="214">
        <v>999</v>
      </c>
      <c r="BR489" s="585" t="s">
        <v>542</v>
      </c>
      <c r="BS489" s="585" t="s">
        <v>540</v>
      </c>
    </row>
    <row r="490" spans="1:73">
      <c r="A490">
        <v>489</v>
      </c>
      <c r="B490" s="153" t="str">
        <f>IFERROR(TEXT(AL490,"00"),"99")&amp;IFERROR(TEXT(W490,"00"),"99")&amp;IFERROR(TEXT(S490,"00"),"99")&amp;IFERROR(TEXT(BO490,"000"),"999")</f>
        <v>056012999</v>
      </c>
      <c r="C490" s="153" t="str">
        <f>IFERROR(TEXT(AL490,"00"),"99")&amp;IFERROR(TEXT(V490,"00"),"99")&amp;IFERROR(TEXT(R490,"000"),"999")</f>
        <v>0560108</v>
      </c>
      <c r="D490" s="28">
        <v>0</v>
      </c>
      <c r="E490" s="591">
        <f>IF(NOT(ISBLANK(L490)),1,0)</f>
        <v>0</v>
      </c>
      <c r="F490" s="591">
        <f>IF(NOT(ISBLANK(O490)),1,0)</f>
        <v>1</v>
      </c>
      <c r="G490" s="349" t="str">
        <f>IF(ISBLANK(H490), IF(OR(NOT(ISBLANK(L490)),NOT(ISBLANK(I490)), NOT(ISBLANK(O490))),"no oldname but should be",""),IF(H490=I490,"api",IF(H490=O490,"csv","no match or acs")))</f>
        <v>csv</v>
      </c>
      <c r="H490" t="s">
        <v>324</v>
      </c>
      <c r="N490" s="56" t="s">
        <v>324</v>
      </c>
      <c r="O490" s="22" t="s">
        <v>324</v>
      </c>
      <c r="P490" s="56" t="s">
        <v>324</v>
      </c>
      <c r="Q490" s="61" t="s">
        <v>323</v>
      </c>
      <c r="R490" s="142">
        <f>IFERROR(_xlfn.XLOOKUP(T490, sortorder!P:P,sortorder!Q:Q),999)</f>
        <v>108</v>
      </c>
      <c r="S490" s="142">
        <f>IFERROR(_xlfn.XLOOKUP(T490, sortorder!P:P,sortorder!O:O),99)</f>
        <v>12</v>
      </c>
      <c r="T490" s="124" t="s">
        <v>244</v>
      </c>
      <c r="V490" s="147">
        <f>IFERROR(_xlfn.XLOOKUP(X490, sortorder!E:E,sortorder!D:D),99)</f>
        <v>60</v>
      </c>
      <c r="W490" s="147">
        <f>V490</f>
        <v>60</v>
      </c>
      <c r="X490" s="358" t="s">
        <v>2706</v>
      </c>
      <c r="Y490" s="137">
        <f>IF(ISERROR(SEARCH(Y$1,$Q490)),0,1)</f>
        <v>0</v>
      </c>
      <c r="Z490" s="137">
        <f>IF(ISERROR(SEARCH(Z$1,$Q490)),0,1)</f>
        <v>0</v>
      </c>
      <c r="AA490" s="137">
        <f>IF(ISERROR(SEARCH(AA$1,$Q490)),0,1)</f>
        <v>0</v>
      </c>
      <c r="AB490" s="137">
        <f>IF(ISERROR(SEARCH(AB$1,$Q490)),0,1)</f>
        <v>0</v>
      </c>
      <c r="AC490" s="137">
        <f>IF(ISERROR(SEARCH(AC$1,$Q490)),0,1)</f>
        <v>0</v>
      </c>
      <c r="AD490" s="137">
        <f>IF(ISERROR(SEARCH(AD$1,$Q490)),0,1)</f>
        <v>0</v>
      </c>
      <c r="AE490" s="137">
        <f>IF(ISERROR(SEARCH(AE$1,$Q490)),0,1)</f>
        <v>1</v>
      </c>
      <c r="AF490" s="137">
        <f>IF(ISERROR(SEARCH(AF$1,$Q490)),0,1)</f>
        <v>1</v>
      </c>
      <c r="AG490" s="137">
        <f>IF(ISERROR(SEARCH(AG$1,$Q490)),0,1)</f>
        <v>0</v>
      </c>
      <c r="AI490" s="137" t="str">
        <f>_xlfn.XLOOKUP(I490,'api2.3'!B:B,'api2.3'!D:D,"")</f>
        <v/>
      </c>
      <c r="AJ490" t="s">
        <v>84</v>
      </c>
      <c r="AK490" s="38" t="s">
        <v>84</v>
      </c>
      <c r="AL490" s="200">
        <f>_xlfn.XLOOKUP(AK490,sortorder!$I$15:$I$20,sortorder!$J$15:$J$20)</f>
        <v>5</v>
      </c>
      <c r="AM490" s="638" t="s">
        <v>416</v>
      </c>
      <c r="AN490" s="638" t="s">
        <v>416</v>
      </c>
      <c r="AO490" s="638" t="s">
        <v>417</v>
      </c>
      <c r="AP490" s="642">
        <v>1</v>
      </c>
      <c r="AQ490" t="s">
        <v>2943</v>
      </c>
      <c r="AR490" s="22" t="str">
        <f>IF(AA490=1,"pctile",IF(Y490=1,"ratio",IF(AC490=1,"avg","raw")))</f>
        <v>raw</v>
      </c>
      <c r="AS490" t="s">
        <v>43</v>
      </c>
      <c r="AT490" s="22" t="b">
        <f>AR490=AS490</f>
        <v>1</v>
      </c>
      <c r="AU490" s="638" t="s">
        <v>286</v>
      </c>
      <c r="AV490" s="638" t="s">
        <v>43</v>
      </c>
      <c r="AX490" s="601" t="s">
        <v>2143</v>
      </c>
      <c r="AY490" s="484" t="b">
        <v>1</v>
      </c>
      <c r="AZ490" s="22" t="s">
        <v>5630</v>
      </c>
      <c r="BB490">
        <v>3</v>
      </c>
      <c r="BC490" t="b">
        <v>0</v>
      </c>
      <c r="BD490" t="b">
        <v>0</v>
      </c>
      <c r="BE490" t="b">
        <v>0</v>
      </c>
      <c r="BG490" t="s">
        <v>5613</v>
      </c>
      <c r="BH490" t="s">
        <v>2746</v>
      </c>
      <c r="BI490" t="s">
        <v>2746</v>
      </c>
      <c r="BJ490" s="719" t="s">
        <v>325</v>
      </c>
      <c r="BK490" s="566" t="s">
        <v>2799</v>
      </c>
      <c r="BL490" s="484" t="s">
        <v>2799</v>
      </c>
      <c r="BO490" s="214">
        <v>999</v>
      </c>
      <c r="BR490" s="585" t="s">
        <v>326</v>
      </c>
      <c r="BS490" s="585" t="s">
        <v>324</v>
      </c>
    </row>
    <row r="491" spans="1:73">
      <c r="A491">
        <v>490</v>
      </c>
      <c r="B491" s="153" t="str">
        <f>IFERROR(TEXT(AL491,"00"),"99")&amp;IFERROR(TEXT(W491,"00"),"99")&amp;IFERROR(TEXT(S491,"00"),"99")&amp;IFERROR(TEXT(BO491,"000"),"999")</f>
        <v>056013999</v>
      </c>
      <c r="C491" s="153" t="str">
        <f>IFERROR(TEXT(AL491,"00"),"99")&amp;IFERROR(TEXT(V491,"00"),"99")&amp;IFERROR(TEXT(R491,"000"),"999")</f>
        <v>0560109</v>
      </c>
      <c r="D491" s="239">
        <v>0</v>
      </c>
      <c r="E491" s="591">
        <f>IF(NOT(ISBLANK(L491)),1,0)</f>
        <v>0</v>
      </c>
      <c r="F491" s="591">
        <f>IF(NOT(ISBLANK(O491)),1,0)</f>
        <v>1</v>
      </c>
      <c r="G491" s="349" t="str">
        <f>IF(ISBLANK(H491), IF(OR(NOT(ISBLANK(L491)),NOT(ISBLANK(I491)), NOT(ISBLANK(O491))),"no oldname but should be",""),IF(H491=I491,"api",IF(H491=O491,"csv","no match or acs")))</f>
        <v>csv</v>
      </c>
      <c r="H491" s="119" t="s">
        <v>5442</v>
      </c>
      <c r="I491" s="119"/>
      <c r="J491" s="189"/>
      <c r="K491" s="119"/>
      <c r="L491" s="119"/>
      <c r="M491" s="189"/>
      <c r="N491" s="189"/>
      <c r="O491" s="119" t="s">
        <v>5442</v>
      </c>
      <c r="P491" s="189"/>
      <c r="Q491" s="120" t="s">
        <v>5497</v>
      </c>
      <c r="R491" s="142">
        <f>IFERROR(_xlfn.XLOOKUP(T491, sortorder!P:P,sortorder!Q:Q),999)</f>
        <v>109</v>
      </c>
      <c r="S491" s="142">
        <f>IFERROR(_xlfn.XLOOKUP(T491, sortorder!P:P,sortorder!O:O),99)</f>
        <v>13</v>
      </c>
      <c r="T491" s="188" t="s">
        <v>5449</v>
      </c>
      <c r="U491" s="189"/>
      <c r="V491" s="147">
        <f>IFERROR(_xlfn.XLOOKUP(X491, sortorder!E:E,sortorder!D:D),99)</f>
        <v>60</v>
      </c>
      <c r="W491" s="147">
        <f>V491</f>
        <v>60</v>
      </c>
      <c r="X491" s="314" t="s">
        <v>2706</v>
      </c>
      <c r="Y491" s="137">
        <f>IF(ISERROR(SEARCH(Y$1,$Q491)),0,1)</f>
        <v>0</v>
      </c>
      <c r="Z491" s="137">
        <f>IF(ISERROR(SEARCH(Z$1,$Q491)),0,1)</f>
        <v>0</v>
      </c>
      <c r="AA491" s="137">
        <f>IF(ISERROR(SEARCH(AA$1,$Q491)),0,1)</f>
        <v>0</v>
      </c>
      <c r="AB491" s="137">
        <f>IF(ISERROR(SEARCH(AB$1,$Q491)),0,1)</f>
        <v>0</v>
      </c>
      <c r="AC491" s="137">
        <f>IF(ISERROR(SEARCH(AC$1,$Q491)),0,1)</f>
        <v>0</v>
      </c>
      <c r="AD491" s="137">
        <f>IF(ISERROR(SEARCH(AD$1,$Q491)),0,1)</f>
        <v>0</v>
      </c>
      <c r="AE491" s="137">
        <f>IF(ISERROR(SEARCH(AE$1,$Q491)),0,1)</f>
        <v>1</v>
      </c>
      <c r="AF491" s="137">
        <f>IF(ISERROR(SEARCH(AF$1,$Q491)),0,1)</f>
        <v>1</v>
      </c>
      <c r="AG491" s="137">
        <f>IF(ISERROR(SEARCH(AG$1,$Q491)),0,1)</f>
        <v>0</v>
      </c>
      <c r="AH491" s="119"/>
      <c r="AI491" s="137" t="str">
        <f>_xlfn.XLOOKUP(I491,'api2.3'!B:B,'api2.3'!D:D,"")</f>
        <v/>
      </c>
      <c r="AJ491" s="119" t="s">
        <v>84</v>
      </c>
      <c r="AK491" s="202" t="s">
        <v>84</v>
      </c>
      <c r="AL491" s="200">
        <f>_xlfn.XLOOKUP(AK491,sortorder!$I$15:$I$20,sortorder!$J$15:$J$20)</f>
        <v>5</v>
      </c>
      <c r="AM491" s="640" t="s">
        <v>416</v>
      </c>
      <c r="AN491" s="640" t="s">
        <v>416</v>
      </c>
      <c r="AO491" s="640" t="s">
        <v>417</v>
      </c>
      <c r="AP491" s="646">
        <v>1</v>
      </c>
      <c r="AQ491" s="119" t="s">
        <v>2943</v>
      </c>
      <c r="AR491" s="22" t="str">
        <f>IF(AA491=1,"pctile",IF(Y491=1,"ratio",IF(AC491=1,"avg","raw")))</f>
        <v>raw</v>
      </c>
      <c r="AS491" s="119" t="s">
        <v>43</v>
      </c>
      <c r="AT491" s="22" t="b">
        <f>AR491=AS491</f>
        <v>1</v>
      </c>
      <c r="AU491" s="640" t="s">
        <v>286</v>
      </c>
      <c r="AV491" s="640" t="s">
        <v>43</v>
      </c>
      <c r="AW491" s="119"/>
      <c r="AX491" s="601" t="s">
        <v>2143</v>
      </c>
      <c r="AY491" s="484" t="b">
        <v>1</v>
      </c>
      <c r="AZ491" s="22" t="s">
        <v>5630</v>
      </c>
      <c r="BA491" s="119"/>
      <c r="BB491" s="119">
        <v>3</v>
      </c>
      <c r="BC491" s="119" t="b">
        <v>0</v>
      </c>
      <c r="BD491" s="119" t="b">
        <v>0</v>
      </c>
      <c r="BE491" s="119" t="b">
        <v>0</v>
      </c>
      <c r="BF491" s="119"/>
      <c r="BG491" s="119" t="s">
        <v>5614</v>
      </c>
      <c r="BH491" s="119" t="s">
        <v>5443</v>
      </c>
      <c r="BI491" s="119" t="s">
        <v>5443</v>
      </c>
      <c r="BJ491" s="719" t="s">
        <v>5443</v>
      </c>
      <c r="BK491" s="566" t="s">
        <v>2799</v>
      </c>
      <c r="BL491" s="484" t="s">
        <v>2799</v>
      </c>
      <c r="BM491" s="189"/>
      <c r="BN491" s="189"/>
      <c r="BO491" s="248">
        <v>999</v>
      </c>
      <c r="BP491" s="119"/>
      <c r="BQ491" s="587"/>
      <c r="BR491" s="587"/>
      <c r="BS491" s="587"/>
      <c r="BT491" s="587"/>
      <c r="BU491" s="587"/>
    </row>
    <row r="492" spans="1:73">
      <c r="A492">
        <v>491</v>
      </c>
      <c r="B492" s="153" t="str">
        <f>IFERROR(TEXT(AL492,"00"),"99")&amp;IFERROR(TEXT(W492,"00"),"99")&amp;IFERROR(TEXT(S492,"00"),"99")&amp;IFERROR(TEXT(BO492,"000"),"999")</f>
        <v>056101999</v>
      </c>
      <c r="C492" s="153" t="str">
        <f>IFERROR(TEXT(AL492,"00"),"99")&amp;IFERROR(TEXT(V492,"00"),"99")&amp;IFERROR(TEXT(R492,"000"),"999")</f>
        <v>0561096</v>
      </c>
      <c r="D492" s="28">
        <v>0</v>
      </c>
      <c r="E492" s="591">
        <f>IF(NOT(ISBLANK(L492)),1,0)</f>
        <v>0</v>
      </c>
      <c r="F492" s="591">
        <f>IF(NOT(ISBLANK(O492)),1,0)</f>
        <v>1</v>
      </c>
      <c r="G492" s="349" t="str">
        <f>IF(ISBLANK(H492), IF(OR(NOT(ISBLANK(L492)),NOT(ISBLANK(I492)), NOT(ISBLANK(O492))),"no oldname but should be",""),IF(H492=I492,"api",IF(H492=O492,"csv","no match or acs")))</f>
        <v>csv</v>
      </c>
      <c r="H492" t="s">
        <v>992</v>
      </c>
      <c r="L492" s="119"/>
      <c r="M492" s="189"/>
      <c r="N492" s="56" t="s">
        <v>992</v>
      </c>
      <c r="O492" s="123" t="s">
        <v>992</v>
      </c>
      <c r="P492" s="56" t="s">
        <v>992</v>
      </c>
      <c r="Q492" s="61" t="s">
        <v>2950</v>
      </c>
      <c r="R492" s="142">
        <f>IFERROR(_xlfn.XLOOKUP(T492, sortorder!P:P,sortorder!Q:Q),999)</f>
        <v>96</v>
      </c>
      <c r="S492" s="142">
        <f>IFERROR(_xlfn.XLOOKUP(T492, sortorder!P:P,sortorder!O:O),99)</f>
        <v>1</v>
      </c>
      <c r="T492" s="124" t="s">
        <v>181</v>
      </c>
      <c r="V492" s="147">
        <f>IFERROR(_xlfn.XLOOKUP(X492, sortorder!E:E,sortorder!D:D),99)</f>
        <v>61</v>
      </c>
      <c r="W492" s="147">
        <f>V492</f>
        <v>61</v>
      </c>
      <c r="X492" s="358" t="s">
        <v>2707</v>
      </c>
      <c r="Y492" s="137">
        <f>IF(ISERROR(SEARCH(Y$1,$Q492)),0,1)</f>
        <v>0</v>
      </c>
      <c r="Z492" s="137">
        <f>IF(ISERROR(SEARCH(Z$1,$Q492)),0,1)</f>
        <v>1</v>
      </c>
      <c r="AA492" s="137">
        <f>IF(ISERROR(SEARCH(AA$1,$Q492)),0,1)</f>
        <v>0</v>
      </c>
      <c r="AB492" s="137">
        <f>IF(ISERROR(SEARCH(AB$1,$Q492)),0,1)</f>
        <v>0</v>
      </c>
      <c r="AC492" s="137">
        <f>IF(ISERROR(SEARCH(AC$1,$Q492)),0,1)</f>
        <v>0</v>
      </c>
      <c r="AD492" s="137">
        <f>IF(ISERROR(SEARCH(AD$1,$Q492)),0,1)</f>
        <v>0</v>
      </c>
      <c r="AE492" s="137">
        <f>IF(ISERROR(SEARCH(AE$1,$Q492)),0,1)</f>
        <v>1</v>
      </c>
      <c r="AF492" s="137">
        <f>IF(ISERROR(SEARCH(AF$1,$Q492)),0,1)</f>
        <v>1</v>
      </c>
      <c r="AG492" s="137">
        <f>IF(ISERROR(SEARCH(AG$1,$Q492)),0,1)</f>
        <v>0</v>
      </c>
      <c r="AI492" s="137" t="str">
        <f>_xlfn.XLOOKUP(I492,'api2.3'!B:B,'api2.3'!D:D,"")</f>
        <v/>
      </c>
      <c r="AJ492" t="s">
        <v>84</v>
      </c>
      <c r="AK492" s="38" t="s">
        <v>84</v>
      </c>
      <c r="AL492" s="200">
        <f>_xlfn.XLOOKUP(AK492,sortorder!$I$15:$I$20,sortorder!$J$15:$J$20)</f>
        <v>5</v>
      </c>
      <c r="AM492" s="638" t="s">
        <v>1743</v>
      </c>
      <c r="AN492" s="638" t="s">
        <v>1743</v>
      </c>
      <c r="AO492" s="638" t="s">
        <v>1744</v>
      </c>
      <c r="AP492" s="642">
        <v>3</v>
      </c>
      <c r="AQ492" t="s">
        <v>2942</v>
      </c>
      <c r="AR492" s="22" t="str">
        <f>IF(AA492=1,"pctile",IF(Y492=1,"ratio",IF(AC492=1,"avg","raw")))</f>
        <v>raw</v>
      </c>
      <c r="AS492" t="s">
        <v>43</v>
      </c>
      <c r="AT492" s="22" t="b">
        <f>AR492=AS492</f>
        <v>1</v>
      </c>
      <c r="AU492" s="638" t="s">
        <v>286</v>
      </c>
      <c r="AV492" s="638" t="s">
        <v>43</v>
      </c>
      <c r="AX492" s="601" t="s">
        <v>2143</v>
      </c>
      <c r="AY492" s="484" t="b">
        <v>1</v>
      </c>
      <c r="AZ492" t="s">
        <v>5630</v>
      </c>
      <c r="BB492">
        <v>3</v>
      </c>
      <c r="BC492" t="b">
        <v>0</v>
      </c>
      <c r="BD492" t="b">
        <v>0</v>
      </c>
      <c r="BE492" t="b">
        <v>0</v>
      </c>
      <c r="BG492" s="1" t="s">
        <v>5210</v>
      </c>
      <c r="BH492" s="37" t="s">
        <v>2742</v>
      </c>
      <c r="BI492" s="37" t="s">
        <v>2742</v>
      </c>
      <c r="BJ492" s="719" t="e">
        <v>#N/A</v>
      </c>
      <c r="BK492" s="566" t="s">
        <v>2799</v>
      </c>
      <c r="BL492" s="484" t="s">
        <v>2799</v>
      </c>
      <c r="BO492" s="214">
        <v>999</v>
      </c>
      <c r="BR492" s="585" t="s">
        <v>318</v>
      </c>
      <c r="BS492" s="585" t="s">
        <v>992</v>
      </c>
    </row>
    <row r="493" spans="1:73">
      <c r="A493">
        <v>492</v>
      </c>
      <c r="B493" s="153" t="str">
        <f>IFERROR(TEXT(AL493,"00"),"99")&amp;IFERROR(TEXT(W493,"00"),"99")&amp;IFERROR(TEXT(S493,"00"),"99")&amp;IFERROR(TEXT(BO493,"000"),"999")</f>
        <v>056102999</v>
      </c>
      <c r="C493" s="153" t="str">
        <f>IFERROR(TEXT(AL493,"00"),"99")&amp;IFERROR(TEXT(V493,"00"),"99")&amp;IFERROR(TEXT(R493,"000"),"999")</f>
        <v>0561097</v>
      </c>
      <c r="D493" s="28">
        <v>0</v>
      </c>
      <c r="E493" s="591">
        <f>IF(NOT(ISBLANK(L493)),1,0)</f>
        <v>0</v>
      </c>
      <c r="F493" s="591">
        <f>IF(NOT(ISBLANK(O493)),1,0)</f>
        <v>1</v>
      </c>
      <c r="G493" s="349" t="str">
        <f>IF(ISBLANK(H493), IF(OR(NOT(ISBLANK(L493)),NOT(ISBLANK(I493)), NOT(ISBLANK(O493))),"no oldname but should be",""),IF(H493=I493,"api",IF(H493=O493,"csv","no match or acs")))</f>
        <v>csv</v>
      </c>
      <c r="H493" t="s">
        <v>607</v>
      </c>
      <c r="N493" s="56" t="s">
        <v>607</v>
      </c>
      <c r="O493" s="123" t="s">
        <v>607</v>
      </c>
      <c r="P493" s="56" t="s">
        <v>607</v>
      </c>
      <c r="Q493" s="61" t="s">
        <v>2951</v>
      </c>
      <c r="R493" s="142">
        <f>IFERROR(_xlfn.XLOOKUP(T493, sortorder!P:P,sortorder!Q:Q),999)</f>
        <v>97</v>
      </c>
      <c r="S493" s="142">
        <f>IFERROR(_xlfn.XLOOKUP(T493, sortorder!P:P,sortorder!O:O),99)</f>
        <v>2</v>
      </c>
      <c r="T493" s="124" t="s">
        <v>144</v>
      </c>
      <c r="V493" s="147">
        <f>IFERROR(_xlfn.XLOOKUP(X493, sortorder!E:E,sortorder!D:D),99)</f>
        <v>61</v>
      </c>
      <c r="W493" s="147">
        <f>V493</f>
        <v>61</v>
      </c>
      <c r="X493" s="358" t="s">
        <v>2707</v>
      </c>
      <c r="Y493" s="137">
        <f>IF(ISERROR(SEARCH(Y$1,$Q493)),0,1)</f>
        <v>0</v>
      </c>
      <c r="Z493" s="137">
        <f>IF(ISERROR(SEARCH(Z$1,$Q493)),0,1)</f>
        <v>1</v>
      </c>
      <c r="AA493" s="137">
        <f>IF(ISERROR(SEARCH(AA$1,$Q493)),0,1)</f>
        <v>0</v>
      </c>
      <c r="AB493" s="137">
        <f>IF(ISERROR(SEARCH(AB$1,$Q493)),0,1)</f>
        <v>0</v>
      </c>
      <c r="AC493" s="137">
        <f>IF(ISERROR(SEARCH(AC$1,$Q493)),0,1)</f>
        <v>0</v>
      </c>
      <c r="AD493" s="137">
        <f>IF(ISERROR(SEARCH(AD$1,$Q493)),0,1)</f>
        <v>0</v>
      </c>
      <c r="AE493" s="137">
        <f>IF(ISERROR(SEARCH(AE$1,$Q493)),0,1)</f>
        <v>1</v>
      </c>
      <c r="AF493" s="137">
        <f>IF(ISERROR(SEARCH(AF$1,$Q493)),0,1)</f>
        <v>1</v>
      </c>
      <c r="AG493" s="137">
        <f>IF(ISERROR(SEARCH(AG$1,$Q493)),0,1)</f>
        <v>0</v>
      </c>
      <c r="AI493" s="137">
        <f>_xlfn.XLOOKUP(I493,'api2.3'!B:B,'api2.3'!D:D,"")</f>
        <v>0</v>
      </c>
      <c r="AJ493" t="s">
        <v>84</v>
      </c>
      <c r="AK493" s="38" t="s">
        <v>84</v>
      </c>
      <c r="AL493" s="200">
        <f>_xlfn.XLOOKUP(AK493,sortorder!$I$15:$I$20,sortorder!$J$15:$J$20)</f>
        <v>5</v>
      </c>
      <c r="AM493" s="638" t="s">
        <v>1743</v>
      </c>
      <c r="AN493" s="638" t="s">
        <v>1743</v>
      </c>
      <c r="AO493" s="638" t="s">
        <v>1744</v>
      </c>
      <c r="AP493" s="642">
        <v>3</v>
      </c>
      <c r="AQ493" t="s">
        <v>2942</v>
      </c>
      <c r="AR493" s="22" t="str">
        <f>IF(AA493=1,"pctile",IF(Y493=1,"ratio",IF(AC493=1,"avg","raw")))</f>
        <v>raw</v>
      </c>
      <c r="AS493" t="s">
        <v>43</v>
      </c>
      <c r="AT493" s="22" t="b">
        <f>AR493=AS493</f>
        <v>1</v>
      </c>
      <c r="AU493" s="638" t="s">
        <v>286</v>
      </c>
      <c r="AV493" s="638" t="s">
        <v>43</v>
      </c>
      <c r="AX493" s="601" t="s">
        <v>2143</v>
      </c>
      <c r="AY493" s="484" t="b">
        <v>1</v>
      </c>
      <c r="AZ493" t="s">
        <v>5630</v>
      </c>
      <c r="BB493">
        <v>3</v>
      </c>
      <c r="BC493" t="b">
        <v>0</v>
      </c>
      <c r="BD493" t="b">
        <v>0</v>
      </c>
      <c r="BE493" t="b">
        <v>0</v>
      </c>
      <c r="BG493" s="1" t="s">
        <v>5211</v>
      </c>
      <c r="BH493" s="37" t="s">
        <v>2740</v>
      </c>
      <c r="BI493" s="37" t="s">
        <v>2740</v>
      </c>
      <c r="BJ493" s="719" t="e">
        <v>#N/A</v>
      </c>
      <c r="BK493" s="566" t="s">
        <v>2799</v>
      </c>
      <c r="BL493" s="484" t="s">
        <v>2799</v>
      </c>
      <c r="BO493" s="214">
        <v>999</v>
      </c>
      <c r="BR493" s="585" t="s">
        <v>299</v>
      </c>
      <c r="BS493" s="585" t="s">
        <v>607</v>
      </c>
    </row>
    <row r="494" spans="1:73">
      <c r="A494">
        <v>493</v>
      </c>
      <c r="B494" s="153" t="str">
        <f>IFERROR(TEXT(AL494,"00"),"99")&amp;IFERROR(TEXT(W494,"00"),"99")&amp;IFERROR(TEXT(S494,"00"),"99")&amp;IFERROR(TEXT(BO494,"000"),"999")</f>
        <v>056103999</v>
      </c>
      <c r="C494" s="153" t="str">
        <f>IFERROR(TEXT(AL494,"00"),"99")&amp;IFERROR(TEXT(V494,"00"),"99")&amp;IFERROR(TEXT(R494,"000"),"999")</f>
        <v>0561098</v>
      </c>
      <c r="D494" s="239">
        <v>0</v>
      </c>
      <c r="E494" s="591">
        <f>IF(NOT(ISBLANK(L494)),1,0)</f>
        <v>0</v>
      </c>
      <c r="F494" s="591">
        <f>IF(NOT(ISBLANK(O494)),1,0)</f>
        <v>1</v>
      </c>
      <c r="G494" s="349" t="str">
        <f>IF(ISBLANK(H494), IF(OR(NOT(ISBLANK(L494)),NOT(ISBLANK(I494)), NOT(ISBLANK(O494))),"no oldname but should be",""),IF(H494=I494,"api",IF(H494=O494,"csv","no match or acs")))</f>
        <v>csv</v>
      </c>
      <c r="H494" s="119" t="s">
        <v>5570</v>
      </c>
      <c r="I494" s="119"/>
      <c r="J494" s="189"/>
      <c r="K494" s="119"/>
      <c r="L494" s="119"/>
      <c r="M494" s="189"/>
      <c r="N494" s="189"/>
      <c r="O494" s="119" t="s">
        <v>5570</v>
      </c>
      <c r="P494" s="189"/>
      <c r="Q494" s="120" t="s">
        <v>5571</v>
      </c>
      <c r="R494" s="142">
        <f>IFERROR(_xlfn.XLOOKUP(T494, sortorder!P:P,sortorder!Q:Q),999)</f>
        <v>98</v>
      </c>
      <c r="S494" s="142">
        <f>IFERROR(_xlfn.XLOOKUP(T494, sortorder!P:P,sortorder!O:O),99)</f>
        <v>3</v>
      </c>
      <c r="T494" s="188" t="s">
        <v>5453</v>
      </c>
      <c r="U494" s="189"/>
      <c r="V494" s="147">
        <f>IFERROR(_xlfn.XLOOKUP(X494, sortorder!E:E,sortorder!D:D),99)</f>
        <v>61</v>
      </c>
      <c r="W494" s="147">
        <f>V494</f>
        <v>61</v>
      </c>
      <c r="X494" s="314" t="s">
        <v>2707</v>
      </c>
      <c r="Y494" s="137">
        <f>IF(ISERROR(SEARCH(Y$1,$Q494)),0,1)</f>
        <v>0</v>
      </c>
      <c r="Z494" s="137">
        <f>IF(ISERROR(SEARCH(Z$1,$Q494)),0,1)</f>
        <v>1</v>
      </c>
      <c r="AA494" s="137">
        <f>IF(ISERROR(SEARCH(AA$1,$Q494)),0,1)</f>
        <v>0</v>
      </c>
      <c r="AB494" s="137">
        <f>IF(ISERROR(SEARCH(AB$1,$Q494)),0,1)</f>
        <v>0</v>
      </c>
      <c r="AC494" s="137">
        <f>IF(ISERROR(SEARCH(AC$1,$Q494)),0,1)</f>
        <v>0</v>
      </c>
      <c r="AD494" s="137">
        <f>IF(ISERROR(SEARCH(AD$1,$Q494)),0,1)</f>
        <v>0</v>
      </c>
      <c r="AE494" s="137">
        <f>IF(ISERROR(SEARCH(AE$1,$Q494)),0,1)</f>
        <v>1</v>
      </c>
      <c r="AF494" s="137">
        <f>IF(ISERROR(SEARCH(AF$1,$Q494)),0,1)</f>
        <v>1</v>
      </c>
      <c r="AG494" s="137">
        <f>IF(ISERROR(SEARCH(AG$1,$Q494)),0,1)</f>
        <v>0</v>
      </c>
      <c r="AH494" s="119"/>
      <c r="AI494" s="137">
        <f>_xlfn.XLOOKUP(I494,'api2.3'!B:B,'api2.3'!D:D,"")</f>
        <v>0</v>
      </c>
      <c r="AJ494" s="119" t="s">
        <v>84</v>
      </c>
      <c r="AK494" s="202" t="s">
        <v>84</v>
      </c>
      <c r="AL494" s="200">
        <f>_xlfn.XLOOKUP(AK494,sortorder!$I$15:$I$20,sortorder!$J$15:$J$20)</f>
        <v>5</v>
      </c>
      <c r="AM494" s="640" t="s">
        <v>1743</v>
      </c>
      <c r="AN494" s="640" t="s">
        <v>1743</v>
      </c>
      <c r="AO494" s="640" t="s">
        <v>1744</v>
      </c>
      <c r="AP494" s="646">
        <v>3</v>
      </c>
      <c r="AQ494" s="119" t="s">
        <v>2942</v>
      </c>
      <c r="AR494" s="22" t="str">
        <f>IF(AA494=1,"pctile",IF(Y494=1,"ratio",IF(AC494=1,"avg","raw")))</f>
        <v>raw</v>
      </c>
      <c r="AS494" s="119" t="s">
        <v>43</v>
      </c>
      <c r="AT494" s="22" t="b">
        <f>AR494=AS494</f>
        <v>1</v>
      </c>
      <c r="AU494" s="640" t="s">
        <v>286</v>
      </c>
      <c r="AV494" s="640" t="s">
        <v>43</v>
      </c>
      <c r="AW494" s="119"/>
      <c r="AX494" s="601" t="s">
        <v>2143</v>
      </c>
      <c r="AY494" s="484" t="b">
        <v>1</v>
      </c>
      <c r="AZ494" t="s">
        <v>5630</v>
      </c>
      <c r="BA494" s="119"/>
      <c r="BB494" s="119">
        <v>3</v>
      </c>
      <c r="BC494" s="119" t="b">
        <v>0</v>
      </c>
      <c r="BD494" s="119" t="b">
        <v>0</v>
      </c>
      <c r="BE494" s="119" t="b">
        <v>0</v>
      </c>
      <c r="BF494" s="119"/>
      <c r="BG494" s="122" t="s">
        <v>5572</v>
      </c>
      <c r="BH494" s="119" t="s">
        <v>5573</v>
      </c>
      <c r="BI494" s="119" t="s">
        <v>5573</v>
      </c>
      <c r="BJ494" s="719" t="e">
        <v>#N/A</v>
      </c>
      <c r="BK494" s="566" t="s">
        <v>2799</v>
      </c>
      <c r="BL494" s="484" t="s">
        <v>2799</v>
      </c>
      <c r="BM494" s="189"/>
      <c r="BN494" s="189"/>
      <c r="BO494" s="248">
        <v>999</v>
      </c>
      <c r="BP494" s="119"/>
      <c r="BQ494" s="587"/>
      <c r="BR494" s="587"/>
      <c r="BS494" s="587"/>
      <c r="BT494" s="587"/>
      <c r="BU494" s="587"/>
    </row>
    <row r="495" spans="1:73">
      <c r="A495">
        <v>494</v>
      </c>
      <c r="B495" s="153" t="str">
        <f>IFERROR(TEXT(AL495,"00"),"99")&amp;IFERROR(TEXT(W495,"00"),"99")&amp;IFERROR(TEXT(S495,"00"),"99")&amp;IFERROR(TEXT(BO495,"000"),"999")</f>
        <v>056104999</v>
      </c>
      <c r="C495" s="153" t="str">
        <f>IFERROR(TEXT(AL495,"00"),"99")&amp;IFERROR(TEXT(V495,"00"),"99")&amp;IFERROR(TEXT(R495,"000"),"999")</f>
        <v>0561099</v>
      </c>
      <c r="D495" s="28">
        <v>0</v>
      </c>
      <c r="E495" s="591">
        <f>IF(NOT(ISBLANK(L495)),1,0)</f>
        <v>0</v>
      </c>
      <c r="F495" s="591">
        <f>IF(NOT(ISBLANK(O495)),1,0)</f>
        <v>1</v>
      </c>
      <c r="G495" s="349" t="str">
        <f>IF(ISBLANK(H495), IF(OR(NOT(ISBLANK(L495)),NOT(ISBLANK(I495)), NOT(ISBLANK(O495))),"no oldname but should be",""),IF(H495=I495,"api",IF(H495=O495,"csv","no match or acs")))</f>
        <v>csv</v>
      </c>
      <c r="H495" t="s">
        <v>602</v>
      </c>
      <c r="N495" s="56" t="s">
        <v>602</v>
      </c>
      <c r="O495" s="123" t="s">
        <v>602</v>
      </c>
      <c r="P495" s="56" t="s">
        <v>602</v>
      </c>
      <c r="Q495" s="61" t="s">
        <v>2954</v>
      </c>
      <c r="R495" s="142">
        <f>IFERROR(_xlfn.XLOOKUP(T495, sortorder!P:P,sortorder!Q:Q),999)</f>
        <v>99</v>
      </c>
      <c r="S495" s="142">
        <f>IFERROR(_xlfn.XLOOKUP(T495, sortorder!P:P,sortorder!O:O),99)</f>
        <v>4</v>
      </c>
      <c r="T495" s="124" t="s">
        <v>196</v>
      </c>
      <c r="V495" s="147">
        <f>IFERROR(_xlfn.XLOOKUP(X495, sortorder!E:E,sortorder!D:D),99)</f>
        <v>61</v>
      </c>
      <c r="W495" s="147">
        <f>V495</f>
        <v>61</v>
      </c>
      <c r="X495" s="358" t="s">
        <v>2707</v>
      </c>
      <c r="Y495" s="137">
        <f>IF(ISERROR(SEARCH(Y$1,$Q495)),0,1)</f>
        <v>0</v>
      </c>
      <c r="Z495" s="137">
        <f>IF(ISERROR(SEARCH(Z$1,$Q495)),0,1)</f>
        <v>1</v>
      </c>
      <c r="AA495" s="137">
        <f>IF(ISERROR(SEARCH(AA$1,$Q495)),0,1)</f>
        <v>0</v>
      </c>
      <c r="AB495" s="137">
        <f>IF(ISERROR(SEARCH(AB$1,$Q495)),0,1)</f>
        <v>0</v>
      </c>
      <c r="AC495" s="137">
        <f>IF(ISERROR(SEARCH(AC$1,$Q495)),0,1)</f>
        <v>0</v>
      </c>
      <c r="AD495" s="137">
        <f>IF(ISERROR(SEARCH(AD$1,$Q495)),0,1)</f>
        <v>0</v>
      </c>
      <c r="AE495" s="137">
        <f>IF(ISERROR(SEARCH(AE$1,$Q495)),0,1)</f>
        <v>1</v>
      </c>
      <c r="AF495" s="137">
        <f>IF(ISERROR(SEARCH(AF$1,$Q495)),0,1)</f>
        <v>1</v>
      </c>
      <c r="AG495" s="137">
        <f>IF(ISERROR(SEARCH(AG$1,$Q495)),0,1)</f>
        <v>0</v>
      </c>
      <c r="AI495" s="137">
        <f>_xlfn.XLOOKUP(I495,'api2.3'!B:B,'api2.3'!D:D,"")</f>
        <v>0</v>
      </c>
      <c r="AJ495" t="s">
        <v>84</v>
      </c>
      <c r="AK495" s="38" t="s">
        <v>84</v>
      </c>
      <c r="AL495" s="200">
        <f>_xlfn.XLOOKUP(AK495,sortorder!$I$15:$I$20,sortorder!$J$15:$J$20)</f>
        <v>5</v>
      </c>
      <c r="AM495" s="638" t="s">
        <v>1743</v>
      </c>
      <c r="AN495" s="638" t="s">
        <v>1743</v>
      </c>
      <c r="AO495" s="638" t="s">
        <v>1744</v>
      </c>
      <c r="AP495" s="642">
        <v>3</v>
      </c>
      <c r="AQ495" t="s">
        <v>2942</v>
      </c>
      <c r="AR495" s="22" t="str">
        <f>IF(AA495=1,"pctile",IF(Y495=1,"ratio",IF(AC495=1,"avg","raw")))</f>
        <v>raw</v>
      </c>
      <c r="AS495" t="s">
        <v>43</v>
      </c>
      <c r="AT495" s="22" t="b">
        <f>AR495=AS495</f>
        <v>1</v>
      </c>
      <c r="AU495" s="638" t="s">
        <v>286</v>
      </c>
      <c r="AV495" s="638" t="s">
        <v>43</v>
      </c>
      <c r="AX495" s="601" t="s">
        <v>2143</v>
      </c>
      <c r="AY495" s="484" t="b">
        <v>1</v>
      </c>
      <c r="AZ495" t="s">
        <v>5630</v>
      </c>
      <c r="BB495">
        <v>3</v>
      </c>
      <c r="BC495" t="b">
        <v>0</v>
      </c>
      <c r="BD495" t="b">
        <v>0</v>
      </c>
      <c r="BE495" t="b">
        <v>0</v>
      </c>
      <c r="BG495" s="1" t="s">
        <v>5214</v>
      </c>
      <c r="BH495" s="37" t="s">
        <v>603</v>
      </c>
      <c r="BI495" s="37" t="s">
        <v>603</v>
      </c>
      <c r="BJ495" s="719" t="e">
        <v>#N/A</v>
      </c>
      <c r="BK495" s="566" t="s">
        <v>2799</v>
      </c>
      <c r="BL495" s="484" t="s">
        <v>2799</v>
      </c>
      <c r="BO495" s="214">
        <v>999</v>
      </c>
      <c r="BR495" s="585" t="s">
        <v>290</v>
      </c>
      <c r="BS495" s="585" t="s">
        <v>602</v>
      </c>
    </row>
    <row r="496" spans="1:73">
      <c r="A496">
        <v>495</v>
      </c>
      <c r="B496" s="153" t="str">
        <f>IFERROR(TEXT(AL496,"00"),"99")&amp;IFERROR(TEXT(W496,"00"),"99")&amp;IFERROR(TEXT(S496,"00"),"99")&amp;IFERROR(TEXT(BO496,"000"),"999")</f>
        <v>056105999</v>
      </c>
      <c r="C496" s="153" t="str">
        <f>IFERROR(TEXT(AL496,"00"),"99")&amp;IFERROR(TEXT(V496,"00"),"99")&amp;IFERROR(TEXT(R496,"000"),"999")</f>
        <v>0561101</v>
      </c>
      <c r="D496" s="28">
        <v>0</v>
      </c>
      <c r="E496" s="591">
        <f>IF(NOT(ISBLANK(L496)),1,0)</f>
        <v>0</v>
      </c>
      <c r="F496" s="591">
        <f>IF(NOT(ISBLANK(O496)),1,0)</f>
        <v>1</v>
      </c>
      <c r="G496" s="349" t="str">
        <f>IF(ISBLANK(H496), IF(OR(NOT(ISBLANK(L496)),NOT(ISBLANK(I496)), NOT(ISBLANK(O496))),"no oldname but should be",""),IF(H496=I496,"api",IF(H496=O496,"csv","no match or acs")))</f>
        <v>csv</v>
      </c>
      <c r="H496" t="s">
        <v>910</v>
      </c>
      <c r="N496" s="56" t="s">
        <v>910</v>
      </c>
      <c r="O496" s="123" t="s">
        <v>910</v>
      </c>
      <c r="P496" s="56" t="s">
        <v>910</v>
      </c>
      <c r="Q496" s="61" t="s">
        <v>2962</v>
      </c>
      <c r="R496" s="142">
        <f>IFERROR(_xlfn.XLOOKUP(T496, sortorder!P:P,sortorder!Q:Q),999)</f>
        <v>101</v>
      </c>
      <c r="S496" s="142">
        <f>IFERROR(_xlfn.XLOOKUP(T496, sortorder!P:P,sortorder!O:O),99)</f>
        <v>5</v>
      </c>
      <c r="T496" s="124" t="s">
        <v>1717</v>
      </c>
      <c r="V496" s="147">
        <f>IFERROR(_xlfn.XLOOKUP(X496, sortorder!E:E,sortorder!D:D),99)</f>
        <v>61</v>
      </c>
      <c r="W496" s="147">
        <f>V496</f>
        <v>61</v>
      </c>
      <c r="X496" s="358" t="s">
        <v>2707</v>
      </c>
      <c r="Y496" s="137">
        <f>IF(ISERROR(SEARCH(Y$1,$Q496)),0,1)</f>
        <v>0</v>
      </c>
      <c r="Z496" s="137">
        <f>IF(ISERROR(SEARCH(Z$1,$Q496)),0,1)</f>
        <v>1</v>
      </c>
      <c r="AA496" s="137">
        <f>IF(ISERROR(SEARCH(AA$1,$Q496)),0,1)</f>
        <v>0</v>
      </c>
      <c r="AB496" s="137">
        <f>IF(ISERROR(SEARCH(AB$1,$Q496)),0,1)</f>
        <v>0</v>
      </c>
      <c r="AC496" s="137">
        <f>IF(ISERROR(SEARCH(AC$1,$Q496)),0,1)</f>
        <v>0</v>
      </c>
      <c r="AD496" s="137">
        <f>IF(ISERROR(SEARCH(AD$1,$Q496)),0,1)</f>
        <v>0</v>
      </c>
      <c r="AE496" s="137">
        <f>IF(ISERROR(SEARCH(AE$1,$Q496)),0,1)</f>
        <v>1</v>
      </c>
      <c r="AF496" s="137">
        <f>IF(ISERROR(SEARCH(AF$1,$Q496)),0,1)</f>
        <v>1</v>
      </c>
      <c r="AG496" s="137">
        <f>IF(ISERROR(SEARCH(AG$1,$Q496)),0,1)</f>
        <v>0</v>
      </c>
      <c r="AI496" s="137">
        <f>_xlfn.XLOOKUP(I496,'api2.3'!B:B,'api2.3'!D:D,"")</f>
        <v>0</v>
      </c>
      <c r="AJ496" t="s">
        <v>84</v>
      </c>
      <c r="AK496" s="38" t="s">
        <v>84</v>
      </c>
      <c r="AL496" s="200">
        <f>_xlfn.XLOOKUP(AK496,sortorder!$I$15:$I$20,sortorder!$J$15:$J$20)</f>
        <v>5</v>
      </c>
      <c r="AM496" s="638" t="s">
        <v>1743</v>
      </c>
      <c r="AN496" s="638" t="s">
        <v>1743</v>
      </c>
      <c r="AO496" s="638" t="s">
        <v>1744</v>
      </c>
      <c r="AP496" s="642">
        <v>3</v>
      </c>
      <c r="AQ496" t="s">
        <v>2942</v>
      </c>
      <c r="AR496" s="22" t="str">
        <f>IF(AA496=1,"pctile",IF(Y496=1,"ratio",IF(AC496=1,"avg","raw")))</f>
        <v>raw</v>
      </c>
      <c r="AS496" t="s">
        <v>43</v>
      </c>
      <c r="AT496" s="22" t="b">
        <f>AR496=AS496</f>
        <v>1</v>
      </c>
      <c r="AU496" s="638" t="s">
        <v>286</v>
      </c>
      <c r="AV496" s="638" t="s">
        <v>43</v>
      </c>
      <c r="AX496" s="601" t="s">
        <v>2143</v>
      </c>
      <c r="AY496" s="484" t="b">
        <v>1</v>
      </c>
      <c r="AZ496" t="s">
        <v>5630</v>
      </c>
      <c r="BB496">
        <v>3</v>
      </c>
      <c r="BC496" t="b">
        <v>0</v>
      </c>
      <c r="BD496" t="b">
        <v>0</v>
      </c>
      <c r="BE496" t="b">
        <v>0</v>
      </c>
      <c r="BG496" s="1" t="s">
        <v>5218</v>
      </c>
      <c r="BH496" s="37" t="s">
        <v>911</v>
      </c>
      <c r="BI496" s="37" t="s">
        <v>911</v>
      </c>
      <c r="BJ496" s="719" t="e">
        <v>#N/A</v>
      </c>
      <c r="BK496" s="566" t="s">
        <v>2799</v>
      </c>
      <c r="BL496" s="484" t="s">
        <v>2799</v>
      </c>
      <c r="BO496" s="214">
        <v>999</v>
      </c>
      <c r="BR496" s="585" t="s">
        <v>525</v>
      </c>
      <c r="BS496" s="585" t="s">
        <v>910</v>
      </c>
    </row>
    <row r="497" spans="1:73">
      <c r="A497">
        <v>496</v>
      </c>
      <c r="B497" s="153" t="str">
        <f>IFERROR(TEXT(AL497,"00"),"99")&amp;IFERROR(TEXT(W497,"00"),"99")&amp;IFERROR(TEXT(S497,"00"),"99")&amp;IFERROR(TEXT(BO497,"000"),"999")</f>
        <v>056106999</v>
      </c>
      <c r="C497" s="153" t="str">
        <f>IFERROR(TEXT(AL497,"00"),"99")&amp;IFERROR(TEXT(V497,"00"),"99")&amp;IFERROR(TEXT(R497,"000"),"999")</f>
        <v>0561102</v>
      </c>
      <c r="D497" s="28">
        <v>0</v>
      </c>
      <c r="E497" s="591">
        <f>IF(NOT(ISBLANK(L497)),1,0)</f>
        <v>0</v>
      </c>
      <c r="F497" s="591">
        <f>IF(NOT(ISBLANK(O497)),1,0)</f>
        <v>1</v>
      </c>
      <c r="G497" s="349" t="str">
        <f>IF(ISBLANK(H497), IF(OR(NOT(ISBLANK(L497)),NOT(ISBLANK(I497)), NOT(ISBLANK(O497))),"no oldname but should be",""),IF(H497=I497,"api",IF(H497=O497,"csv","no match or acs")))</f>
        <v>csv</v>
      </c>
      <c r="H497" t="s">
        <v>996</v>
      </c>
      <c r="I497" s="119"/>
      <c r="J497" s="189"/>
      <c r="L497" s="119"/>
      <c r="M497" s="189"/>
      <c r="N497" s="56" t="s">
        <v>996</v>
      </c>
      <c r="O497" s="123" t="s">
        <v>996</v>
      </c>
      <c r="P497" s="56" t="s">
        <v>996</v>
      </c>
      <c r="Q497" s="61" t="s">
        <v>2956</v>
      </c>
      <c r="R497" s="142">
        <f>IFERROR(_xlfn.XLOOKUP(T497, sortorder!P:P,sortorder!Q:Q),999)</f>
        <v>102</v>
      </c>
      <c r="S497" s="142">
        <f>IFERROR(_xlfn.XLOOKUP(T497, sortorder!P:P,sortorder!O:O),99)</f>
        <v>6</v>
      </c>
      <c r="T497" s="124" t="s">
        <v>306</v>
      </c>
      <c r="V497" s="147">
        <f>IFERROR(_xlfn.XLOOKUP(X497, sortorder!E:E,sortorder!D:D),99)</f>
        <v>61</v>
      </c>
      <c r="W497" s="147">
        <f>V497</f>
        <v>61</v>
      </c>
      <c r="X497" s="358" t="s">
        <v>2707</v>
      </c>
      <c r="Y497" s="137">
        <f>IF(ISERROR(SEARCH(Y$1,$Q497)),0,1)</f>
        <v>0</v>
      </c>
      <c r="Z497" s="137">
        <f>IF(ISERROR(SEARCH(Z$1,$Q497)),0,1)</f>
        <v>1</v>
      </c>
      <c r="AA497" s="137">
        <f>IF(ISERROR(SEARCH(AA$1,$Q497)),0,1)</f>
        <v>0</v>
      </c>
      <c r="AB497" s="137">
        <f>IF(ISERROR(SEARCH(AB$1,$Q497)),0,1)</f>
        <v>0</v>
      </c>
      <c r="AC497" s="137">
        <f>IF(ISERROR(SEARCH(AC$1,$Q497)),0,1)</f>
        <v>0</v>
      </c>
      <c r="AD497" s="137">
        <f>IF(ISERROR(SEARCH(AD$1,$Q497)),0,1)</f>
        <v>0</v>
      </c>
      <c r="AE497" s="137">
        <f>IF(ISERROR(SEARCH(AE$1,$Q497)),0,1)</f>
        <v>1</v>
      </c>
      <c r="AF497" s="137">
        <f>IF(ISERROR(SEARCH(AF$1,$Q497)),0,1)</f>
        <v>1</v>
      </c>
      <c r="AG497" s="137">
        <f>IF(ISERROR(SEARCH(AG$1,$Q497)),0,1)</f>
        <v>0</v>
      </c>
      <c r="AI497" s="137" t="str">
        <f>_xlfn.XLOOKUP(I497,'api2.3'!B:B,'api2.3'!D:D,"")</f>
        <v/>
      </c>
      <c r="AJ497" t="s">
        <v>84</v>
      </c>
      <c r="AK497" s="38" t="s">
        <v>84</v>
      </c>
      <c r="AL497" s="200">
        <f>_xlfn.XLOOKUP(AK497,sortorder!$I$15:$I$20,sortorder!$J$15:$J$20)</f>
        <v>5</v>
      </c>
      <c r="AM497" s="638" t="s">
        <v>1743</v>
      </c>
      <c r="AN497" s="638" t="s">
        <v>1743</v>
      </c>
      <c r="AO497" s="638" t="s">
        <v>1744</v>
      </c>
      <c r="AP497" s="642">
        <v>3</v>
      </c>
      <c r="AQ497" t="s">
        <v>2942</v>
      </c>
      <c r="AR497" s="22" t="str">
        <f>IF(AA497=1,"pctile",IF(Y497=1,"ratio",IF(AC497=1,"avg","raw")))</f>
        <v>raw</v>
      </c>
      <c r="AS497" t="s">
        <v>43</v>
      </c>
      <c r="AT497" s="22" t="b">
        <f>AR497=AS497</f>
        <v>1</v>
      </c>
      <c r="AU497" s="638" t="s">
        <v>286</v>
      </c>
      <c r="AV497" s="638" t="s">
        <v>43</v>
      </c>
      <c r="AX497" s="601" t="s">
        <v>2143</v>
      </c>
      <c r="AY497" s="484" t="b">
        <v>1</v>
      </c>
      <c r="AZ497" t="s">
        <v>5630</v>
      </c>
      <c r="BB497">
        <v>3</v>
      </c>
      <c r="BC497" t="b">
        <v>0</v>
      </c>
      <c r="BD497" t="b">
        <v>0</v>
      </c>
      <c r="BE497" t="b">
        <v>0</v>
      </c>
      <c r="BG497" s="1" t="s">
        <v>5621</v>
      </c>
      <c r="BH497" s="37" t="s">
        <v>2752</v>
      </c>
      <c r="BI497" s="37" t="s">
        <v>2752</v>
      </c>
      <c r="BJ497" s="719" t="e">
        <v>#N/A</v>
      </c>
      <c r="BK497" s="566" t="s">
        <v>2799</v>
      </c>
      <c r="BL497" s="484" t="s">
        <v>2799</v>
      </c>
      <c r="BO497" s="214">
        <v>999</v>
      </c>
      <c r="BR497" s="585" t="s">
        <v>533</v>
      </c>
      <c r="BS497" s="585" t="s">
        <v>996</v>
      </c>
    </row>
    <row r="498" spans="1:73">
      <c r="A498">
        <v>497</v>
      </c>
      <c r="B498" s="153" t="str">
        <f>IFERROR(TEXT(AL498,"00"),"99")&amp;IFERROR(TEXT(W498,"00"),"99")&amp;IFERROR(TEXT(S498,"00"),"99")&amp;IFERROR(TEXT(BO498,"000"),"999")</f>
        <v>056107999</v>
      </c>
      <c r="C498" s="153" t="str">
        <f>IFERROR(TEXT(AL498,"00"),"99")&amp;IFERROR(TEXT(V498,"00"),"99")&amp;IFERROR(TEXT(R498,"000"),"999")</f>
        <v>0561103</v>
      </c>
      <c r="D498" s="28">
        <v>0</v>
      </c>
      <c r="E498" s="591">
        <f>IF(NOT(ISBLANK(L498)),1,0)</f>
        <v>0</v>
      </c>
      <c r="F498" s="591">
        <f>IF(NOT(ISBLANK(O498)),1,0)</f>
        <v>1</v>
      </c>
      <c r="G498" s="349" t="str">
        <f>IF(ISBLANK(H498), IF(OR(NOT(ISBLANK(L498)),NOT(ISBLANK(I498)), NOT(ISBLANK(O498))),"no oldname but should be",""),IF(H498=I498,"api",IF(H498=O498,"csv","no match or acs")))</f>
        <v>csv</v>
      </c>
      <c r="H498" t="s">
        <v>890</v>
      </c>
      <c r="N498" s="56" t="s">
        <v>890</v>
      </c>
      <c r="O498" s="123" t="s">
        <v>890</v>
      </c>
      <c r="P498" s="56" t="s">
        <v>890</v>
      </c>
      <c r="Q498" s="61" t="s">
        <v>2955</v>
      </c>
      <c r="R498" s="142">
        <f>IFERROR(_xlfn.XLOOKUP(T498, sortorder!P:P,sortorder!Q:Q),999)</f>
        <v>103</v>
      </c>
      <c r="S498" s="142">
        <f>IFERROR(_xlfn.XLOOKUP(T498, sortorder!P:P,sortorder!O:O),99)</f>
        <v>7</v>
      </c>
      <c r="T498" s="124" t="s">
        <v>80</v>
      </c>
      <c r="V498" s="147">
        <f>IFERROR(_xlfn.XLOOKUP(X498, sortorder!E:E,sortorder!D:D),99)</f>
        <v>61</v>
      </c>
      <c r="W498" s="147">
        <f>V498</f>
        <v>61</v>
      </c>
      <c r="X498" s="358" t="s">
        <v>2707</v>
      </c>
      <c r="Y498" s="137">
        <f>IF(ISERROR(SEARCH(Y$1,$Q498)),0,1)</f>
        <v>0</v>
      </c>
      <c r="Z498" s="137">
        <f>IF(ISERROR(SEARCH(Z$1,$Q498)),0,1)</f>
        <v>1</v>
      </c>
      <c r="AA498" s="137">
        <f>IF(ISERROR(SEARCH(AA$1,$Q498)),0,1)</f>
        <v>0</v>
      </c>
      <c r="AB498" s="137">
        <f>IF(ISERROR(SEARCH(AB$1,$Q498)),0,1)</f>
        <v>0</v>
      </c>
      <c r="AC498" s="137">
        <f>IF(ISERROR(SEARCH(AC$1,$Q498)),0,1)</f>
        <v>0</v>
      </c>
      <c r="AD498" s="137">
        <f>IF(ISERROR(SEARCH(AD$1,$Q498)),0,1)</f>
        <v>0</v>
      </c>
      <c r="AE498" s="137">
        <f>IF(ISERROR(SEARCH(AE$1,$Q498)),0,1)</f>
        <v>1</v>
      </c>
      <c r="AF498" s="137">
        <f>IF(ISERROR(SEARCH(AF$1,$Q498)),0,1)</f>
        <v>1</v>
      </c>
      <c r="AG498" s="137">
        <f>IF(ISERROR(SEARCH(AG$1,$Q498)),0,1)</f>
        <v>0</v>
      </c>
      <c r="AI498" s="137">
        <f>_xlfn.XLOOKUP(I498,'api2.3'!B:B,'api2.3'!D:D,"")</f>
        <v>0</v>
      </c>
      <c r="AJ498" t="s">
        <v>84</v>
      </c>
      <c r="AK498" s="38" t="s">
        <v>84</v>
      </c>
      <c r="AL498" s="200">
        <f>_xlfn.XLOOKUP(AK498,sortorder!$I$15:$I$20,sortorder!$J$15:$J$20)</f>
        <v>5</v>
      </c>
      <c r="AM498" s="638" t="s">
        <v>1743</v>
      </c>
      <c r="AN498" s="638" t="s">
        <v>1743</v>
      </c>
      <c r="AO498" s="638" t="s">
        <v>1744</v>
      </c>
      <c r="AP498" s="642">
        <v>3</v>
      </c>
      <c r="AQ498" t="s">
        <v>2942</v>
      </c>
      <c r="AR498" s="22" t="str">
        <f>IF(AA498=1,"pctile",IF(Y498=1,"ratio",IF(AC498=1,"avg","raw")))</f>
        <v>raw</v>
      </c>
      <c r="AS498" t="s">
        <v>43</v>
      </c>
      <c r="AT498" s="22" t="b">
        <f>AR498=AS498</f>
        <v>1</v>
      </c>
      <c r="AU498" s="638" t="s">
        <v>286</v>
      </c>
      <c r="AV498" s="638" t="s">
        <v>43</v>
      </c>
      <c r="AX498" s="601" t="s">
        <v>2143</v>
      </c>
      <c r="AY498" s="484" t="b">
        <v>1</v>
      </c>
      <c r="AZ498" t="s">
        <v>5630</v>
      </c>
      <c r="BB498">
        <v>3</v>
      </c>
      <c r="BC498" t="b">
        <v>0</v>
      </c>
      <c r="BD498" t="b">
        <v>0</v>
      </c>
      <c r="BE498" t="b">
        <v>0</v>
      </c>
      <c r="BG498" s="1" t="s">
        <v>5215</v>
      </c>
      <c r="BH498" s="37" t="s">
        <v>891</v>
      </c>
      <c r="BI498" s="37" t="s">
        <v>891</v>
      </c>
      <c r="BJ498" s="719" t="e">
        <v>#N/A</v>
      </c>
      <c r="BK498" s="566" t="s">
        <v>2799</v>
      </c>
      <c r="BL498" s="484">
        <v>0</v>
      </c>
      <c r="BO498" s="214">
        <v>999</v>
      </c>
      <c r="BR498" s="585" t="s">
        <v>310</v>
      </c>
      <c r="BS498" s="585" t="s">
        <v>890</v>
      </c>
    </row>
    <row r="499" spans="1:73">
      <c r="A499">
        <v>498</v>
      </c>
      <c r="B499" s="153" t="str">
        <f>IFERROR(TEXT(AL499,"00"),"99")&amp;IFERROR(TEXT(W499,"00"),"99")&amp;IFERROR(TEXT(S499,"00"),"99")&amp;IFERROR(TEXT(BO499,"000"),"999")</f>
        <v>056108999</v>
      </c>
      <c r="C499" s="153" t="str">
        <f>IFERROR(TEXT(AL499,"00"),"99")&amp;IFERROR(TEXT(V499,"00"),"99")&amp;IFERROR(TEXT(R499,"000"),"999")</f>
        <v>0561104</v>
      </c>
      <c r="D499" s="28">
        <v>0</v>
      </c>
      <c r="E499" s="591">
        <f>IF(NOT(ISBLANK(L499)),1,0)</f>
        <v>0</v>
      </c>
      <c r="F499" s="591">
        <f>IF(NOT(ISBLANK(O499)),1,0)</f>
        <v>1</v>
      </c>
      <c r="G499" s="349" t="str">
        <f>IF(ISBLANK(H499), IF(OR(NOT(ISBLANK(L499)),NOT(ISBLANK(I499)), NOT(ISBLANK(O499))),"no oldname but should be",""),IF(H499=I499,"api",IF(H499=O499,"csv","no match or acs")))</f>
        <v>csv</v>
      </c>
      <c r="H499" t="s">
        <v>903</v>
      </c>
      <c r="N499" s="56" t="s">
        <v>903</v>
      </c>
      <c r="O499" s="123" t="s">
        <v>903</v>
      </c>
      <c r="P499" s="56" t="s">
        <v>903</v>
      </c>
      <c r="Q499" s="61" t="s">
        <v>2957</v>
      </c>
      <c r="R499" s="142">
        <f>IFERROR(_xlfn.XLOOKUP(T499, sortorder!P:P,sortorder!Q:Q),999)</f>
        <v>104</v>
      </c>
      <c r="S499" s="142">
        <f>IFERROR(_xlfn.XLOOKUP(T499, sortorder!P:P,sortorder!O:O),99)</f>
        <v>8</v>
      </c>
      <c r="T499" s="124" t="s">
        <v>255</v>
      </c>
      <c r="V499" s="147">
        <f>IFERROR(_xlfn.XLOOKUP(X499, sortorder!E:E,sortorder!D:D),99)</f>
        <v>61</v>
      </c>
      <c r="W499" s="147">
        <f>V499</f>
        <v>61</v>
      </c>
      <c r="X499" s="358" t="s">
        <v>2707</v>
      </c>
      <c r="Y499" s="137">
        <f>IF(ISERROR(SEARCH(Y$1,$Q499)),0,1)</f>
        <v>0</v>
      </c>
      <c r="Z499" s="137">
        <f>IF(ISERROR(SEARCH(Z$1,$Q499)),0,1)</f>
        <v>1</v>
      </c>
      <c r="AA499" s="137">
        <f>IF(ISERROR(SEARCH(AA$1,$Q499)),0,1)</f>
        <v>0</v>
      </c>
      <c r="AB499" s="137">
        <f>IF(ISERROR(SEARCH(AB$1,$Q499)),0,1)</f>
        <v>0</v>
      </c>
      <c r="AC499" s="137">
        <f>IF(ISERROR(SEARCH(AC$1,$Q499)),0,1)</f>
        <v>0</v>
      </c>
      <c r="AD499" s="137">
        <f>IF(ISERROR(SEARCH(AD$1,$Q499)),0,1)</f>
        <v>0</v>
      </c>
      <c r="AE499" s="137">
        <f>IF(ISERROR(SEARCH(AE$1,$Q499)),0,1)</f>
        <v>1</v>
      </c>
      <c r="AF499" s="137">
        <f>IF(ISERROR(SEARCH(AF$1,$Q499)),0,1)</f>
        <v>1</v>
      </c>
      <c r="AG499" s="137">
        <f>IF(ISERROR(SEARCH(AG$1,$Q499)),0,1)</f>
        <v>0</v>
      </c>
      <c r="AI499" s="137" t="str">
        <f>_xlfn.XLOOKUP(I499,'api2.3'!B:B,'api2.3'!D:D,"")</f>
        <v/>
      </c>
      <c r="AJ499" t="s">
        <v>84</v>
      </c>
      <c r="AK499" s="38" t="s">
        <v>84</v>
      </c>
      <c r="AL499" s="200">
        <f>_xlfn.XLOOKUP(AK499,sortorder!$I$15:$I$20,sortorder!$J$15:$J$20)</f>
        <v>5</v>
      </c>
      <c r="AM499" s="638" t="s">
        <v>1743</v>
      </c>
      <c r="AN499" s="638" t="s">
        <v>1743</v>
      </c>
      <c r="AO499" s="638" t="s">
        <v>1744</v>
      </c>
      <c r="AP499" s="642">
        <v>3</v>
      </c>
      <c r="AQ499" t="s">
        <v>2942</v>
      </c>
      <c r="AR499" s="22" t="str">
        <f>IF(AA499=1,"pctile",IF(Y499=1,"ratio",IF(AC499=1,"avg","raw")))</f>
        <v>raw</v>
      </c>
      <c r="AS499" t="s">
        <v>43</v>
      </c>
      <c r="AT499" s="22" t="b">
        <f>AR499=AS499</f>
        <v>1</v>
      </c>
      <c r="AU499" s="638" t="s">
        <v>286</v>
      </c>
      <c r="AV499" s="638" t="s">
        <v>43</v>
      </c>
      <c r="AX499" s="601" t="s">
        <v>2143</v>
      </c>
      <c r="AY499" s="484" t="b">
        <v>1</v>
      </c>
      <c r="AZ499" t="s">
        <v>5630</v>
      </c>
      <c r="BB499">
        <v>3</v>
      </c>
      <c r="BC499" t="b">
        <v>0</v>
      </c>
      <c r="BD499" t="b">
        <v>0</v>
      </c>
      <c r="BE499" t="b">
        <v>0</v>
      </c>
      <c r="BG499" s="1" t="s">
        <v>5617</v>
      </c>
      <c r="BH499" s="37" t="s">
        <v>2750</v>
      </c>
      <c r="BI499" s="37" t="s">
        <v>2750</v>
      </c>
      <c r="BJ499" s="719" t="e">
        <v>#N/A</v>
      </c>
      <c r="BK499" s="566" t="s">
        <v>2799</v>
      </c>
      <c r="BL499" s="484" t="s">
        <v>2799</v>
      </c>
      <c r="BO499" s="214">
        <v>999</v>
      </c>
      <c r="BR499" s="585" t="s">
        <v>335</v>
      </c>
      <c r="BS499" s="585" t="s">
        <v>903</v>
      </c>
    </row>
    <row r="500" spans="1:73">
      <c r="A500">
        <v>499</v>
      </c>
      <c r="B500" s="153" t="str">
        <f>IFERROR(TEXT(AL500,"00"),"99")&amp;IFERROR(TEXT(W500,"00"),"99")&amp;IFERROR(TEXT(S500,"00"),"99")&amp;IFERROR(TEXT(BO500,"000"),"999")</f>
        <v>056109999</v>
      </c>
      <c r="C500" s="153" t="str">
        <f>IFERROR(TEXT(AL500,"00"),"99")&amp;IFERROR(TEXT(V500,"00"),"99")&amp;IFERROR(TEXT(R500,"000"),"999")</f>
        <v>0561105</v>
      </c>
      <c r="D500" s="28">
        <v>0</v>
      </c>
      <c r="E500" s="591">
        <f>IF(NOT(ISBLANK(L500)),1,0)</f>
        <v>0</v>
      </c>
      <c r="F500" s="591">
        <f>IF(NOT(ISBLANK(O500)),1,0)</f>
        <v>1</v>
      </c>
      <c r="G500" s="349" t="str">
        <f>IF(ISBLANK(H500), IF(OR(NOT(ISBLANK(L500)),NOT(ISBLANK(I500)), NOT(ISBLANK(O500))),"no oldname but should be",""),IF(H500=I500,"api",IF(H500=O500,"csv","no match or acs")))</f>
        <v>csv</v>
      </c>
      <c r="H500" t="s">
        <v>906</v>
      </c>
      <c r="N500" s="56" t="s">
        <v>906</v>
      </c>
      <c r="O500" s="123" t="s">
        <v>906</v>
      </c>
      <c r="P500" s="56" t="s">
        <v>906</v>
      </c>
      <c r="Q500" s="61" t="s">
        <v>2958</v>
      </c>
      <c r="R500" s="142">
        <f>IFERROR(_xlfn.XLOOKUP(T500, sortorder!P:P,sortorder!Q:Q),999)</f>
        <v>105</v>
      </c>
      <c r="S500" s="142">
        <f>IFERROR(_xlfn.XLOOKUP(T500, sortorder!P:P,sortorder!O:O),99)</f>
        <v>9</v>
      </c>
      <c r="T500" s="124" t="s">
        <v>265</v>
      </c>
      <c r="V500" s="147">
        <f>IFERROR(_xlfn.XLOOKUP(X500, sortorder!E:E,sortorder!D:D),99)</f>
        <v>61</v>
      </c>
      <c r="W500" s="147">
        <f>V500</f>
        <v>61</v>
      </c>
      <c r="X500" s="358" t="s">
        <v>2707</v>
      </c>
      <c r="Y500" s="137">
        <f>IF(ISERROR(SEARCH(Y$1,$Q500)),0,1)</f>
        <v>0</v>
      </c>
      <c r="Z500" s="137">
        <f>IF(ISERROR(SEARCH(Z$1,$Q500)),0,1)</f>
        <v>1</v>
      </c>
      <c r="AA500" s="137">
        <f>IF(ISERROR(SEARCH(AA$1,$Q500)),0,1)</f>
        <v>0</v>
      </c>
      <c r="AB500" s="137">
        <f>IF(ISERROR(SEARCH(AB$1,$Q500)),0,1)</f>
        <v>0</v>
      </c>
      <c r="AC500" s="137">
        <f>IF(ISERROR(SEARCH(AC$1,$Q500)),0,1)</f>
        <v>0</v>
      </c>
      <c r="AD500" s="137">
        <f>IF(ISERROR(SEARCH(AD$1,$Q500)),0,1)</f>
        <v>0</v>
      </c>
      <c r="AE500" s="137">
        <f>IF(ISERROR(SEARCH(AE$1,$Q500)),0,1)</f>
        <v>1</v>
      </c>
      <c r="AF500" s="137">
        <f>IF(ISERROR(SEARCH(AF$1,$Q500)),0,1)</f>
        <v>1</v>
      </c>
      <c r="AG500" s="137">
        <f>IF(ISERROR(SEARCH(AG$1,$Q500)),0,1)</f>
        <v>0</v>
      </c>
      <c r="AI500" s="137">
        <f>_xlfn.XLOOKUP(I500,'api2.3'!B:B,'api2.3'!D:D,"")</f>
        <v>0</v>
      </c>
      <c r="AJ500" t="s">
        <v>84</v>
      </c>
      <c r="AK500" s="38" t="s">
        <v>84</v>
      </c>
      <c r="AL500" s="200">
        <f>_xlfn.XLOOKUP(AK500,sortorder!$I$15:$I$20,sortorder!$J$15:$J$20)</f>
        <v>5</v>
      </c>
      <c r="AM500" s="638" t="s">
        <v>1743</v>
      </c>
      <c r="AN500" s="638" t="s">
        <v>1743</v>
      </c>
      <c r="AO500" s="638" t="s">
        <v>1744</v>
      </c>
      <c r="AP500" s="642">
        <v>3</v>
      </c>
      <c r="AQ500" t="s">
        <v>2942</v>
      </c>
      <c r="AR500" s="22" t="str">
        <f>IF(AA500=1,"pctile",IF(Y500=1,"ratio",IF(AC500=1,"avg","raw")))</f>
        <v>raw</v>
      </c>
      <c r="AS500" t="s">
        <v>43</v>
      </c>
      <c r="AT500" s="22" t="b">
        <f>AR500=AS500</f>
        <v>1</v>
      </c>
      <c r="AU500" s="638" t="s">
        <v>286</v>
      </c>
      <c r="AV500" s="638" t="s">
        <v>43</v>
      </c>
      <c r="AX500" s="601" t="s">
        <v>2143</v>
      </c>
      <c r="AY500" s="484" t="b">
        <v>1</v>
      </c>
      <c r="AZ500" t="s">
        <v>5630</v>
      </c>
      <c r="BB500">
        <v>3</v>
      </c>
      <c r="BC500" t="b">
        <v>0</v>
      </c>
      <c r="BD500" t="b">
        <v>0</v>
      </c>
      <c r="BE500" t="b">
        <v>0</v>
      </c>
      <c r="BG500" s="1" t="s">
        <v>5618</v>
      </c>
      <c r="BH500" s="37" t="s">
        <v>2748</v>
      </c>
      <c r="BI500" s="37" t="s">
        <v>2748</v>
      </c>
      <c r="BJ500" s="719" t="e">
        <v>#N/A</v>
      </c>
      <c r="BK500" s="566" t="s">
        <v>2799</v>
      </c>
      <c r="BL500" s="484" t="s">
        <v>2799</v>
      </c>
      <c r="BO500" s="214">
        <v>999</v>
      </c>
      <c r="BR500" s="585" t="s">
        <v>343</v>
      </c>
      <c r="BS500" s="585" t="s">
        <v>906</v>
      </c>
    </row>
    <row r="501" spans="1:73">
      <c r="A501">
        <v>500</v>
      </c>
      <c r="B501" s="153" t="str">
        <f>IFERROR(TEXT(AL501,"00"),"99")&amp;IFERROR(TEXT(W501,"00"),"99")&amp;IFERROR(TEXT(S501,"00"),"99")&amp;IFERROR(TEXT(BO501,"000"),"999")</f>
        <v>056110999</v>
      </c>
      <c r="C501" s="153" t="str">
        <f>IFERROR(TEXT(AL501,"00"),"99")&amp;IFERROR(TEXT(V501,"00"),"99")&amp;IFERROR(TEXT(R501,"000"),"999")</f>
        <v>0561106</v>
      </c>
      <c r="D501" s="28">
        <v>0</v>
      </c>
      <c r="E501" s="591">
        <f>IF(NOT(ISBLANK(L501)),1,0)</f>
        <v>0</v>
      </c>
      <c r="F501" s="591">
        <f>IF(NOT(ISBLANK(O501)),1,0)</f>
        <v>1</v>
      </c>
      <c r="G501" s="349" t="str">
        <f>IF(ISBLANK(H501), IF(OR(NOT(ISBLANK(L501)),NOT(ISBLANK(I501)), NOT(ISBLANK(O501))),"no oldname but should be",""),IF(H501=I501,"api",IF(H501=O501,"csv","no match or acs")))</f>
        <v>csv</v>
      </c>
      <c r="H501" t="s">
        <v>883</v>
      </c>
      <c r="N501" s="56" t="s">
        <v>883</v>
      </c>
      <c r="O501" s="123" t="s">
        <v>883</v>
      </c>
      <c r="P501" s="56" t="s">
        <v>883</v>
      </c>
      <c r="Q501" s="61" t="s">
        <v>2959</v>
      </c>
      <c r="R501" s="142">
        <f>IFERROR(_xlfn.XLOOKUP(T501, sortorder!P:P,sortorder!Q:Q),999)</f>
        <v>106</v>
      </c>
      <c r="S501" s="142">
        <f>IFERROR(_xlfn.XLOOKUP(T501, sortorder!P:P,sortorder!O:O),99)</f>
        <v>10</v>
      </c>
      <c r="T501" s="124" t="s">
        <v>95</v>
      </c>
      <c r="V501" s="147">
        <f>IFERROR(_xlfn.XLOOKUP(X501, sortorder!E:E,sortorder!D:D),99)</f>
        <v>61</v>
      </c>
      <c r="W501" s="147">
        <f>V501</f>
        <v>61</v>
      </c>
      <c r="X501" s="358" t="s">
        <v>2707</v>
      </c>
      <c r="Y501" s="137">
        <f>IF(ISERROR(SEARCH(Y$1,$Q501)),0,1)</f>
        <v>0</v>
      </c>
      <c r="Z501" s="137">
        <f>IF(ISERROR(SEARCH(Z$1,$Q501)),0,1)</f>
        <v>1</v>
      </c>
      <c r="AA501" s="137">
        <f>IF(ISERROR(SEARCH(AA$1,$Q501)),0,1)</f>
        <v>0</v>
      </c>
      <c r="AB501" s="137">
        <f>IF(ISERROR(SEARCH(AB$1,$Q501)),0,1)</f>
        <v>0</v>
      </c>
      <c r="AC501" s="137">
        <f>IF(ISERROR(SEARCH(AC$1,$Q501)),0,1)</f>
        <v>0</v>
      </c>
      <c r="AD501" s="137">
        <f>IF(ISERROR(SEARCH(AD$1,$Q501)),0,1)</f>
        <v>0</v>
      </c>
      <c r="AE501" s="137">
        <f>IF(ISERROR(SEARCH(AE$1,$Q501)),0,1)</f>
        <v>1</v>
      </c>
      <c r="AF501" s="137">
        <f>IF(ISERROR(SEARCH(AF$1,$Q501)),0,1)</f>
        <v>1</v>
      </c>
      <c r="AG501" s="137">
        <f>IF(ISERROR(SEARCH(AG$1,$Q501)),0,1)</f>
        <v>0</v>
      </c>
      <c r="AI501" s="137">
        <f>_xlfn.XLOOKUP(I501,'api2.3'!B:B,'api2.3'!D:D,"")</f>
        <v>0</v>
      </c>
      <c r="AJ501" t="s">
        <v>84</v>
      </c>
      <c r="AK501" s="38" t="s">
        <v>84</v>
      </c>
      <c r="AL501" s="200">
        <f>_xlfn.XLOOKUP(AK501,sortorder!$I$15:$I$20,sortorder!$J$15:$J$20)</f>
        <v>5</v>
      </c>
      <c r="AM501" s="638" t="s">
        <v>1743</v>
      </c>
      <c r="AN501" s="638" t="s">
        <v>1743</v>
      </c>
      <c r="AO501" s="638" t="s">
        <v>1744</v>
      </c>
      <c r="AP501" s="642">
        <v>3</v>
      </c>
      <c r="AQ501" t="s">
        <v>2942</v>
      </c>
      <c r="AR501" s="22" t="str">
        <f>IF(AA501=1,"pctile",IF(Y501=1,"ratio",IF(AC501=1,"avg","raw")))</f>
        <v>raw</v>
      </c>
      <c r="AS501" t="s">
        <v>43</v>
      </c>
      <c r="AT501" s="22" t="b">
        <f>AR501=AS501</f>
        <v>1</v>
      </c>
      <c r="AU501" s="638" t="s">
        <v>286</v>
      </c>
      <c r="AV501" s="638" t="s">
        <v>43</v>
      </c>
      <c r="AX501" s="601" t="s">
        <v>2143</v>
      </c>
      <c r="AY501" s="484" t="b">
        <v>1</v>
      </c>
      <c r="AZ501" t="s">
        <v>5630</v>
      </c>
      <c r="BB501">
        <v>3</v>
      </c>
      <c r="BC501" t="b">
        <v>0</v>
      </c>
      <c r="BD501" t="b">
        <v>0</v>
      </c>
      <c r="BE501" t="b">
        <v>0</v>
      </c>
      <c r="BG501" s="1" t="s">
        <v>5216</v>
      </c>
      <c r="BH501" s="37" t="s">
        <v>884</v>
      </c>
      <c r="BI501" s="37" t="s">
        <v>884</v>
      </c>
      <c r="BJ501" s="719" t="e">
        <v>#N/A</v>
      </c>
      <c r="BK501" s="566" t="s">
        <v>2799</v>
      </c>
      <c r="BL501" s="484" t="s">
        <v>2799</v>
      </c>
      <c r="BO501" s="214">
        <v>999</v>
      </c>
      <c r="BR501" s="585" t="s">
        <v>351</v>
      </c>
      <c r="BS501" s="585" t="s">
        <v>883</v>
      </c>
    </row>
    <row r="502" spans="1:73">
      <c r="A502">
        <v>501</v>
      </c>
      <c r="B502" s="153" t="str">
        <f>IFERROR(TEXT(AL502,"00"),"99")&amp;IFERROR(TEXT(W502,"00"),"99")&amp;IFERROR(TEXT(S502,"00"),"99")&amp;IFERROR(TEXT(BO502,"000"),"999")</f>
        <v>056111999</v>
      </c>
      <c r="C502" s="153" t="str">
        <f>IFERROR(TEXT(AL502,"00"),"99")&amp;IFERROR(TEXT(V502,"00"),"99")&amp;IFERROR(TEXT(R502,"000"),"999")</f>
        <v>0561107</v>
      </c>
      <c r="D502" s="28">
        <v>0</v>
      </c>
      <c r="E502" s="591">
        <f>IF(NOT(ISBLANK(L502)),1,0)</f>
        <v>0</v>
      </c>
      <c r="F502" s="591">
        <f>IF(NOT(ISBLANK(O502)),1,0)</f>
        <v>1</v>
      </c>
      <c r="G502" s="349" t="str">
        <f>IF(ISBLANK(H502), IF(OR(NOT(ISBLANK(L502)),NOT(ISBLANK(I502)), NOT(ISBLANK(O502))),"no oldname but should be",""),IF(H502=I502,"api",IF(H502=O502,"csv","no match or acs")))</f>
        <v>csv</v>
      </c>
      <c r="H502" t="s">
        <v>997</v>
      </c>
      <c r="L502" s="119"/>
      <c r="M502" s="189"/>
      <c r="N502" s="56" t="s">
        <v>997</v>
      </c>
      <c r="O502" s="123" t="s">
        <v>997</v>
      </c>
      <c r="P502" s="56" t="s">
        <v>997</v>
      </c>
      <c r="Q502" s="61" t="s">
        <v>2961</v>
      </c>
      <c r="R502" s="142">
        <f>IFERROR(_xlfn.XLOOKUP(T502, sortorder!P:P,sortorder!Q:Q),999)</f>
        <v>107</v>
      </c>
      <c r="S502" s="142">
        <f>IFERROR(_xlfn.XLOOKUP(T502, sortorder!P:P,sortorder!O:O),99)</f>
        <v>11</v>
      </c>
      <c r="T502" s="124" t="s">
        <v>134</v>
      </c>
      <c r="V502" s="147">
        <f>IFERROR(_xlfn.XLOOKUP(X502, sortorder!E:E,sortorder!D:D),99)</f>
        <v>61</v>
      </c>
      <c r="W502" s="147">
        <f>V502</f>
        <v>61</v>
      </c>
      <c r="X502" s="358" t="s">
        <v>2707</v>
      </c>
      <c r="Y502" s="137">
        <f>IF(ISERROR(SEARCH(Y$1,$Q502)),0,1)</f>
        <v>0</v>
      </c>
      <c r="Z502" s="137">
        <f>IF(ISERROR(SEARCH(Z$1,$Q502)),0,1)</f>
        <v>1</v>
      </c>
      <c r="AA502" s="137">
        <f>IF(ISERROR(SEARCH(AA$1,$Q502)),0,1)</f>
        <v>0</v>
      </c>
      <c r="AB502" s="137">
        <f>IF(ISERROR(SEARCH(AB$1,$Q502)),0,1)</f>
        <v>0</v>
      </c>
      <c r="AC502" s="137">
        <f>IF(ISERROR(SEARCH(AC$1,$Q502)),0,1)</f>
        <v>0</v>
      </c>
      <c r="AD502" s="137">
        <f>IF(ISERROR(SEARCH(AD$1,$Q502)),0,1)</f>
        <v>0</v>
      </c>
      <c r="AE502" s="137">
        <f>IF(ISERROR(SEARCH(AE$1,$Q502)),0,1)</f>
        <v>1</v>
      </c>
      <c r="AF502" s="137">
        <f>IF(ISERROR(SEARCH(AF$1,$Q502)),0,1)</f>
        <v>1</v>
      </c>
      <c r="AG502" s="137">
        <f>IF(ISERROR(SEARCH(AG$1,$Q502)),0,1)</f>
        <v>0</v>
      </c>
      <c r="AI502" s="137" t="str">
        <f>_xlfn.XLOOKUP(I502,'api2.3'!B:B,'api2.3'!D:D,"")</f>
        <v/>
      </c>
      <c r="AJ502" t="s">
        <v>84</v>
      </c>
      <c r="AK502" s="38" t="s">
        <v>84</v>
      </c>
      <c r="AL502" s="200">
        <f>_xlfn.XLOOKUP(AK502,sortorder!$I$15:$I$20,sortorder!$J$15:$J$20)</f>
        <v>5</v>
      </c>
      <c r="AM502" s="638" t="s">
        <v>1743</v>
      </c>
      <c r="AN502" s="638" t="s">
        <v>1743</v>
      </c>
      <c r="AO502" s="638" t="s">
        <v>1744</v>
      </c>
      <c r="AP502" s="642">
        <v>3</v>
      </c>
      <c r="AQ502" t="s">
        <v>2942</v>
      </c>
      <c r="AR502" s="22" t="str">
        <f>IF(AA502=1,"pctile",IF(Y502=1,"ratio",IF(AC502=1,"avg","raw")))</f>
        <v>raw</v>
      </c>
      <c r="AS502" t="s">
        <v>43</v>
      </c>
      <c r="AT502" s="22" t="b">
        <f>AR502=AS502</f>
        <v>1</v>
      </c>
      <c r="AU502" s="638" t="s">
        <v>286</v>
      </c>
      <c r="AV502" s="638" t="s">
        <v>43</v>
      </c>
      <c r="AX502" s="601" t="s">
        <v>2143</v>
      </c>
      <c r="AY502" s="484" t="b">
        <v>1</v>
      </c>
      <c r="AZ502" t="s">
        <v>5630</v>
      </c>
      <c r="BB502">
        <v>3</v>
      </c>
      <c r="BC502" t="b">
        <v>0</v>
      </c>
      <c r="BD502" t="b">
        <v>0</v>
      </c>
      <c r="BE502" t="b">
        <v>0</v>
      </c>
      <c r="BG502" s="1" t="s">
        <v>5619</v>
      </c>
      <c r="BH502" s="37" t="s">
        <v>2754</v>
      </c>
      <c r="BI502" s="37" t="s">
        <v>2754</v>
      </c>
      <c r="BJ502" s="719" t="e">
        <v>#N/A</v>
      </c>
      <c r="BK502" s="566" t="s">
        <v>2799</v>
      </c>
      <c r="BL502" s="484">
        <v>0</v>
      </c>
      <c r="BO502" s="214">
        <v>999</v>
      </c>
      <c r="BR502" s="585" t="s">
        <v>542</v>
      </c>
      <c r="BS502" s="585" t="s">
        <v>997</v>
      </c>
    </row>
    <row r="503" spans="1:73">
      <c r="A503">
        <v>502</v>
      </c>
      <c r="B503" s="153" t="str">
        <f>IFERROR(TEXT(AL503,"00"),"99")&amp;IFERROR(TEXT(W503,"00"),"99")&amp;IFERROR(TEXT(S503,"00"),"99")&amp;IFERROR(TEXT(BO503,"000"),"999")</f>
        <v>056112999</v>
      </c>
      <c r="C503" s="153" t="str">
        <f>IFERROR(TEXT(AL503,"00"),"99")&amp;IFERROR(TEXT(V503,"00"),"99")&amp;IFERROR(TEXT(R503,"000"),"999")</f>
        <v>0561108</v>
      </c>
      <c r="D503" s="28">
        <v>0</v>
      </c>
      <c r="E503" s="591">
        <f>IF(NOT(ISBLANK(L503)),1,0)</f>
        <v>0</v>
      </c>
      <c r="F503" s="591">
        <f>IF(NOT(ISBLANK(O503)),1,0)</f>
        <v>1</v>
      </c>
      <c r="G503" s="349" t="str">
        <f>IF(ISBLANK(H503), IF(OR(NOT(ISBLANK(L503)),NOT(ISBLANK(I503)), NOT(ISBLANK(O503))),"no oldname but should be",""),IF(H503=I503,"api",IF(H503=O503,"csv","no match or acs")))</f>
        <v>csv</v>
      </c>
      <c r="H503" t="s">
        <v>900</v>
      </c>
      <c r="N503" s="56" t="s">
        <v>900</v>
      </c>
      <c r="O503" s="123" t="s">
        <v>900</v>
      </c>
      <c r="P503" s="56" t="s">
        <v>900</v>
      </c>
      <c r="Q503" s="61" t="s">
        <v>2960</v>
      </c>
      <c r="R503" s="142">
        <f>IFERROR(_xlfn.XLOOKUP(T503, sortorder!P:P,sortorder!Q:Q),999)</f>
        <v>108</v>
      </c>
      <c r="S503" s="142">
        <f>IFERROR(_xlfn.XLOOKUP(T503, sortorder!P:P,sortorder!O:O),99)</f>
        <v>12</v>
      </c>
      <c r="T503" s="124" t="s">
        <v>244</v>
      </c>
      <c r="V503" s="147">
        <f>IFERROR(_xlfn.XLOOKUP(X503, sortorder!E:E,sortorder!D:D),99)</f>
        <v>61</v>
      </c>
      <c r="W503" s="147">
        <f>V503</f>
        <v>61</v>
      </c>
      <c r="X503" s="358" t="s">
        <v>2707</v>
      </c>
      <c r="Y503" s="137">
        <f>IF(ISERROR(SEARCH(Y$1,$Q503)),0,1)</f>
        <v>0</v>
      </c>
      <c r="Z503" s="137">
        <f>IF(ISERROR(SEARCH(Z$1,$Q503)),0,1)</f>
        <v>1</v>
      </c>
      <c r="AA503" s="137">
        <f>IF(ISERROR(SEARCH(AA$1,$Q503)),0,1)</f>
        <v>0</v>
      </c>
      <c r="AB503" s="137">
        <f>IF(ISERROR(SEARCH(AB$1,$Q503)),0,1)</f>
        <v>0</v>
      </c>
      <c r="AC503" s="137">
        <f>IF(ISERROR(SEARCH(AC$1,$Q503)),0,1)</f>
        <v>0</v>
      </c>
      <c r="AD503" s="137">
        <f>IF(ISERROR(SEARCH(AD$1,$Q503)),0,1)</f>
        <v>0</v>
      </c>
      <c r="AE503" s="137">
        <f>IF(ISERROR(SEARCH(AE$1,$Q503)),0,1)</f>
        <v>1</v>
      </c>
      <c r="AF503" s="137">
        <f>IF(ISERROR(SEARCH(AF$1,$Q503)),0,1)</f>
        <v>1</v>
      </c>
      <c r="AG503" s="137">
        <f>IF(ISERROR(SEARCH(AG$1,$Q503)),0,1)</f>
        <v>0</v>
      </c>
      <c r="AI503" s="137" t="str">
        <f>_xlfn.XLOOKUP(I503,'api2.3'!B:B,'api2.3'!D:D,"")</f>
        <v/>
      </c>
      <c r="AJ503" t="s">
        <v>84</v>
      </c>
      <c r="AK503" s="38" t="s">
        <v>84</v>
      </c>
      <c r="AL503" s="200">
        <f>_xlfn.XLOOKUP(AK503,sortorder!$I$15:$I$20,sortorder!$J$15:$J$20)</f>
        <v>5</v>
      </c>
      <c r="AM503" s="638" t="s">
        <v>1743</v>
      </c>
      <c r="AN503" s="638" t="s">
        <v>1743</v>
      </c>
      <c r="AO503" s="638" t="s">
        <v>1744</v>
      </c>
      <c r="AP503" s="642">
        <v>3</v>
      </c>
      <c r="AQ503" t="s">
        <v>2942</v>
      </c>
      <c r="AR503" s="22" t="str">
        <f>IF(AA503=1,"pctile",IF(Y503=1,"ratio",IF(AC503=1,"avg","raw")))</f>
        <v>raw</v>
      </c>
      <c r="AS503" t="s">
        <v>43</v>
      </c>
      <c r="AT503" s="22" t="b">
        <f>AR503=AS503</f>
        <v>1</v>
      </c>
      <c r="AU503" s="638" t="s">
        <v>286</v>
      </c>
      <c r="AV503" s="638" t="s">
        <v>43</v>
      </c>
      <c r="AX503" s="601" t="s">
        <v>2143</v>
      </c>
      <c r="AY503" s="484" t="b">
        <v>1</v>
      </c>
      <c r="AZ503" t="s">
        <v>5630</v>
      </c>
      <c r="BB503">
        <v>3</v>
      </c>
      <c r="BC503" t="b">
        <v>0</v>
      </c>
      <c r="BD503" t="b">
        <v>0</v>
      </c>
      <c r="BE503" t="b">
        <v>0</v>
      </c>
      <c r="BG503" s="1" t="s">
        <v>5217</v>
      </c>
      <c r="BH503" s="37" t="s">
        <v>2756</v>
      </c>
      <c r="BI503" s="37" t="s">
        <v>2756</v>
      </c>
      <c r="BJ503" s="719" t="e">
        <v>#N/A</v>
      </c>
      <c r="BK503" s="566" t="s">
        <v>2799</v>
      </c>
      <c r="BL503" s="484" t="s">
        <v>2799</v>
      </c>
      <c r="BO503" s="214">
        <v>999</v>
      </c>
      <c r="BR503" s="585" t="s">
        <v>326</v>
      </c>
      <c r="BS503" s="585" t="s">
        <v>900</v>
      </c>
    </row>
    <row r="504" spans="1:73">
      <c r="A504">
        <v>503</v>
      </c>
      <c r="B504" s="153" t="str">
        <f>IFERROR(TEXT(AL504,"00"),"99")&amp;IFERROR(TEXT(W504,"00"),"99")&amp;IFERROR(TEXT(S504,"00"),"99")&amp;IFERROR(TEXT(BO504,"000"),"999")</f>
        <v>056113999</v>
      </c>
      <c r="C504" s="153" t="str">
        <f>IFERROR(TEXT(AL504,"00"),"99")&amp;IFERROR(TEXT(V504,"00"),"99")&amp;IFERROR(TEXT(R504,"000"),"999")</f>
        <v>0561109</v>
      </c>
      <c r="D504" s="239">
        <v>0</v>
      </c>
      <c r="E504" s="591">
        <f>IF(NOT(ISBLANK(L504)),1,0)</f>
        <v>0</v>
      </c>
      <c r="F504" s="591">
        <f>IF(NOT(ISBLANK(O504)),1,0)</f>
        <v>1</v>
      </c>
      <c r="G504" s="349" t="str">
        <f>IF(ISBLANK(H504), IF(OR(NOT(ISBLANK(L504)),NOT(ISBLANK(I504)), NOT(ISBLANK(O504))),"no oldname but should be",""),IF(H504=I504,"api",IF(H504=O504,"csv","no match or acs")))</f>
        <v>csv</v>
      </c>
      <c r="H504" s="119" t="s">
        <v>5501</v>
      </c>
      <c r="I504" s="119"/>
      <c r="J504" s="189"/>
      <c r="K504" s="119"/>
      <c r="L504" s="119"/>
      <c r="M504" s="189"/>
      <c r="N504" s="189"/>
      <c r="O504" s="119" t="s">
        <v>5501</v>
      </c>
      <c r="P504" s="189"/>
      <c r="Q504" s="120" t="s">
        <v>5502</v>
      </c>
      <c r="R504" s="142">
        <f>IFERROR(_xlfn.XLOOKUP(T504, sortorder!P:P,sortorder!Q:Q),999)</f>
        <v>109</v>
      </c>
      <c r="S504" s="142">
        <f>IFERROR(_xlfn.XLOOKUP(T504, sortorder!P:P,sortorder!O:O),99)</f>
        <v>13</v>
      </c>
      <c r="T504" s="188" t="s">
        <v>5449</v>
      </c>
      <c r="U504" s="189"/>
      <c r="V504" s="147">
        <f>IFERROR(_xlfn.XLOOKUP(X504, sortorder!E:E,sortorder!D:D),99)</f>
        <v>61</v>
      </c>
      <c r="W504" s="147">
        <f>V504</f>
        <v>61</v>
      </c>
      <c r="X504" s="314" t="s">
        <v>2707</v>
      </c>
      <c r="Y504" s="137">
        <f>IF(ISERROR(SEARCH(Y$1,$Q504)),0,1)</f>
        <v>0</v>
      </c>
      <c r="Z504" s="137">
        <f>IF(ISERROR(SEARCH(Z$1,$Q504)),0,1)</f>
        <v>1</v>
      </c>
      <c r="AA504" s="137">
        <f>IF(ISERROR(SEARCH(AA$1,$Q504)),0,1)</f>
        <v>0</v>
      </c>
      <c r="AB504" s="137">
        <f>IF(ISERROR(SEARCH(AB$1,$Q504)),0,1)</f>
        <v>0</v>
      </c>
      <c r="AC504" s="137">
        <f>IF(ISERROR(SEARCH(AC$1,$Q504)),0,1)</f>
        <v>0</v>
      </c>
      <c r="AD504" s="137">
        <f>IF(ISERROR(SEARCH(AD$1,$Q504)),0,1)</f>
        <v>0</v>
      </c>
      <c r="AE504" s="137">
        <f>IF(ISERROR(SEARCH(AE$1,$Q504)),0,1)</f>
        <v>1</v>
      </c>
      <c r="AF504" s="137">
        <f>IF(ISERROR(SEARCH(AF$1,$Q504)),0,1)</f>
        <v>1</v>
      </c>
      <c r="AG504" s="137">
        <f>IF(ISERROR(SEARCH(AG$1,$Q504)),0,1)</f>
        <v>0</v>
      </c>
      <c r="AH504" s="119"/>
      <c r="AI504" s="137" t="str">
        <f>_xlfn.XLOOKUP(I504,'api2.3'!B:B,'api2.3'!D:D,"")</f>
        <v/>
      </c>
      <c r="AJ504" s="119" t="s">
        <v>84</v>
      </c>
      <c r="AK504" s="202" t="s">
        <v>84</v>
      </c>
      <c r="AL504" s="200">
        <f>_xlfn.XLOOKUP(AK504,sortorder!$I$15:$I$20,sortorder!$J$15:$J$20)</f>
        <v>5</v>
      </c>
      <c r="AM504" s="640" t="s">
        <v>1743</v>
      </c>
      <c r="AN504" s="640" t="s">
        <v>1743</v>
      </c>
      <c r="AO504" s="640" t="s">
        <v>1744</v>
      </c>
      <c r="AP504" s="646">
        <v>3</v>
      </c>
      <c r="AQ504" s="119" t="s">
        <v>2942</v>
      </c>
      <c r="AR504" s="22" t="str">
        <f>IF(AA504=1,"pctile",IF(Y504=1,"ratio",IF(AC504=1,"avg","raw")))</f>
        <v>raw</v>
      </c>
      <c r="AS504" s="119" t="s">
        <v>43</v>
      </c>
      <c r="AT504" s="22" t="b">
        <f>AR504=AS504</f>
        <v>1</v>
      </c>
      <c r="AU504" s="640" t="s">
        <v>286</v>
      </c>
      <c r="AV504" s="640" t="s">
        <v>43</v>
      </c>
      <c r="AW504" s="119"/>
      <c r="AX504" s="601" t="s">
        <v>2143</v>
      </c>
      <c r="AY504" s="484" t="b">
        <v>1</v>
      </c>
      <c r="AZ504" t="s">
        <v>5630</v>
      </c>
      <c r="BA504" s="119"/>
      <c r="BB504" s="119">
        <v>3</v>
      </c>
      <c r="BC504" s="119" t="b">
        <v>0</v>
      </c>
      <c r="BD504" s="119" t="b">
        <v>0</v>
      </c>
      <c r="BE504" s="119" t="b">
        <v>0</v>
      </c>
      <c r="BF504" s="119"/>
      <c r="BG504" s="122" t="s">
        <v>5503</v>
      </c>
      <c r="BH504" s="119" t="s">
        <v>5504</v>
      </c>
      <c r="BI504" s="119" t="s">
        <v>5504</v>
      </c>
      <c r="BJ504" s="719" t="e">
        <v>#N/A</v>
      </c>
      <c r="BK504" s="566" t="s">
        <v>2799</v>
      </c>
      <c r="BL504" s="484" t="s">
        <v>2799</v>
      </c>
      <c r="BM504" s="189"/>
      <c r="BN504" s="189"/>
      <c r="BO504" s="248">
        <v>999</v>
      </c>
      <c r="BP504" s="119"/>
      <c r="BQ504" s="587"/>
      <c r="BR504" s="587"/>
      <c r="BS504" s="587"/>
      <c r="BT504" s="587"/>
      <c r="BU504" s="587"/>
    </row>
    <row r="505" spans="1:73">
      <c r="A505">
        <v>504</v>
      </c>
      <c r="B505" s="153" t="str">
        <f>IFERROR(TEXT(AL505,"00"),"99")&amp;IFERROR(TEXT(W505,"00"),"99")&amp;IFERROR(TEXT(S505,"00"),"99")&amp;IFERROR(TEXT(BO505,"000"),"999")</f>
        <v>056401057</v>
      </c>
      <c r="C505" s="153" t="str">
        <f>IFERROR(TEXT(AL505,"00"),"99")&amp;IFERROR(TEXT(V505,"00"),"99")&amp;IFERROR(TEXT(R505,"000"),"999")</f>
        <v>0564096</v>
      </c>
      <c r="D505" s="28">
        <v>1</v>
      </c>
      <c r="E505" s="591">
        <f>IF(NOT(ISBLANK(L505)),1,0)</f>
        <v>0</v>
      </c>
      <c r="F505" s="591">
        <f>IF(NOT(ISBLANK(O505)),1,0)</f>
        <v>1</v>
      </c>
      <c r="G505" s="349" t="str">
        <f>IF(ISBLANK(H505), IF(OR(NOT(ISBLANK(L505)),NOT(ISBLANK(I505)), NOT(ISBLANK(O505))),"no oldname but should be",""),IF(H505=I505,"api",IF(H505=O505,"csv","no match or acs")))</f>
        <v>api</v>
      </c>
      <c r="H505" t="s">
        <v>1426</v>
      </c>
      <c r="I505" s="119" t="s">
        <v>1426</v>
      </c>
      <c r="N505" s="56" t="s">
        <v>1427</v>
      </c>
      <c r="O505" s="22" t="s">
        <v>1427</v>
      </c>
      <c r="P505" s="56" t="s">
        <v>1427</v>
      </c>
      <c r="Q505" s="61" t="s">
        <v>1425</v>
      </c>
      <c r="R505" s="142">
        <f>IFERROR(_xlfn.XLOOKUP(T505, sortorder!P:P,sortorder!Q:Q),999)</f>
        <v>96</v>
      </c>
      <c r="S505" s="142">
        <f>IFERROR(_xlfn.XLOOKUP(T505, sortorder!P:P,sortorder!O:O),99)</f>
        <v>1</v>
      </c>
      <c r="T505" s="124" t="s">
        <v>181</v>
      </c>
      <c r="U505" s="56" t="s">
        <v>315</v>
      </c>
      <c r="V505" s="147">
        <f>IFERROR(_xlfn.XLOOKUP(X505, sortorder!E:E,sortorder!D:D),99)</f>
        <v>64</v>
      </c>
      <c r="W505" s="147">
        <f>V505</f>
        <v>64</v>
      </c>
      <c r="X505" s="21" t="s">
        <v>1376</v>
      </c>
      <c r="Y505" s="137">
        <f>IF(ISERROR(SEARCH(Y$1,$Q505)),0,1)</f>
        <v>0</v>
      </c>
      <c r="Z505" s="137">
        <f>IF(ISERROR(SEARCH(Z$1,$Q505)),0,1)</f>
        <v>0</v>
      </c>
      <c r="AA505" s="137">
        <f>IF(ISERROR(SEARCH(AA$1,$Q505)),0,1)</f>
        <v>1</v>
      </c>
      <c r="AB505" s="137">
        <f>IF(ISERROR(SEARCH(AB$1,$Q505)),0,1)</f>
        <v>0</v>
      </c>
      <c r="AC505" s="137">
        <f>IF(ISERROR(SEARCH(AC$1,$Q505)),0,1)</f>
        <v>0</v>
      </c>
      <c r="AD505" s="137">
        <f>IF(ISERROR(SEARCH(AD$1,$Q505)),0,1)</f>
        <v>0</v>
      </c>
      <c r="AE505" s="137">
        <f>IF(ISERROR(SEARCH(AE$1,$Q505)),0,1)</f>
        <v>1</v>
      </c>
      <c r="AF505" s="137">
        <f>IF(ISERROR(SEARCH(AF$1,$Q505)),0,1)</f>
        <v>1</v>
      </c>
      <c r="AG505" s="137">
        <f>IF(ISERROR(SEARCH(AG$1,$Q505)),0,1)</f>
        <v>0</v>
      </c>
      <c r="AH505" t="s">
        <v>1051</v>
      </c>
      <c r="AI505" s="137" t="str">
        <f>_xlfn.XLOOKUP(I505,'api2.3'!B:B,'api2.3'!D:D,"")</f>
        <v>EJ Indexes</v>
      </c>
      <c r="AJ505" t="s">
        <v>84</v>
      </c>
      <c r="AK505" s="38" t="s">
        <v>84</v>
      </c>
      <c r="AL505" s="200">
        <f>_xlfn.XLOOKUP(AK505,sortorder!$I$15:$I$20,sortorder!$J$15:$J$20)</f>
        <v>5</v>
      </c>
      <c r="AM505" s="638" t="s">
        <v>416</v>
      </c>
      <c r="AN505" s="638" t="s">
        <v>416</v>
      </c>
      <c r="AO505" s="638" t="s">
        <v>417</v>
      </c>
      <c r="AP505" s="642">
        <v>1</v>
      </c>
      <c r="AQ505" t="s">
        <v>1076</v>
      </c>
      <c r="AR505" s="22" t="str">
        <f>IF(AA505=1,"pctile",IF(Y505=1,"ratio",IF(AC505=1,"avg","raw")))</f>
        <v>pctile</v>
      </c>
      <c r="AS505" t="s">
        <v>1086</v>
      </c>
      <c r="AT505" s="22" t="b">
        <f>AR505=AS505</f>
        <v>1</v>
      </c>
      <c r="AU505" s="638" t="s">
        <v>1077</v>
      </c>
      <c r="AV505" s="638" t="s">
        <v>1086</v>
      </c>
      <c r="AX505" s="601" t="s">
        <v>2799</v>
      </c>
      <c r="AY505" s="484" t="b">
        <v>0</v>
      </c>
      <c r="AZ505" t="s">
        <v>1078</v>
      </c>
      <c r="BA505">
        <v>2</v>
      </c>
      <c r="BB505">
        <v>0</v>
      </c>
      <c r="BC505" t="b">
        <v>0</v>
      </c>
      <c r="BD505" t="b">
        <v>0</v>
      </c>
      <c r="BE505" t="b">
        <v>0</v>
      </c>
      <c r="BG505" t="s">
        <v>1428</v>
      </c>
      <c r="BH505" t="s">
        <v>1429</v>
      </c>
      <c r="BI505" t="s">
        <v>1429</v>
      </c>
      <c r="BJ505" s="719" t="s">
        <v>1430</v>
      </c>
      <c r="BK505" s="566" t="s">
        <v>2799</v>
      </c>
      <c r="BL505" s="484" t="s">
        <v>1431</v>
      </c>
      <c r="BM505" s="56" t="s">
        <v>1433</v>
      </c>
      <c r="BN505" s="56" t="s">
        <v>1432</v>
      </c>
      <c r="BO505" s="369">
        <v>57</v>
      </c>
      <c r="BQ505" s="585" t="s">
        <v>117</v>
      </c>
      <c r="BR505" s="585" t="s">
        <v>1187</v>
      </c>
      <c r="BS505" s="585" t="s">
        <v>1427</v>
      </c>
      <c r="BT505" s="585" t="s">
        <v>404</v>
      </c>
    </row>
    <row r="506" spans="1:73">
      <c r="A506">
        <v>505</v>
      </c>
      <c r="B506" s="153" t="str">
        <f>IFERROR(TEXT(AL506,"00"),"99")&amp;IFERROR(TEXT(W506,"00"),"99")&amp;IFERROR(TEXT(S506,"00"),"99")&amp;IFERROR(TEXT(BO506,"000"),"999")</f>
        <v>056402058</v>
      </c>
      <c r="C506" s="153" t="str">
        <f>IFERROR(TEXT(AL506,"00"),"99")&amp;IFERROR(TEXT(V506,"00"),"99")&amp;IFERROR(TEXT(R506,"000"),"999")</f>
        <v>0564097</v>
      </c>
      <c r="D506" s="28">
        <v>1</v>
      </c>
      <c r="E506" s="591">
        <f>IF(NOT(ISBLANK(L506)),1,0)</f>
        <v>0</v>
      </c>
      <c r="F506" s="591">
        <f>IF(NOT(ISBLANK(O506)),1,0)</f>
        <v>1</v>
      </c>
      <c r="G506" s="349" t="str">
        <f>IF(ISBLANK(H506), IF(OR(NOT(ISBLANK(L506)),NOT(ISBLANK(I506)), NOT(ISBLANK(O506))),"no oldname but should be",""),IF(H506=I506,"api",IF(H506=O506,"csv","no match or acs")))</f>
        <v>api</v>
      </c>
      <c r="H506" t="s">
        <v>1417</v>
      </c>
      <c r="I506" s="119" t="s">
        <v>1417</v>
      </c>
      <c r="N506" s="56" t="s">
        <v>1418</v>
      </c>
      <c r="O506" s="22" t="s">
        <v>1418</v>
      </c>
      <c r="P506" s="56" t="s">
        <v>1418</v>
      </c>
      <c r="Q506" s="61" t="s">
        <v>1416</v>
      </c>
      <c r="R506" s="142">
        <f>IFERROR(_xlfn.XLOOKUP(T506, sortorder!P:P,sortorder!Q:Q),999)</f>
        <v>97</v>
      </c>
      <c r="S506" s="142">
        <f>IFERROR(_xlfn.XLOOKUP(T506, sortorder!P:P,sortorder!O:O),99)</f>
        <v>2</v>
      </c>
      <c r="T506" s="124" t="s">
        <v>144</v>
      </c>
      <c r="U506" s="56" t="s">
        <v>296</v>
      </c>
      <c r="V506" s="147">
        <f>IFERROR(_xlfn.XLOOKUP(X506, sortorder!E:E,sortorder!D:D),99)</f>
        <v>64</v>
      </c>
      <c r="W506" s="147">
        <f>V506</f>
        <v>64</v>
      </c>
      <c r="X506" s="21" t="s">
        <v>1376</v>
      </c>
      <c r="Y506" s="137">
        <f>IF(ISERROR(SEARCH(Y$1,$Q506)),0,1)</f>
        <v>0</v>
      </c>
      <c r="Z506" s="137">
        <f>IF(ISERROR(SEARCH(Z$1,$Q506)),0,1)</f>
        <v>0</v>
      </c>
      <c r="AA506" s="137">
        <f>IF(ISERROR(SEARCH(AA$1,$Q506)),0,1)</f>
        <v>1</v>
      </c>
      <c r="AB506" s="137">
        <f>IF(ISERROR(SEARCH(AB$1,$Q506)),0,1)</f>
        <v>0</v>
      </c>
      <c r="AC506" s="137">
        <f>IF(ISERROR(SEARCH(AC$1,$Q506)),0,1)</f>
        <v>0</v>
      </c>
      <c r="AD506" s="137">
        <f>IF(ISERROR(SEARCH(AD$1,$Q506)),0,1)</f>
        <v>0</v>
      </c>
      <c r="AE506" s="137">
        <f>IF(ISERROR(SEARCH(AE$1,$Q506)),0,1)</f>
        <v>1</v>
      </c>
      <c r="AF506" s="137">
        <f>IF(ISERROR(SEARCH(AF$1,$Q506)),0,1)</f>
        <v>1</v>
      </c>
      <c r="AG506" s="137">
        <f>IF(ISERROR(SEARCH(AG$1,$Q506)),0,1)</f>
        <v>0</v>
      </c>
      <c r="AH506" t="s">
        <v>1051</v>
      </c>
      <c r="AI506" s="137" t="str">
        <f>_xlfn.XLOOKUP(I506,'api2.3'!B:B,'api2.3'!D:D,"")</f>
        <v>EJ Indexes</v>
      </c>
      <c r="AJ506" t="s">
        <v>84</v>
      </c>
      <c r="AK506" s="38" t="s">
        <v>84</v>
      </c>
      <c r="AL506" s="200">
        <f>_xlfn.XLOOKUP(AK506,sortorder!$I$15:$I$20,sortorder!$J$15:$J$20)</f>
        <v>5</v>
      </c>
      <c r="AM506" s="638" t="s">
        <v>416</v>
      </c>
      <c r="AN506" s="638" t="s">
        <v>416</v>
      </c>
      <c r="AO506" s="638" t="s">
        <v>417</v>
      </c>
      <c r="AP506" s="642">
        <v>1</v>
      </c>
      <c r="AQ506" t="s">
        <v>1076</v>
      </c>
      <c r="AR506" s="22" t="str">
        <f>IF(AA506=1,"pctile",IF(Y506=1,"ratio",IF(AC506=1,"avg","raw")))</f>
        <v>pctile</v>
      </c>
      <c r="AS506" t="s">
        <v>1086</v>
      </c>
      <c r="AT506" s="22" t="b">
        <f>AR506=AS506</f>
        <v>1</v>
      </c>
      <c r="AU506" s="638" t="s">
        <v>1077</v>
      </c>
      <c r="AV506" s="638" t="s">
        <v>1086</v>
      </c>
      <c r="AX506" s="601" t="s">
        <v>2799</v>
      </c>
      <c r="AY506" s="484" t="b">
        <v>0</v>
      </c>
      <c r="AZ506" t="s">
        <v>1078</v>
      </c>
      <c r="BA506">
        <v>2</v>
      </c>
      <c r="BB506">
        <v>0</v>
      </c>
      <c r="BC506" t="b">
        <v>0</v>
      </c>
      <c r="BD506" t="b">
        <v>0</v>
      </c>
      <c r="BE506" t="b">
        <v>0</v>
      </c>
      <c r="BG506" t="s">
        <v>1419</v>
      </c>
      <c r="BH506" t="s">
        <v>1420</v>
      </c>
      <c r="BI506" t="s">
        <v>1420</v>
      </c>
      <c r="BJ506" s="719" t="s">
        <v>1421</v>
      </c>
      <c r="BK506" s="566" t="s">
        <v>2799</v>
      </c>
      <c r="BL506" s="484" t="s">
        <v>1422</v>
      </c>
      <c r="BM506" s="56" t="s">
        <v>1424</v>
      </c>
      <c r="BN506" s="56" t="s">
        <v>1423</v>
      </c>
      <c r="BO506" s="369">
        <v>58</v>
      </c>
      <c r="BQ506" s="585" t="s">
        <v>1043</v>
      </c>
      <c r="BR506" s="585" t="s">
        <v>982</v>
      </c>
      <c r="BS506" s="585" t="s">
        <v>1418</v>
      </c>
      <c r="BT506" s="585" t="s">
        <v>404</v>
      </c>
    </row>
    <row r="507" spans="1:73">
      <c r="A507">
        <v>506</v>
      </c>
      <c r="B507" s="153" t="str">
        <f>IFERROR(TEXT(AL507,"00"),"99")&amp;IFERROR(TEXT(W507,"00"),"99")&amp;IFERROR(TEXT(S507,"00"),"99")&amp;IFERROR(TEXT(BO507,"000"),"999")</f>
        <v>056403059</v>
      </c>
      <c r="C507" s="153" t="str">
        <f>IFERROR(TEXT(AL507,"00"),"99")&amp;IFERROR(TEXT(V507,"00"),"99")&amp;IFERROR(TEXT(R507,"000"),"999")</f>
        <v>0564098</v>
      </c>
      <c r="D507" s="239">
        <v>1</v>
      </c>
      <c r="E507" s="591">
        <f>IF(NOT(ISBLANK(L507)),1,0)</f>
        <v>0</v>
      </c>
      <c r="F507" s="591">
        <f>IF(NOT(ISBLANK(O507)),1,0)</f>
        <v>1</v>
      </c>
      <c r="G507" s="349" t="str">
        <f>IF(ISBLANK(H507), IF(OR(NOT(ISBLANK(L507)),NOT(ISBLANK(I507)), NOT(ISBLANK(O507))),"no oldname but should be",""),IF(H507=I507,"api",IF(H507=O507,"csv","no match or acs")))</f>
        <v>csv</v>
      </c>
      <c r="H507" s="119" t="s">
        <v>5583</v>
      </c>
      <c r="I507" s="119" t="s">
        <v>5582</v>
      </c>
      <c r="J507" s="189"/>
      <c r="K507" s="119"/>
      <c r="L507" s="119"/>
      <c r="M507" s="189"/>
      <c r="N507" s="189"/>
      <c r="O507" s="119" t="s">
        <v>5583</v>
      </c>
      <c r="P507" s="189"/>
      <c r="Q507" s="120" t="s">
        <v>5584</v>
      </c>
      <c r="R507" s="142">
        <f>IFERROR(_xlfn.XLOOKUP(T507, sortorder!P:P,sortorder!Q:Q),999)</f>
        <v>98</v>
      </c>
      <c r="S507" s="142">
        <f>IFERROR(_xlfn.XLOOKUP(T507, sortorder!P:P,sortorder!O:O),99)</f>
        <v>3</v>
      </c>
      <c r="T507" s="188" t="s">
        <v>5453</v>
      </c>
      <c r="U507" s="189"/>
      <c r="V507" s="147">
        <f>IFERROR(_xlfn.XLOOKUP(X507, sortorder!E:E,sortorder!D:D),99)</f>
        <v>64</v>
      </c>
      <c r="W507" s="147">
        <f>V507</f>
        <v>64</v>
      </c>
      <c r="X507" s="190" t="s">
        <v>1376</v>
      </c>
      <c r="Y507" s="137">
        <f>IF(ISERROR(SEARCH(Y$1,$Q507)),0,1)</f>
        <v>0</v>
      </c>
      <c r="Z507" s="137">
        <f>IF(ISERROR(SEARCH(Z$1,$Q507)),0,1)</f>
        <v>0</v>
      </c>
      <c r="AA507" s="137">
        <f>IF(ISERROR(SEARCH(AA$1,$Q507)),0,1)</f>
        <v>1</v>
      </c>
      <c r="AB507" s="137">
        <f>IF(ISERROR(SEARCH(AB$1,$Q507)),0,1)</f>
        <v>0</v>
      </c>
      <c r="AC507" s="137">
        <f>IF(ISERROR(SEARCH(AC$1,$Q507)),0,1)</f>
        <v>0</v>
      </c>
      <c r="AD507" s="137">
        <f>IF(ISERROR(SEARCH(AD$1,$Q507)),0,1)</f>
        <v>0</v>
      </c>
      <c r="AE507" s="137">
        <f>IF(ISERROR(SEARCH(AE$1,$Q507)),0,1)</f>
        <v>1</v>
      </c>
      <c r="AF507" s="137">
        <f>IF(ISERROR(SEARCH(AF$1,$Q507)),0,1)</f>
        <v>1</v>
      </c>
      <c r="AG507" s="137">
        <f>IF(ISERROR(SEARCH(AG$1,$Q507)),0,1)</f>
        <v>0</v>
      </c>
      <c r="AH507" s="119" t="s">
        <v>1051</v>
      </c>
      <c r="AI507" s="137" t="str">
        <f>_xlfn.XLOOKUP(I507,'api2.3'!B:B,'api2.3'!D:D,"")</f>
        <v>EJ Indexes</v>
      </c>
      <c r="AJ507" s="119" t="s">
        <v>84</v>
      </c>
      <c r="AK507" s="202" t="s">
        <v>84</v>
      </c>
      <c r="AL507" s="200">
        <f>_xlfn.XLOOKUP(AK507,sortorder!$I$15:$I$20,sortorder!$J$15:$J$20)</f>
        <v>5</v>
      </c>
      <c r="AM507" s="640" t="s">
        <v>416</v>
      </c>
      <c r="AN507" s="640" t="s">
        <v>416</v>
      </c>
      <c r="AO507" s="640" t="s">
        <v>417</v>
      </c>
      <c r="AP507" s="646">
        <v>1</v>
      </c>
      <c r="AQ507" s="119" t="s">
        <v>1076</v>
      </c>
      <c r="AR507" s="22" t="str">
        <f>IF(AA507=1,"pctile",IF(Y507=1,"ratio",IF(AC507=1,"avg","raw")))</f>
        <v>pctile</v>
      </c>
      <c r="AS507" s="119" t="s">
        <v>1086</v>
      </c>
      <c r="AT507" s="22" t="b">
        <f>AR507=AS507</f>
        <v>1</v>
      </c>
      <c r="AU507" s="640" t="s">
        <v>1077</v>
      </c>
      <c r="AV507" s="640" t="s">
        <v>1086</v>
      </c>
      <c r="AW507" s="119"/>
      <c r="AX507" s="601" t="s">
        <v>2799</v>
      </c>
      <c r="AY507" s="484" t="b">
        <v>0</v>
      </c>
      <c r="AZ507" s="224" t="s">
        <v>1078</v>
      </c>
      <c r="BA507" s="119">
        <v>2</v>
      </c>
      <c r="BB507" s="119">
        <v>0</v>
      </c>
      <c r="BC507" s="119" t="b">
        <v>0</v>
      </c>
      <c r="BD507" s="119" t="b">
        <v>0</v>
      </c>
      <c r="BE507" s="119" t="b">
        <v>0</v>
      </c>
      <c r="BF507" s="119"/>
      <c r="BG507" s="119" t="s">
        <v>5585</v>
      </c>
      <c r="BH507" s="119" t="s">
        <v>5586</v>
      </c>
      <c r="BI507" s="119" t="s">
        <v>5586</v>
      </c>
      <c r="BJ507" s="719" t="s">
        <v>7449</v>
      </c>
      <c r="BK507" s="566" t="s">
        <v>2799</v>
      </c>
      <c r="BL507" s="484" t="s">
        <v>6593</v>
      </c>
      <c r="BM507" s="189"/>
      <c r="BN507" s="189"/>
      <c r="BO507" s="374">
        <v>59</v>
      </c>
      <c r="BP507" s="119"/>
      <c r="BQ507" s="587"/>
      <c r="BR507" s="587"/>
      <c r="BS507" s="587"/>
      <c r="BT507" s="587"/>
      <c r="BU507" s="587"/>
    </row>
    <row r="508" spans="1:73">
      <c r="A508">
        <v>507</v>
      </c>
      <c r="B508" s="153" t="str">
        <f>IFERROR(TEXT(AL508,"00"),"99")&amp;IFERROR(TEXT(W508,"00"),"99")&amp;IFERROR(TEXT(S508,"00"),"99")&amp;IFERROR(TEXT(BO508,"000"),"999")</f>
        <v>056404060</v>
      </c>
      <c r="C508" s="153" t="str">
        <f>IFERROR(TEXT(AL508,"00"),"99")&amp;IFERROR(TEXT(V508,"00"),"99")&amp;IFERROR(TEXT(R508,"000"),"999")</f>
        <v>0564099</v>
      </c>
      <c r="D508" s="28">
        <v>1</v>
      </c>
      <c r="E508" s="591">
        <f>IF(NOT(ISBLANK(L508)),1,0)</f>
        <v>0</v>
      </c>
      <c r="F508" s="591">
        <f>IF(NOT(ISBLANK(O508)),1,0)</f>
        <v>1</v>
      </c>
      <c r="G508" s="349" t="str">
        <f>IF(ISBLANK(H508), IF(OR(NOT(ISBLANK(L508)),NOT(ISBLANK(I508)), NOT(ISBLANK(O508))),"no oldname but should be",""),IF(H508=I508,"api",IF(H508=O508,"csv","no match or acs")))</f>
        <v>api</v>
      </c>
      <c r="H508" t="s">
        <v>1382</v>
      </c>
      <c r="I508" t="s">
        <v>1382</v>
      </c>
      <c r="N508" s="56" t="s">
        <v>1383</v>
      </c>
      <c r="O508" s="22" t="s">
        <v>1383</v>
      </c>
      <c r="P508" s="56" t="s">
        <v>1383</v>
      </c>
      <c r="Q508" s="61" t="s">
        <v>1381</v>
      </c>
      <c r="R508" s="142">
        <f>IFERROR(_xlfn.XLOOKUP(T508, sortorder!P:P,sortorder!Q:Q),999)</f>
        <v>99</v>
      </c>
      <c r="S508" s="142">
        <f>IFERROR(_xlfn.XLOOKUP(T508, sortorder!P:P,sortorder!O:O),99)</f>
        <v>4</v>
      </c>
      <c r="T508" s="124" t="s">
        <v>196</v>
      </c>
      <c r="U508" s="56" t="s">
        <v>287</v>
      </c>
      <c r="V508" s="147">
        <f>IFERROR(_xlfn.XLOOKUP(X508, sortorder!E:E,sortorder!D:D),99)</f>
        <v>64</v>
      </c>
      <c r="W508" s="147">
        <f>V508</f>
        <v>64</v>
      </c>
      <c r="X508" s="21" t="s">
        <v>1376</v>
      </c>
      <c r="Y508" s="137">
        <f>IF(ISERROR(SEARCH(Y$1,$Q508)),0,1)</f>
        <v>0</v>
      </c>
      <c r="Z508" s="137">
        <f>IF(ISERROR(SEARCH(Z$1,$Q508)),0,1)</f>
        <v>0</v>
      </c>
      <c r="AA508" s="137">
        <f>IF(ISERROR(SEARCH(AA$1,$Q508)),0,1)</f>
        <v>1</v>
      </c>
      <c r="AB508" s="137">
        <f>IF(ISERROR(SEARCH(AB$1,$Q508)),0,1)</f>
        <v>0</v>
      </c>
      <c r="AC508" s="137">
        <f>IF(ISERROR(SEARCH(AC$1,$Q508)),0,1)</f>
        <v>0</v>
      </c>
      <c r="AD508" s="137">
        <f>IF(ISERROR(SEARCH(AD$1,$Q508)),0,1)</f>
        <v>0</v>
      </c>
      <c r="AE508" s="137">
        <f>IF(ISERROR(SEARCH(AE$1,$Q508)),0,1)</f>
        <v>1</v>
      </c>
      <c r="AF508" s="137">
        <f>IF(ISERROR(SEARCH(AF$1,$Q508)),0,1)</f>
        <v>1</v>
      </c>
      <c r="AG508" s="137">
        <f>IF(ISERROR(SEARCH(AG$1,$Q508)),0,1)</f>
        <v>0</v>
      </c>
      <c r="AH508" t="s">
        <v>1051</v>
      </c>
      <c r="AI508" s="137" t="str">
        <f>_xlfn.XLOOKUP(I508,'api2.3'!B:B,'api2.3'!D:D,"")</f>
        <v>EJ Indexes</v>
      </c>
      <c r="AJ508" t="s">
        <v>84</v>
      </c>
      <c r="AK508" s="38" t="s">
        <v>84</v>
      </c>
      <c r="AL508" s="200">
        <f>_xlfn.XLOOKUP(AK508,sortorder!$I$15:$I$20,sortorder!$J$15:$J$20)</f>
        <v>5</v>
      </c>
      <c r="AM508" s="638" t="s">
        <v>416</v>
      </c>
      <c r="AN508" s="638" t="s">
        <v>416</v>
      </c>
      <c r="AO508" s="638" t="s">
        <v>417</v>
      </c>
      <c r="AP508" s="642">
        <v>1</v>
      </c>
      <c r="AQ508" t="s">
        <v>1076</v>
      </c>
      <c r="AR508" s="22" t="str">
        <f>IF(AA508=1,"pctile",IF(Y508=1,"ratio",IF(AC508=1,"avg","raw")))</f>
        <v>pctile</v>
      </c>
      <c r="AS508" t="s">
        <v>1086</v>
      </c>
      <c r="AT508" s="22" t="b">
        <f>AR508=AS508</f>
        <v>1</v>
      </c>
      <c r="AU508" s="638" t="s">
        <v>1077</v>
      </c>
      <c r="AV508" s="638" t="s">
        <v>1086</v>
      </c>
      <c r="AX508" s="601" t="s">
        <v>2799</v>
      </c>
      <c r="AY508" s="484" t="b">
        <v>0</v>
      </c>
      <c r="AZ508" t="s">
        <v>1078</v>
      </c>
      <c r="BA508">
        <v>2</v>
      </c>
      <c r="BB508">
        <v>0</v>
      </c>
      <c r="BC508" t="b">
        <v>0</v>
      </c>
      <c r="BD508" t="b">
        <v>0</v>
      </c>
      <c r="BE508" t="b">
        <v>0</v>
      </c>
      <c r="BG508" t="s">
        <v>1384</v>
      </c>
      <c r="BH508" t="s">
        <v>4804</v>
      </c>
      <c r="BI508" t="s">
        <v>4804</v>
      </c>
      <c r="BJ508" s="719" t="s">
        <v>5267</v>
      </c>
      <c r="BK508" s="566" t="s">
        <v>2799</v>
      </c>
      <c r="BL508" s="484" t="s">
        <v>1385</v>
      </c>
      <c r="BM508" s="56" t="s">
        <v>1387</v>
      </c>
      <c r="BN508" s="56" t="s">
        <v>1386</v>
      </c>
      <c r="BO508" s="369">
        <v>60</v>
      </c>
      <c r="BQ508" s="585" t="s">
        <v>86</v>
      </c>
      <c r="BR508" s="585" t="s">
        <v>1141</v>
      </c>
      <c r="BS508" s="585" t="s">
        <v>1383</v>
      </c>
      <c r="BT508" s="585" t="s">
        <v>404</v>
      </c>
    </row>
    <row r="509" spans="1:73">
      <c r="A509">
        <v>508</v>
      </c>
      <c r="B509" s="153" t="str">
        <f>IFERROR(TEXT(AL509,"00"),"99")&amp;IFERROR(TEXT(W509,"00"),"99")&amp;IFERROR(TEXT(S509,"00"),"99")&amp;IFERROR(TEXT(BO509,"000"),"999")</f>
        <v>056405061</v>
      </c>
      <c r="C509" s="153" t="str">
        <f>IFERROR(TEXT(AL509,"00"),"99")&amp;IFERROR(TEXT(V509,"00"),"99")&amp;IFERROR(TEXT(R509,"000"),"999")</f>
        <v>0564101</v>
      </c>
      <c r="D509" s="28">
        <v>1</v>
      </c>
      <c r="E509" s="591">
        <f>IF(NOT(ISBLANK(L509)),1,0)</f>
        <v>0</v>
      </c>
      <c r="F509" s="591">
        <f>IF(NOT(ISBLANK(O509)),1,0)</f>
        <v>1</v>
      </c>
      <c r="G509" s="349" t="str">
        <f>IF(ISBLANK(H509), IF(OR(NOT(ISBLANK(L509)),NOT(ISBLANK(I509)), NOT(ISBLANK(O509))),"no oldname but should be",""),IF(H509=I509,"api",IF(H509=O509,"csv","no match or acs")))</f>
        <v>api</v>
      </c>
      <c r="H509" t="s">
        <v>1453</v>
      </c>
      <c r="I509" t="s">
        <v>1453</v>
      </c>
      <c r="L509" s="119"/>
      <c r="M509" s="189"/>
      <c r="N509" s="56" t="s">
        <v>1454</v>
      </c>
      <c r="O509" s="22" t="s">
        <v>1454</v>
      </c>
      <c r="P509" s="56" t="s">
        <v>1454</v>
      </c>
      <c r="Q509" s="61" t="s">
        <v>1452</v>
      </c>
      <c r="R509" s="142">
        <f>IFERROR(_xlfn.XLOOKUP(T509, sortorder!P:P,sortorder!Q:Q),999)</f>
        <v>101</v>
      </c>
      <c r="S509" s="142">
        <f>IFERROR(_xlfn.XLOOKUP(T509, sortorder!P:P,sortorder!O:O),99)</f>
        <v>5</v>
      </c>
      <c r="T509" s="124" t="s">
        <v>1717</v>
      </c>
      <c r="U509" s="56" t="s">
        <v>2949</v>
      </c>
      <c r="V509" s="147">
        <f>IFERROR(_xlfn.XLOOKUP(X509, sortorder!E:E,sortorder!D:D),99)</f>
        <v>64</v>
      </c>
      <c r="W509" s="147">
        <f>V509</f>
        <v>64</v>
      </c>
      <c r="X509" s="21" t="s">
        <v>1376</v>
      </c>
      <c r="Y509" s="137">
        <f>IF(ISERROR(SEARCH(Y$1,$Q509)),0,1)</f>
        <v>0</v>
      </c>
      <c r="Z509" s="137">
        <f>IF(ISERROR(SEARCH(Z$1,$Q509)),0,1)</f>
        <v>0</v>
      </c>
      <c r="AA509" s="137">
        <f>IF(ISERROR(SEARCH(AA$1,$Q509)),0,1)</f>
        <v>1</v>
      </c>
      <c r="AB509" s="137">
        <f>IF(ISERROR(SEARCH(AB$1,$Q509)),0,1)</f>
        <v>0</v>
      </c>
      <c r="AC509" s="137">
        <f>IF(ISERROR(SEARCH(AC$1,$Q509)),0,1)</f>
        <v>0</v>
      </c>
      <c r="AD509" s="137">
        <f>IF(ISERROR(SEARCH(AD$1,$Q509)),0,1)</f>
        <v>0</v>
      </c>
      <c r="AE509" s="137">
        <f>IF(ISERROR(SEARCH(AE$1,$Q509)),0,1)</f>
        <v>1</v>
      </c>
      <c r="AF509" s="137">
        <f>IF(ISERROR(SEARCH(AF$1,$Q509)),0,1)</f>
        <v>1</v>
      </c>
      <c r="AG509" s="137">
        <f>IF(ISERROR(SEARCH(AG$1,$Q509)),0,1)</f>
        <v>0</v>
      </c>
      <c r="AH509" t="s">
        <v>1051</v>
      </c>
      <c r="AI509" s="137" t="str">
        <f>_xlfn.XLOOKUP(I509,'api2.3'!B:B,'api2.3'!D:D,"")</f>
        <v>EJ Indexes</v>
      </c>
      <c r="AJ509" t="s">
        <v>84</v>
      </c>
      <c r="AK509" s="38" t="s">
        <v>84</v>
      </c>
      <c r="AL509" s="200">
        <f>_xlfn.XLOOKUP(AK509,sortorder!$I$15:$I$20,sortorder!$J$15:$J$20)</f>
        <v>5</v>
      </c>
      <c r="AM509" s="638" t="s">
        <v>416</v>
      </c>
      <c r="AN509" s="638" t="s">
        <v>416</v>
      </c>
      <c r="AO509" s="638" t="s">
        <v>417</v>
      </c>
      <c r="AP509" s="642">
        <v>1</v>
      </c>
      <c r="AQ509" t="s">
        <v>1076</v>
      </c>
      <c r="AR509" s="22" t="str">
        <f>IF(AA509=1,"pctile",IF(Y509=1,"ratio",IF(AC509=1,"avg","raw")))</f>
        <v>pctile</v>
      </c>
      <c r="AS509" t="s">
        <v>1086</v>
      </c>
      <c r="AT509" s="22" t="b">
        <f>AR509=AS509</f>
        <v>1</v>
      </c>
      <c r="AU509" s="638" t="s">
        <v>1077</v>
      </c>
      <c r="AV509" s="638" t="s">
        <v>1086</v>
      </c>
      <c r="AX509" s="601" t="s">
        <v>2799</v>
      </c>
      <c r="AY509" s="484" t="b">
        <v>0</v>
      </c>
      <c r="AZ509" t="s">
        <v>1078</v>
      </c>
      <c r="BA509">
        <v>2</v>
      </c>
      <c r="BB509">
        <v>0</v>
      </c>
      <c r="BC509" t="b">
        <v>0</v>
      </c>
      <c r="BD509" t="b">
        <v>0</v>
      </c>
      <c r="BE509" t="b">
        <v>0</v>
      </c>
      <c r="BG509" t="s">
        <v>5228</v>
      </c>
      <c r="BH509" t="s">
        <v>4810</v>
      </c>
      <c r="BI509" t="s">
        <v>4810</v>
      </c>
      <c r="BJ509" s="719" t="s">
        <v>1455</v>
      </c>
      <c r="BK509" s="566" t="s">
        <v>2799</v>
      </c>
      <c r="BL509" s="484" t="s">
        <v>1456</v>
      </c>
      <c r="BM509" s="56" t="s">
        <v>1457</v>
      </c>
      <c r="BN509" s="56" t="s">
        <v>5229</v>
      </c>
      <c r="BO509" s="369">
        <v>61</v>
      </c>
      <c r="BQ509" s="585" t="s">
        <v>86</v>
      </c>
      <c r="BR509" s="585" t="s">
        <v>1143</v>
      </c>
      <c r="BS509" s="585" t="s">
        <v>1454</v>
      </c>
      <c r="BT509" s="585" t="s">
        <v>404</v>
      </c>
    </row>
    <row r="510" spans="1:73">
      <c r="A510">
        <v>509</v>
      </c>
      <c r="B510" s="153" t="str">
        <f>IFERROR(TEXT(AL510,"00"),"99")&amp;IFERROR(TEXT(W510,"00"),"99")&amp;IFERROR(TEXT(S510,"00"),"99")&amp;IFERROR(TEXT(BO510,"000"),"999")</f>
        <v>056406062</v>
      </c>
      <c r="C510" s="153" t="str">
        <f>IFERROR(TEXT(AL510,"00"),"99")&amp;IFERROR(TEXT(V510,"00"),"99")&amp;IFERROR(TEXT(R510,"000"),"999")</f>
        <v>0564102</v>
      </c>
      <c r="D510" s="28">
        <v>1</v>
      </c>
      <c r="E510" s="591">
        <f>IF(NOT(ISBLANK(L510)),1,0)</f>
        <v>0</v>
      </c>
      <c r="F510" s="591">
        <f>IF(NOT(ISBLANK(O510)),1,0)</f>
        <v>1</v>
      </c>
      <c r="G510" s="349" t="str">
        <f>IF(ISBLANK(H510), IF(OR(NOT(ISBLANK(L510)),NOT(ISBLANK(I510)), NOT(ISBLANK(O510))),"no oldname but should be",""),IF(H510=I510,"api",IF(H510=O510,"csv","no match or acs")))</f>
        <v>api</v>
      </c>
      <c r="H510" t="s">
        <v>1459</v>
      </c>
      <c r="I510" t="s">
        <v>1459</v>
      </c>
      <c r="N510" s="56" t="s">
        <v>1460</v>
      </c>
      <c r="O510" s="22" t="s">
        <v>1460</v>
      </c>
      <c r="P510" s="56" t="s">
        <v>1460</v>
      </c>
      <c r="Q510" s="61" t="s">
        <v>1458</v>
      </c>
      <c r="R510" s="142">
        <f>IFERROR(_xlfn.XLOOKUP(T510, sortorder!P:P,sortorder!Q:Q),999)</f>
        <v>102</v>
      </c>
      <c r="S510" s="142">
        <f>IFERROR(_xlfn.XLOOKUP(T510, sortorder!P:P,sortorder!O:O),99)</f>
        <v>6</v>
      </c>
      <c r="T510" s="124" t="s">
        <v>306</v>
      </c>
      <c r="U510" s="56" t="s">
        <v>530</v>
      </c>
      <c r="V510" s="147">
        <f>IFERROR(_xlfn.XLOOKUP(X510, sortorder!E:E,sortorder!D:D),99)</f>
        <v>64</v>
      </c>
      <c r="W510" s="147">
        <f>V510</f>
        <v>64</v>
      </c>
      <c r="X510" s="21" t="s">
        <v>1376</v>
      </c>
      <c r="Y510" s="137">
        <f>IF(ISERROR(SEARCH(Y$1,$Q510)),0,1)</f>
        <v>0</v>
      </c>
      <c r="Z510" s="137">
        <f>IF(ISERROR(SEARCH(Z$1,$Q510)),0,1)</f>
        <v>0</v>
      </c>
      <c r="AA510" s="137">
        <f>IF(ISERROR(SEARCH(AA$1,$Q510)),0,1)</f>
        <v>1</v>
      </c>
      <c r="AB510" s="137">
        <f>IF(ISERROR(SEARCH(AB$1,$Q510)),0,1)</f>
        <v>0</v>
      </c>
      <c r="AC510" s="137">
        <f>IF(ISERROR(SEARCH(AC$1,$Q510)),0,1)</f>
        <v>0</v>
      </c>
      <c r="AD510" s="137">
        <f>IF(ISERROR(SEARCH(AD$1,$Q510)),0,1)</f>
        <v>0</v>
      </c>
      <c r="AE510" s="137">
        <f>IF(ISERROR(SEARCH(AE$1,$Q510)),0,1)</f>
        <v>1</v>
      </c>
      <c r="AF510" s="137">
        <f>IF(ISERROR(SEARCH(AF$1,$Q510)),0,1)</f>
        <v>1</v>
      </c>
      <c r="AG510" s="137">
        <f>IF(ISERROR(SEARCH(AG$1,$Q510)),0,1)</f>
        <v>0</v>
      </c>
      <c r="AH510" t="s">
        <v>1051</v>
      </c>
      <c r="AI510" s="137" t="str">
        <f>_xlfn.XLOOKUP(I510,'api2.3'!B:B,'api2.3'!D:D,"")</f>
        <v>EJ Indexes</v>
      </c>
      <c r="AJ510" t="s">
        <v>84</v>
      </c>
      <c r="AK510" s="38" t="s">
        <v>84</v>
      </c>
      <c r="AL510" s="200">
        <f>_xlfn.XLOOKUP(AK510,sortorder!$I$15:$I$20,sortorder!$J$15:$J$20)</f>
        <v>5</v>
      </c>
      <c r="AM510" s="638" t="s">
        <v>416</v>
      </c>
      <c r="AN510" s="638" t="s">
        <v>416</v>
      </c>
      <c r="AO510" s="638" t="s">
        <v>417</v>
      </c>
      <c r="AP510" s="642">
        <v>1</v>
      </c>
      <c r="AQ510" t="s">
        <v>1076</v>
      </c>
      <c r="AR510" s="22" t="str">
        <f>IF(AA510=1,"pctile",IF(Y510=1,"ratio",IF(AC510=1,"avg","raw")))</f>
        <v>pctile</v>
      </c>
      <c r="AS510" t="s">
        <v>1086</v>
      </c>
      <c r="AT510" s="22" t="b">
        <f>AR510=AS510</f>
        <v>1</v>
      </c>
      <c r="AU510" s="638" t="s">
        <v>1077</v>
      </c>
      <c r="AV510" s="638" t="s">
        <v>1086</v>
      </c>
      <c r="AX510" s="601" t="s">
        <v>2799</v>
      </c>
      <c r="AY510" s="484" t="b">
        <v>0</v>
      </c>
      <c r="AZ510" t="s">
        <v>1078</v>
      </c>
      <c r="BA510">
        <v>2</v>
      </c>
      <c r="BB510">
        <v>0</v>
      </c>
      <c r="BC510" t="b">
        <v>0</v>
      </c>
      <c r="BD510" t="b">
        <v>0</v>
      </c>
      <c r="BE510" t="b">
        <v>0</v>
      </c>
      <c r="BG510" t="s">
        <v>1461</v>
      </c>
      <c r="BH510" t="s">
        <v>1462</v>
      </c>
      <c r="BI510" t="s">
        <v>1462</v>
      </c>
      <c r="BJ510" s="719" t="s">
        <v>1463</v>
      </c>
      <c r="BK510" s="566" t="s">
        <v>2799</v>
      </c>
      <c r="BL510" s="484" t="s">
        <v>1464</v>
      </c>
      <c r="BM510" s="56" t="s">
        <v>1467</v>
      </c>
      <c r="BN510" s="56" t="s">
        <v>1465</v>
      </c>
      <c r="BO510" s="369">
        <v>62</v>
      </c>
      <c r="BQ510" s="585" t="s">
        <v>145</v>
      </c>
      <c r="BR510" s="585" t="s">
        <v>1468</v>
      </c>
      <c r="BS510" s="585" t="s">
        <v>1460</v>
      </c>
      <c r="BT510" s="585" t="s">
        <v>404</v>
      </c>
    </row>
    <row r="511" spans="1:73">
      <c r="A511">
        <v>510</v>
      </c>
      <c r="B511" s="153" t="str">
        <f>IFERROR(TEXT(AL511,"00"),"99")&amp;IFERROR(TEXT(W511,"00"),"99")&amp;IFERROR(TEXT(S511,"00"),"99")&amp;IFERROR(TEXT(BO511,"000"),"999")</f>
        <v>056407063</v>
      </c>
      <c r="C511" s="153" t="str">
        <f>IFERROR(TEXT(AL511,"00"),"99")&amp;IFERROR(TEXT(V511,"00"),"99")&amp;IFERROR(TEXT(R511,"000"),"999")</f>
        <v>0564103</v>
      </c>
      <c r="D511" s="28">
        <v>1</v>
      </c>
      <c r="E511" s="591">
        <f>IF(NOT(ISBLANK(L511)),1,0)</f>
        <v>0</v>
      </c>
      <c r="F511" s="591">
        <f>IF(NOT(ISBLANK(O511)),1,0)</f>
        <v>1</v>
      </c>
      <c r="G511" s="349" t="str">
        <f>IF(ISBLANK(H511), IF(OR(NOT(ISBLANK(L511)),NOT(ISBLANK(I511)), NOT(ISBLANK(O511))),"no oldname but should be",""),IF(H511=I511,"api",IF(H511=O511,"csv","no match or acs")))</f>
        <v>api</v>
      </c>
      <c r="H511" t="s">
        <v>1389</v>
      </c>
      <c r="I511" s="119" t="s">
        <v>1389</v>
      </c>
      <c r="N511" s="56" t="s">
        <v>1390</v>
      </c>
      <c r="O511" s="22" t="s">
        <v>1390</v>
      </c>
      <c r="P511" s="56" t="s">
        <v>1390</v>
      </c>
      <c r="Q511" s="61" t="s">
        <v>1388</v>
      </c>
      <c r="R511" s="142">
        <f>IFERROR(_xlfn.XLOOKUP(T511, sortorder!P:P,sortorder!Q:Q),999)</f>
        <v>103</v>
      </c>
      <c r="S511" s="142">
        <f>IFERROR(_xlfn.XLOOKUP(T511, sortorder!P:P,sortorder!O:O),99)</f>
        <v>7</v>
      </c>
      <c r="T511" s="124" t="s">
        <v>80</v>
      </c>
      <c r="U511" s="56" t="s">
        <v>307</v>
      </c>
      <c r="V511" s="147">
        <f>IFERROR(_xlfn.XLOOKUP(X511, sortorder!E:E,sortorder!D:D),99)</f>
        <v>64</v>
      </c>
      <c r="W511" s="147">
        <f>V511</f>
        <v>64</v>
      </c>
      <c r="X511" s="21" t="s">
        <v>1376</v>
      </c>
      <c r="Y511" s="137">
        <f>IF(ISERROR(SEARCH(Y$1,$Q511)),0,1)</f>
        <v>0</v>
      </c>
      <c r="Z511" s="137">
        <f>IF(ISERROR(SEARCH(Z$1,$Q511)),0,1)</f>
        <v>0</v>
      </c>
      <c r="AA511" s="137">
        <f>IF(ISERROR(SEARCH(AA$1,$Q511)),0,1)</f>
        <v>1</v>
      </c>
      <c r="AB511" s="137">
        <f>IF(ISERROR(SEARCH(AB$1,$Q511)),0,1)</f>
        <v>0</v>
      </c>
      <c r="AC511" s="137">
        <f>IF(ISERROR(SEARCH(AC$1,$Q511)),0,1)</f>
        <v>0</v>
      </c>
      <c r="AD511" s="137">
        <f>IF(ISERROR(SEARCH(AD$1,$Q511)),0,1)</f>
        <v>0</v>
      </c>
      <c r="AE511" s="137">
        <f>IF(ISERROR(SEARCH(AE$1,$Q511)),0,1)</f>
        <v>1</v>
      </c>
      <c r="AF511" s="137">
        <f>IF(ISERROR(SEARCH(AF$1,$Q511)),0,1)</f>
        <v>1</v>
      </c>
      <c r="AG511" s="137">
        <f>IF(ISERROR(SEARCH(AG$1,$Q511)),0,1)</f>
        <v>0</v>
      </c>
      <c r="AH511" t="s">
        <v>1051</v>
      </c>
      <c r="AI511" s="137" t="str">
        <f>_xlfn.XLOOKUP(I511,'api2.3'!B:B,'api2.3'!D:D,"")</f>
        <v>EJ Indexes</v>
      </c>
      <c r="AJ511" t="s">
        <v>84</v>
      </c>
      <c r="AK511" s="38" t="s">
        <v>84</v>
      </c>
      <c r="AL511" s="200">
        <f>_xlfn.XLOOKUP(AK511,sortorder!$I$15:$I$20,sortorder!$J$15:$J$20)</f>
        <v>5</v>
      </c>
      <c r="AM511" s="638" t="s">
        <v>416</v>
      </c>
      <c r="AN511" s="638" t="s">
        <v>416</v>
      </c>
      <c r="AO511" s="638" t="s">
        <v>417</v>
      </c>
      <c r="AP511" s="642">
        <v>1</v>
      </c>
      <c r="AQ511" t="s">
        <v>1076</v>
      </c>
      <c r="AR511" s="22" t="str">
        <f>IF(AA511=1,"pctile",IF(Y511=1,"ratio",IF(AC511=1,"avg","raw")))</f>
        <v>pctile</v>
      </c>
      <c r="AS511" t="s">
        <v>1086</v>
      </c>
      <c r="AT511" s="22" t="b">
        <f>AR511=AS511</f>
        <v>1</v>
      </c>
      <c r="AU511" s="638" t="s">
        <v>1077</v>
      </c>
      <c r="AV511" s="638" t="s">
        <v>1086</v>
      </c>
      <c r="AX511" s="601" t="s">
        <v>2799</v>
      </c>
      <c r="AY511" s="484" t="b">
        <v>0</v>
      </c>
      <c r="AZ511" t="s">
        <v>1078</v>
      </c>
      <c r="BA511">
        <v>2</v>
      </c>
      <c r="BB511">
        <v>0</v>
      </c>
      <c r="BC511" t="b">
        <v>0</v>
      </c>
      <c r="BD511" t="b">
        <v>0</v>
      </c>
      <c r="BE511" t="b">
        <v>0</v>
      </c>
      <c r="BG511" t="s">
        <v>4983</v>
      </c>
      <c r="BH511" t="s">
        <v>1391</v>
      </c>
      <c r="BI511" t="s">
        <v>1391</v>
      </c>
      <c r="BJ511" s="719" t="s">
        <v>1392</v>
      </c>
      <c r="BK511" s="566" t="s">
        <v>2799</v>
      </c>
      <c r="BL511" s="484" t="s">
        <v>1393</v>
      </c>
      <c r="BM511" s="56" t="s">
        <v>1396</v>
      </c>
      <c r="BN511" s="56" t="s">
        <v>1394</v>
      </c>
      <c r="BO511" s="369">
        <v>63</v>
      </c>
      <c r="BQ511" s="585" t="s">
        <v>988</v>
      </c>
      <c r="BR511" s="585" t="s">
        <v>1397</v>
      </c>
      <c r="BS511" s="585" t="s">
        <v>1390</v>
      </c>
      <c r="BT511" s="585" t="s">
        <v>404</v>
      </c>
    </row>
    <row r="512" spans="1:73">
      <c r="A512">
        <v>511</v>
      </c>
      <c r="B512" s="153" t="str">
        <f>IFERROR(TEXT(AL512,"00"),"99")&amp;IFERROR(TEXT(W512,"00"),"99")&amp;IFERROR(TEXT(S512,"00"),"99")&amp;IFERROR(TEXT(BO512,"000"),"999")</f>
        <v>056408064</v>
      </c>
      <c r="C512" s="153" t="str">
        <f>IFERROR(TEXT(AL512,"00"),"99")&amp;IFERROR(TEXT(V512,"00"),"99")&amp;IFERROR(TEXT(R512,"000"),"999")</f>
        <v>0564104</v>
      </c>
      <c r="D512" s="28">
        <v>1</v>
      </c>
      <c r="E512" s="591">
        <f>IF(NOT(ISBLANK(L512)),1,0)</f>
        <v>0</v>
      </c>
      <c r="F512" s="591">
        <f>IF(NOT(ISBLANK(O512)),1,0)</f>
        <v>1</v>
      </c>
      <c r="G512" s="349" t="str">
        <f>IF(ISBLANK(H512), IF(OR(NOT(ISBLANK(L512)),NOT(ISBLANK(I512)), NOT(ISBLANK(O512))),"no oldname but should be",""),IF(H512=I512,"api",IF(H512=O512,"csv","no match or acs")))</f>
        <v>api</v>
      </c>
      <c r="H512" t="s">
        <v>1408</v>
      </c>
      <c r="I512" t="s">
        <v>1408</v>
      </c>
      <c r="N512" s="56" t="s">
        <v>1409</v>
      </c>
      <c r="O512" s="22" t="s">
        <v>1409</v>
      </c>
      <c r="P512" s="56" t="s">
        <v>1409</v>
      </c>
      <c r="Q512" s="61" t="s">
        <v>1407</v>
      </c>
      <c r="R512" s="142">
        <f>IFERROR(_xlfn.XLOOKUP(T512, sortorder!P:P,sortorder!Q:Q),999)</f>
        <v>104</v>
      </c>
      <c r="S512" s="142">
        <f>IFERROR(_xlfn.XLOOKUP(T512, sortorder!P:P,sortorder!O:O),99)</f>
        <v>8</v>
      </c>
      <c r="T512" s="124" t="s">
        <v>255</v>
      </c>
      <c r="U512" s="56" t="s">
        <v>332</v>
      </c>
      <c r="V512" s="147">
        <f>IFERROR(_xlfn.XLOOKUP(X512, sortorder!E:E,sortorder!D:D),99)</f>
        <v>64</v>
      </c>
      <c r="W512" s="147">
        <f>V512</f>
        <v>64</v>
      </c>
      <c r="X512" s="21" t="s">
        <v>1376</v>
      </c>
      <c r="Y512" s="137">
        <f>IF(ISERROR(SEARCH(Y$1,$Q512)),0,1)</f>
        <v>0</v>
      </c>
      <c r="Z512" s="137">
        <f>IF(ISERROR(SEARCH(Z$1,$Q512)),0,1)</f>
        <v>0</v>
      </c>
      <c r="AA512" s="137">
        <f>IF(ISERROR(SEARCH(AA$1,$Q512)),0,1)</f>
        <v>1</v>
      </c>
      <c r="AB512" s="137">
        <f>IF(ISERROR(SEARCH(AB$1,$Q512)),0,1)</f>
        <v>0</v>
      </c>
      <c r="AC512" s="137">
        <f>IF(ISERROR(SEARCH(AC$1,$Q512)),0,1)</f>
        <v>0</v>
      </c>
      <c r="AD512" s="137">
        <f>IF(ISERROR(SEARCH(AD$1,$Q512)),0,1)</f>
        <v>0</v>
      </c>
      <c r="AE512" s="137">
        <f>IF(ISERROR(SEARCH(AE$1,$Q512)),0,1)</f>
        <v>1</v>
      </c>
      <c r="AF512" s="137">
        <f>IF(ISERROR(SEARCH(AF$1,$Q512)),0,1)</f>
        <v>1</v>
      </c>
      <c r="AG512" s="137">
        <f>IF(ISERROR(SEARCH(AG$1,$Q512)),0,1)</f>
        <v>0</v>
      </c>
      <c r="AH512" t="s">
        <v>1051</v>
      </c>
      <c r="AI512" s="137" t="str">
        <f>_xlfn.XLOOKUP(I512,'api2.3'!B:B,'api2.3'!D:D,"")</f>
        <v>EJ Indexes</v>
      </c>
      <c r="AJ512" t="s">
        <v>84</v>
      </c>
      <c r="AK512" s="38" t="s">
        <v>84</v>
      </c>
      <c r="AL512" s="200">
        <f>_xlfn.XLOOKUP(AK512,sortorder!$I$15:$I$20,sortorder!$J$15:$J$20)</f>
        <v>5</v>
      </c>
      <c r="AM512" s="638" t="s">
        <v>416</v>
      </c>
      <c r="AN512" s="638" t="s">
        <v>416</v>
      </c>
      <c r="AO512" s="638" t="s">
        <v>417</v>
      </c>
      <c r="AP512" s="642">
        <v>1</v>
      </c>
      <c r="AQ512" t="s">
        <v>1076</v>
      </c>
      <c r="AR512" s="22" t="str">
        <f>IF(AA512=1,"pctile",IF(Y512=1,"ratio",IF(AC512=1,"avg","raw")))</f>
        <v>pctile</v>
      </c>
      <c r="AS512" t="s">
        <v>1086</v>
      </c>
      <c r="AT512" s="22" t="b">
        <f>AR512=AS512</f>
        <v>1</v>
      </c>
      <c r="AU512" s="638" t="s">
        <v>1077</v>
      </c>
      <c r="AV512" s="638" t="s">
        <v>1086</v>
      </c>
      <c r="AX512" s="601" t="s">
        <v>2799</v>
      </c>
      <c r="AY512" s="484" t="b">
        <v>0</v>
      </c>
      <c r="AZ512" t="s">
        <v>1078</v>
      </c>
      <c r="BA512">
        <v>2</v>
      </c>
      <c r="BB512">
        <v>0</v>
      </c>
      <c r="BC512" t="b">
        <v>0</v>
      </c>
      <c r="BD512" t="b">
        <v>0</v>
      </c>
      <c r="BE512" t="b">
        <v>0</v>
      </c>
      <c r="BG512" t="s">
        <v>1410</v>
      </c>
      <c r="BH512" t="s">
        <v>1411</v>
      </c>
      <c r="BI512" t="s">
        <v>1411</v>
      </c>
      <c r="BJ512" s="719" t="s">
        <v>1412</v>
      </c>
      <c r="BK512" s="566" t="s">
        <v>2799</v>
      </c>
      <c r="BL512" s="484" t="s">
        <v>1413</v>
      </c>
      <c r="BM512" s="56" t="s">
        <v>1415</v>
      </c>
      <c r="BN512" s="56" t="s">
        <v>1414</v>
      </c>
      <c r="BO512" s="369">
        <v>64</v>
      </c>
      <c r="BQ512" s="585" t="s">
        <v>245</v>
      </c>
      <c r="BR512" s="585" t="s">
        <v>49</v>
      </c>
      <c r="BS512" s="585" t="s">
        <v>1409</v>
      </c>
      <c r="BT512" s="585" t="s">
        <v>404</v>
      </c>
    </row>
    <row r="513" spans="1:73">
      <c r="A513">
        <v>512</v>
      </c>
      <c r="B513" s="153" t="str">
        <f>IFERROR(TEXT(AL513,"00"),"99")&amp;IFERROR(TEXT(W513,"00"),"99")&amp;IFERROR(TEXT(S513,"00"),"99")&amp;IFERROR(TEXT(BO513,"000"),"999")</f>
        <v>056409065</v>
      </c>
      <c r="C513" s="153" t="str">
        <f>IFERROR(TEXT(AL513,"00"),"99")&amp;IFERROR(TEXT(V513,"00"),"99")&amp;IFERROR(TEXT(R513,"000"),"999")</f>
        <v>0564105</v>
      </c>
      <c r="D513" s="28">
        <v>1</v>
      </c>
      <c r="E513" s="591">
        <f>IF(NOT(ISBLANK(L513)),1,0)</f>
        <v>0</v>
      </c>
      <c r="F513" s="591">
        <f>IF(NOT(ISBLANK(O513)),1,0)</f>
        <v>1</v>
      </c>
      <c r="G513" s="349" t="str">
        <f>IF(ISBLANK(H513), IF(OR(NOT(ISBLANK(L513)),NOT(ISBLANK(I513)), NOT(ISBLANK(O513))),"no oldname but should be",""),IF(H513=I513,"api",IF(H513=O513,"csv","no match or acs")))</f>
        <v>api</v>
      </c>
      <c r="H513" t="s">
        <v>1443</v>
      </c>
      <c r="I513" t="s">
        <v>1443</v>
      </c>
      <c r="N513" s="56" t="s">
        <v>1444</v>
      </c>
      <c r="O513" s="22" t="s">
        <v>1444</v>
      </c>
      <c r="P513" s="56" t="s">
        <v>1444</v>
      </c>
      <c r="Q513" s="61" t="s">
        <v>1442</v>
      </c>
      <c r="R513" s="142">
        <f>IFERROR(_xlfn.XLOOKUP(T513, sortorder!P:P,sortorder!Q:Q),999)</f>
        <v>105</v>
      </c>
      <c r="S513" s="142">
        <f>IFERROR(_xlfn.XLOOKUP(T513, sortorder!P:P,sortorder!O:O),99)</f>
        <v>9</v>
      </c>
      <c r="T513" s="124" t="s">
        <v>265</v>
      </c>
      <c r="U513" s="56" t="s">
        <v>340</v>
      </c>
      <c r="V513" s="147">
        <f>IFERROR(_xlfn.XLOOKUP(X513, sortorder!E:E,sortorder!D:D),99)</f>
        <v>64</v>
      </c>
      <c r="W513" s="147">
        <f>V513</f>
        <v>64</v>
      </c>
      <c r="X513" s="21" t="s">
        <v>1376</v>
      </c>
      <c r="Y513" s="137">
        <f>IF(ISERROR(SEARCH(Y$1,$Q513)),0,1)</f>
        <v>0</v>
      </c>
      <c r="Z513" s="137">
        <f>IF(ISERROR(SEARCH(Z$1,$Q513)),0,1)</f>
        <v>0</v>
      </c>
      <c r="AA513" s="137">
        <f>IF(ISERROR(SEARCH(AA$1,$Q513)),0,1)</f>
        <v>1</v>
      </c>
      <c r="AB513" s="137">
        <f>IF(ISERROR(SEARCH(AB$1,$Q513)),0,1)</f>
        <v>0</v>
      </c>
      <c r="AC513" s="137">
        <f>IF(ISERROR(SEARCH(AC$1,$Q513)),0,1)</f>
        <v>0</v>
      </c>
      <c r="AD513" s="137">
        <f>IF(ISERROR(SEARCH(AD$1,$Q513)),0,1)</f>
        <v>0</v>
      </c>
      <c r="AE513" s="137">
        <f>IF(ISERROR(SEARCH(AE$1,$Q513)),0,1)</f>
        <v>1</v>
      </c>
      <c r="AF513" s="137">
        <f>IF(ISERROR(SEARCH(AF$1,$Q513)),0,1)</f>
        <v>1</v>
      </c>
      <c r="AG513" s="137">
        <f>IF(ISERROR(SEARCH(AG$1,$Q513)),0,1)</f>
        <v>0</v>
      </c>
      <c r="AH513" t="s">
        <v>1051</v>
      </c>
      <c r="AI513" s="137" t="str">
        <f>_xlfn.XLOOKUP(I513,'api2.3'!B:B,'api2.3'!D:D,"")</f>
        <v>EJ Indexes</v>
      </c>
      <c r="AJ513" t="s">
        <v>84</v>
      </c>
      <c r="AK513" s="38" t="s">
        <v>84</v>
      </c>
      <c r="AL513" s="200">
        <f>_xlfn.XLOOKUP(AK513,sortorder!$I$15:$I$20,sortorder!$J$15:$J$20)</f>
        <v>5</v>
      </c>
      <c r="AM513" s="638" t="s">
        <v>416</v>
      </c>
      <c r="AN513" s="638" t="s">
        <v>416</v>
      </c>
      <c r="AO513" s="638" t="s">
        <v>417</v>
      </c>
      <c r="AP513" s="642">
        <v>1</v>
      </c>
      <c r="AQ513" t="s">
        <v>1076</v>
      </c>
      <c r="AR513" s="22" t="str">
        <f>IF(AA513=1,"pctile",IF(Y513=1,"ratio",IF(AC513=1,"avg","raw")))</f>
        <v>pctile</v>
      </c>
      <c r="AS513" t="s">
        <v>1086</v>
      </c>
      <c r="AT513" s="22" t="b">
        <f>AR513=AS513</f>
        <v>1</v>
      </c>
      <c r="AU513" s="638" t="s">
        <v>1077</v>
      </c>
      <c r="AV513" s="638" t="s">
        <v>1086</v>
      </c>
      <c r="AX513" s="601" t="s">
        <v>2799</v>
      </c>
      <c r="AY513" s="484" t="b">
        <v>0</v>
      </c>
      <c r="AZ513" t="s">
        <v>1078</v>
      </c>
      <c r="BA513">
        <v>2</v>
      </c>
      <c r="BB513">
        <v>0</v>
      </c>
      <c r="BC513" t="b">
        <v>0</v>
      </c>
      <c r="BD513" t="b">
        <v>0</v>
      </c>
      <c r="BE513" t="b">
        <v>0</v>
      </c>
      <c r="BG513" t="s">
        <v>1445</v>
      </c>
      <c r="BH513" t="s">
        <v>1446</v>
      </c>
      <c r="BI513" t="s">
        <v>1446</v>
      </c>
      <c r="BJ513" s="719" t="s">
        <v>1447</v>
      </c>
      <c r="BK513" s="566" t="s">
        <v>2799</v>
      </c>
      <c r="BL513" s="484" t="s">
        <v>5268</v>
      </c>
      <c r="BM513" s="56" t="s">
        <v>1450</v>
      </c>
      <c r="BN513" s="56" t="s">
        <v>1448</v>
      </c>
      <c r="BO513" s="369">
        <v>65</v>
      </c>
      <c r="BQ513" s="585" t="s">
        <v>1451</v>
      </c>
      <c r="BR513" s="585" t="s">
        <v>1345</v>
      </c>
      <c r="BS513" s="585" t="s">
        <v>1444</v>
      </c>
      <c r="BT513" s="585" t="s">
        <v>404</v>
      </c>
    </row>
    <row r="514" spans="1:73">
      <c r="A514">
        <v>513</v>
      </c>
      <c r="B514" s="153" t="str">
        <f>IFERROR(TEXT(AL514,"00"),"99")&amp;IFERROR(TEXT(W514,"00"),"99")&amp;IFERROR(TEXT(S514,"00"),"99")&amp;IFERROR(TEXT(BO514,"000"),"999")</f>
        <v>056410066</v>
      </c>
      <c r="C514" s="153" t="str">
        <f>IFERROR(TEXT(AL514,"00"),"99")&amp;IFERROR(TEXT(V514,"00"),"99")&amp;IFERROR(TEXT(R514,"000"),"999")</f>
        <v>0564106</v>
      </c>
      <c r="D514" s="28">
        <v>1</v>
      </c>
      <c r="E514" s="591">
        <f>IF(NOT(ISBLANK(L514)),1,0)</f>
        <v>0</v>
      </c>
      <c r="F514" s="591">
        <f>IF(NOT(ISBLANK(O514)),1,0)</f>
        <v>1</v>
      </c>
      <c r="G514" s="349" t="str">
        <f>IF(ISBLANK(H514), IF(OR(NOT(ISBLANK(L514)),NOT(ISBLANK(I514)), NOT(ISBLANK(O514))),"no oldname but should be",""),IF(H514=I514,"api",IF(H514=O514,"csv","no match or acs")))</f>
        <v>api</v>
      </c>
      <c r="H514" t="s">
        <v>1470</v>
      </c>
      <c r="I514" t="s">
        <v>1470</v>
      </c>
      <c r="J514" s="189"/>
      <c r="K514" s="119"/>
      <c r="N514" s="189" t="s">
        <v>1471</v>
      </c>
      <c r="O514" s="621" t="s">
        <v>1471</v>
      </c>
      <c r="P514" s="189" t="s">
        <v>1471</v>
      </c>
      <c r="Q514" s="61" t="s">
        <v>1469</v>
      </c>
      <c r="R514" s="142">
        <f>IFERROR(_xlfn.XLOOKUP(T514, sortorder!P:P,sortorder!Q:Q),999)</f>
        <v>106</v>
      </c>
      <c r="S514" s="142">
        <f>IFERROR(_xlfn.XLOOKUP(T514, sortorder!P:P,sortorder!O:O),99)</f>
        <v>10</v>
      </c>
      <c r="T514" s="124" t="s">
        <v>95</v>
      </c>
      <c r="U514" s="56" t="s">
        <v>348</v>
      </c>
      <c r="V514" s="147">
        <f>IFERROR(_xlfn.XLOOKUP(X514, sortorder!E:E,sortorder!D:D),99)</f>
        <v>64</v>
      </c>
      <c r="W514" s="147">
        <f>V514</f>
        <v>64</v>
      </c>
      <c r="X514" s="21" t="s">
        <v>1376</v>
      </c>
      <c r="Y514" s="137">
        <f>IF(ISERROR(SEARCH(Y$1,$Q514)),0,1)</f>
        <v>0</v>
      </c>
      <c r="Z514" s="137">
        <f>IF(ISERROR(SEARCH(Z$1,$Q514)),0,1)</f>
        <v>0</v>
      </c>
      <c r="AA514" s="137">
        <f>IF(ISERROR(SEARCH(AA$1,$Q514)),0,1)</f>
        <v>1</v>
      </c>
      <c r="AB514" s="137">
        <f>IF(ISERROR(SEARCH(AB$1,$Q514)),0,1)</f>
        <v>0</v>
      </c>
      <c r="AC514" s="137">
        <f>IF(ISERROR(SEARCH(AC$1,$Q514)),0,1)</f>
        <v>0</v>
      </c>
      <c r="AD514" s="137">
        <f>IF(ISERROR(SEARCH(AD$1,$Q514)),0,1)</f>
        <v>0</v>
      </c>
      <c r="AE514" s="137">
        <f>IF(ISERROR(SEARCH(AE$1,$Q514)),0,1)</f>
        <v>1</v>
      </c>
      <c r="AF514" s="137">
        <f>IF(ISERROR(SEARCH(AF$1,$Q514)),0,1)</f>
        <v>1</v>
      </c>
      <c r="AG514" s="137">
        <f>IF(ISERROR(SEARCH(AG$1,$Q514)),0,1)</f>
        <v>0</v>
      </c>
      <c r="AH514" t="s">
        <v>1051</v>
      </c>
      <c r="AI514" s="137" t="str">
        <f>_xlfn.XLOOKUP(I514,'api2.3'!B:B,'api2.3'!D:D,"")</f>
        <v>EJ Indexes</v>
      </c>
      <c r="AJ514" t="s">
        <v>84</v>
      </c>
      <c r="AK514" s="38" t="s">
        <v>84</v>
      </c>
      <c r="AL514" s="200">
        <f>_xlfn.XLOOKUP(AK514,sortorder!$I$15:$I$20,sortorder!$J$15:$J$20)</f>
        <v>5</v>
      </c>
      <c r="AM514" s="638" t="s">
        <v>416</v>
      </c>
      <c r="AN514" s="638" t="s">
        <v>416</v>
      </c>
      <c r="AO514" s="638" t="s">
        <v>417</v>
      </c>
      <c r="AP514" s="642">
        <v>1</v>
      </c>
      <c r="AQ514" t="s">
        <v>1076</v>
      </c>
      <c r="AR514" s="22" t="str">
        <f>IF(AA514=1,"pctile",IF(Y514=1,"ratio",IF(AC514=1,"avg","raw")))</f>
        <v>pctile</v>
      </c>
      <c r="AS514" t="s">
        <v>1086</v>
      </c>
      <c r="AT514" s="22" t="b">
        <f>AR514=AS514</f>
        <v>1</v>
      </c>
      <c r="AU514" s="638" t="s">
        <v>1077</v>
      </c>
      <c r="AV514" s="638" t="s">
        <v>1086</v>
      </c>
      <c r="AX514" s="601" t="s">
        <v>2799</v>
      </c>
      <c r="AY514" s="484" t="b">
        <v>0</v>
      </c>
      <c r="AZ514" t="s">
        <v>1078</v>
      </c>
      <c r="BA514">
        <v>2</v>
      </c>
      <c r="BB514">
        <v>0</v>
      </c>
      <c r="BC514" t="b">
        <v>0</v>
      </c>
      <c r="BD514" t="b">
        <v>0</v>
      </c>
      <c r="BE514" t="b">
        <v>0</v>
      </c>
      <c r="BG514" s="119" t="s">
        <v>1472</v>
      </c>
      <c r="BH514" s="119" t="s">
        <v>1473</v>
      </c>
      <c r="BI514" s="119" t="s">
        <v>1473</v>
      </c>
      <c r="BJ514" s="719" t="s">
        <v>1474</v>
      </c>
      <c r="BK514" s="566" t="s">
        <v>2799</v>
      </c>
      <c r="BL514" s="484" t="s">
        <v>1475</v>
      </c>
      <c r="BM514" s="56" t="s">
        <v>1477</v>
      </c>
      <c r="BN514" s="56" t="s">
        <v>1476</v>
      </c>
      <c r="BO514" s="369">
        <v>66</v>
      </c>
      <c r="BQ514" s="585" t="s">
        <v>55</v>
      </c>
      <c r="BR514" s="585" t="s">
        <v>1106</v>
      </c>
      <c r="BS514" s="585" t="s">
        <v>1471</v>
      </c>
      <c r="BT514" s="585" t="s">
        <v>404</v>
      </c>
    </row>
    <row r="515" spans="1:73">
      <c r="A515">
        <v>514</v>
      </c>
      <c r="B515" s="153" t="str">
        <f>IFERROR(TEXT(AL515,"00"),"99")&amp;IFERROR(TEXT(W515,"00"),"99")&amp;IFERROR(TEXT(S515,"00"),"99")&amp;IFERROR(TEXT(BO515,"000"),"999")</f>
        <v>056411067</v>
      </c>
      <c r="C515" s="153" t="str">
        <f>IFERROR(TEXT(AL515,"00"),"99")&amp;IFERROR(TEXT(V515,"00"),"99")&amp;IFERROR(TEXT(R515,"000"),"999")</f>
        <v>0564107</v>
      </c>
      <c r="D515" s="28">
        <v>1</v>
      </c>
      <c r="E515" s="591">
        <f>IF(NOT(ISBLANK(L515)),1,0)</f>
        <v>0</v>
      </c>
      <c r="F515" s="591">
        <f>IF(NOT(ISBLANK(O515)),1,0)</f>
        <v>1</v>
      </c>
      <c r="G515" s="349" t="str">
        <f>IF(ISBLANK(H515), IF(OR(NOT(ISBLANK(L515)),NOT(ISBLANK(I515)), NOT(ISBLANK(O515))),"no oldname but should be",""),IF(H515=I515,"api",IF(H515=O515,"csv","no match or acs")))</f>
        <v>api</v>
      </c>
      <c r="H515" s="119" t="s">
        <v>1479</v>
      </c>
      <c r="I515" s="119" t="s">
        <v>1479</v>
      </c>
      <c r="N515" s="56" t="s">
        <v>1480</v>
      </c>
      <c r="O515" s="22" t="s">
        <v>1480</v>
      </c>
      <c r="P515" s="56" t="s">
        <v>1480</v>
      </c>
      <c r="Q515" s="61" t="s">
        <v>1478</v>
      </c>
      <c r="R515" s="142">
        <f>IFERROR(_xlfn.XLOOKUP(T515, sortorder!P:P,sortorder!Q:Q),999)</f>
        <v>107</v>
      </c>
      <c r="S515" s="142">
        <f>IFERROR(_xlfn.XLOOKUP(T515, sortorder!P:P,sortorder!O:O),99)</f>
        <v>11</v>
      </c>
      <c r="T515" s="124" t="s">
        <v>134</v>
      </c>
      <c r="U515" s="56" t="s">
        <v>539</v>
      </c>
      <c r="V515" s="147">
        <f>IFERROR(_xlfn.XLOOKUP(X515, sortorder!E:E,sortorder!D:D),99)</f>
        <v>64</v>
      </c>
      <c r="W515" s="147">
        <f>V515</f>
        <v>64</v>
      </c>
      <c r="X515" s="21" t="s">
        <v>1376</v>
      </c>
      <c r="Y515" s="137">
        <f>IF(ISERROR(SEARCH(Y$1,$Q515)),0,1)</f>
        <v>0</v>
      </c>
      <c r="Z515" s="137">
        <f>IF(ISERROR(SEARCH(Z$1,$Q515)),0,1)</f>
        <v>0</v>
      </c>
      <c r="AA515" s="137">
        <f>IF(ISERROR(SEARCH(AA$1,$Q515)),0,1)</f>
        <v>1</v>
      </c>
      <c r="AB515" s="137">
        <f>IF(ISERROR(SEARCH(AB$1,$Q515)),0,1)</f>
        <v>0</v>
      </c>
      <c r="AC515" s="137">
        <f>IF(ISERROR(SEARCH(AC$1,$Q515)),0,1)</f>
        <v>0</v>
      </c>
      <c r="AD515" s="137">
        <f>IF(ISERROR(SEARCH(AD$1,$Q515)),0,1)</f>
        <v>0</v>
      </c>
      <c r="AE515" s="137">
        <f>IF(ISERROR(SEARCH(AE$1,$Q515)),0,1)</f>
        <v>1</v>
      </c>
      <c r="AF515" s="137">
        <f>IF(ISERROR(SEARCH(AF$1,$Q515)),0,1)</f>
        <v>1</v>
      </c>
      <c r="AG515" s="137">
        <f>IF(ISERROR(SEARCH(AG$1,$Q515)),0,1)</f>
        <v>0</v>
      </c>
      <c r="AH515" t="s">
        <v>1051</v>
      </c>
      <c r="AI515" s="137" t="str">
        <f>_xlfn.XLOOKUP(I515,'api2.3'!B:B,'api2.3'!D:D,"")</f>
        <v>EJ Indexes</v>
      </c>
      <c r="AJ515" t="s">
        <v>84</v>
      </c>
      <c r="AK515" s="38" t="s">
        <v>84</v>
      </c>
      <c r="AL515" s="200">
        <f>_xlfn.XLOOKUP(AK515,sortorder!$I$15:$I$20,sortorder!$J$15:$J$20)</f>
        <v>5</v>
      </c>
      <c r="AM515" s="638" t="s">
        <v>416</v>
      </c>
      <c r="AN515" s="638" t="s">
        <v>416</v>
      </c>
      <c r="AO515" s="638" t="s">
        <v>417</v>
      </c>
      <c r="AP515" s="642">
        <v>1</v>
      </c>
      <c r="AQ515" t="s">
        <v>1076</v>
      </c>
      <c r="AR515" s="22" t="str">
        <f>IF(AA515=1,"pctile",IF(Y515=1,"ratio",IF(AC515=1,"avg","raw")))</f>
        <v>pctile</v>
      </c>
      <c r="AS515" t="s">
        <v>1086</v>
      </c>
      <c r="AT515" s="22" t="b">
        <f>AR515=AS515</f>
        <v>1</v>
      </c>
      <c r="AU515" s="638" t="s">
        <v>1077</v>
      </c>
      <c r="AV515" s="638" t="s">
        <v>1086</v>
      </c>
      <c r="AX515" s="601" t="s">
        <v>2799</v>
      </c>
      <c r="AY515" s="484" t="b">
        <v>0</v>
      </c>
      <c r="AZ515" t="s">
        <v>1078</v>
      </c>
      <c r="BA515">
        <v>2</v>
      </c>
      <c r="BB515">
        <v>0</v>
      </c>
      <c r="BC515" t="b">
        <v>0</v>
      </c>
      <c r="BD515" t="b">
        <v>0</v>
      </c>
      <c r="BE515" t="b">
        <v>0</v>
      </c>
      <c r="BG515" t="s">
        <v>1481</v>
      </c>
      <c r="BH515" t="s">
        <v>1482</v>
      </c>
      <c r="BI515" t="s">
        <v>1482</v>
      </c>
      <c r="BJ515" s="719" t="s">
        <v>1483</v>
      </c>
      <c r="BK515" s="566" t="s">
        <v>2799</v>
      </c>
      <c r="BL515" s="484" t="s">
        <v>1484</v>
      </c>
      <c r="BM515" s="56" t="s">
        <v>1486</v>
      </c>
      <c r="BN515" s="56" t="s">
        <v>1485</v>
      </c>
      <c r="BO515" s="369">
        <v>67</v>
      </c>
      <c r="BQ515" s="585" t="s">
        <v>55</v>
      </c>
      <c r="BR515" s="585" t="s">
        <v>1487</v>
      </c>
      <c r="BS515" s="585" t="s">
        <v>1480</v>
      </c>
      <c r="BT515" s="585" t="s">
        <v>404</v>
      </c>
    </row>
    <row r="516" spans="1:73">
      <c r="A516">
        <v>515</v>
      </c>
      <c r="B516" s="153" t="str">
        <f>IFERROR(TEXT(AL516,"00"),"99")&amp;IFERROR(TEXT(W516,"00"),"99")&amp;IFERROR(TEXT(S516,"00"),"99")&amp;IFERROR(TEXT(BO516,"000"),"999")</f>
        <v>056412068</v>
      </c>
      <c r="C516" s="153" t="str">
        <f>IFERROR(TEXT(AL516,"00"),"99")&amp;IFERROR(TEXT(V516,"00"),"99")&amp;IFERROR(TEXT(R516,"000"),"999")</f>
        <v>0564108</v>
      </c>
      <c r="D516" s="28">
        <v>1</v>
      </c>
      <c r="E516" s="591">
        <f>IF(NOT(ISBLANK(L516)),1,0)</f>
        <v>0</v>
      </c>
      <c r="F516" s="591">
        <f>IF(NOT(ISBLANK(O516)),1,0)</f>
        <v>1</v>
      </c>
      <c r="G516" s="349" t="str">
        <f>IF(ISBLANK(H516), IF(OR(NOT(ISBLANK(L516)),NOT(ISBLANK(I516)), NOT(ISBLANK(O516))),"no oldname but should be",""),IF(H516=I516,"api",IF(H516=O516,"csv","no match or acs")))</f>
        <v>api</v>
      </c>
      <c r="H516" t="s">
        <v>1399</v>
      </c>
      <c r="I516" t="s">
        <v>1399</v>
      </c>
      <c r="N516" s="56" t="s">
        <v>1400</v>
      </c>
      <c r="O516" s="22" t="s">
        <v>1400</v>
      </c>
      <c r="P516" s="56" t="s">
        <v>1400</v>
      </c>
      <c r="Q516" s="61" t="s">
        <v>1398</v>
      </c>
      <c r="R516" s="142">
        <f>IFERROR(_xlfn.XLOOKUP(T516, sortorder!P:P,sortorder!Q:Q),999)</f>
        <v>108</v>
      </c>
      <c r="S516" s="142">
        <f>IFERROR(_xlfn.XLOOKUP(T516, sortorder!P:P,sortorder!O:O),99)</f>
        <v>12</v>
      </c>
      <c r="T516" s="124" t="s">
        <v>244</v>
      </c>
      <c r="U516" s="56" t="s">
        <v>323</v>
      </c>
      <c r="V516" s="147">
        <f>IFERROR(_xlfn.XLOOKUP(X516, sortorder!E:E,sortorder!D:D),99)</f>
        <v>64</v>
      </c>
      <c r="W516" s="147">
        <f>V516</f>
        <v>64</v>
      </c>
      <c r="X516" s="21" t="s">
        <v>1376</v>
      </c>
      <c r="Y516" s="137">
        <f>IF(ISERROR(SEARCH(Y$1,$Q516)),0,1)</f>
        <v>0</v>
      </c>
      <c r="Z516" s="137">
        <f>IF(ISERROR(SEARCH(Z$1,$Q516)),0,1)</f>
        <v>0</v>
      </c>
      <c r="AA516" s="137">
        <f>IF(ISERROR(SEARCH(AA$1,$Q516)),0,1)</f>
        <v>1</v>
      </c>
      <c r="AB516" s="137">
        <f>IF(ISERROR(SEARCH(AB$1,$Q516)),0,1)</f>
        <v>0</v>
      </c>
      <c r="AC516" s="137">
        <f>IF(ISERROR(SEARCH(AC$1,$Q516)),0,1)</f>
        <v>0</v>
      </c>
      <c r="AD516" s="137">
        <f>IF(ISERROR(SEARCH(AD$1,$Q516)),0,1)</f>
        <v>0</v>
      </c>
      <c r="AE516" s="137">
        <f>IF(ISERROR(SEARCH(AE$1,$Q516)),0,1)</f>
        <v>1</v>
      </c>
      <c r="AF516" s="137">
        <f>IF(ISERROR(SEARCH(AF$1,$Q516)),0,1)</f>
        <v>1</v>
      </c>
      <c r="AG516" s="137">
        <f>IF(ISERROR(SEARCH(AG$1,$Q516)),0,1)</f>
        <v>0</v>
      </c>
      <c r="AH516" t="s">
        <v>1051</v>
      </c>
      <c r="AI516" s="137" t="str">
        <f>_xlfn.XLOOKUP(I516,'api2.3'!B:B,'api2.3'!D:D,"")</f>
        <v>EJ Indexes</v>
      </c>
      <c r="AJ516" t="s">
        <v>84</v>
      </c>
      <c r="AK516" s="38" t="s">
        <v>84</v>
      </c>
      <c r="AL516" s="200">
        <f>_xlfn.XLOOKUP(AK516,sortorder!$I$15:$I$20,sortorder!$J$15:$J$20)</f>
        <v>5</v>
      </c>
      <c r="AM516" s="638" t="s">
        <v>416</v>
      </c>
      <c r="AN516" s="638" t="s">
        <v>416</v>
      </c>
      <c r="AO516" s="638" t="s">
        <v>417</v>
      </c>
      <c r="AP516" s="642">
        <v>1</v>
      </c>
      <c r="AQ516" t="s">
        <v>1076</v>
      </c>
      <c r="AR516" s="22" t="str">
        <f>IF(AA516=1,"pctile",IF(Y516=1,"ratio",IF(AC516=1,"avg","raw")))</f>
        <v>pctile</v>
      </c>
      <c r="AS516" t="s">
        <v>1086</v>
      </c>
      <c r="AT516" s="22" t="b">
        <f>AR516=AS516</f>
        <v>1</v>
      </c>
      <c r="AU516" s="638" t="s">
        <v>1077</v>
      </c>
      <c r="AV516" s="638" t="s">
        <v>1086</v>
      </c>
      <c r="AX516" s="601" t="s">
        <v>2799</v>
      </c>
      <c r="AY516" s="484" t="b">
        <v>0</v>
      </c>
      <c r="AZ516" t="s">
        <v>1078</v>
      </c>
      <c r="BA516">
        <v>2</v>
      </c>
      <c r="BB516">
        <v>0</v>
      </c>
      <c r="BC516" t="b">
        <v>0</v>
      </c>
      <c r="BD516" t="b">
        <v>0</v>
      </c>
      <c r="BE516" t="b">
        <v>0</v>
      </c>
      <c r="BG516" t="s">
        <v>1401</v>
      </c>
      <c r="BH516" t="s">
        <v>1402</v>
      </c>
      <c r="BI516" t="s">
        <v>1402</v>
      </c>
      <c r="BJ516" s="719" t="s">
        <v>1403</v>
      </c>
      <c r="BK516" s="566" t="s">
        <v>2799</v>
      </c>
      <c r="BL516" s="484" t="s">
        <v>1404</v>
      </c>
      <c r="BM516" s="56" t="s">
        <v>1406</v>
      </c>
      <c r="BN516" s="56" t="s">
        <v>1405</v>
      </c>
      <c r="BO516" s="369">
        <v>68</v>
      </c>
      <c r="BQ516" s="585" t="s">
        <v>1283</v>
      </c>
      <c r="BR516" s="585" t="s">
        <v>79</v>
      </c>
      <c r="BS516" s="585" t="s">
        <v>1400</v>
      </c>
      <c r="BT516" s="585" t="s">
        <v>404</v>
      </c>
    </row>
    <row r="517" spans="1:73">
      <c r="A517">
        <v>516</v>
      </c>
      <c r="B517" s="153" t="str">
        <f>IFERROR(TEXT(AL517,"00"),"99")&amp;IFERROR(TEXT(W517,"00"),"99")&amp;IFERROR(TEXT(S517,"00"),"99")&amp;IFERROR(TEXT(BO517,"000"),"999")</f>
        <v>056413069</v>
      </c>
      <c r="C517" s="153" t="str">
        <f>IFERROR(TEXT(AL517,"00"),"99")&amp;IFERROR(TEXT(V517,"00"),"99")&amp;IFERROR(TEXT(R517,"000"),"999")</f>
        <v>0564109</v>
      </c>
      <c r="D517" s="239">
        <v>1</v>
      </c>
      <c r="E517" s="591">
        <f>IF(NOT(ISBLANK(L517)),1,0)</f>
        <v>0</v>
      </c>
      <c r="F517" s="591">
        <f>IF(NOT(ISBLANK(O517)),1,0)</f>
        <v>1</v>
      </c>
      <c r="G517" s="349" t="str">
        <f>IF(ISBLANK(H517), IF(OR(NOT(ISBLANK(L517)),NOT(ISBLANK(I517)), NOT(ISBLANK(O517))),"no oldname but should be",""),IF(H517=I517,"api",IF(H517=O517,"csv","no match or acs")))</f>
        <v>csv</v>
      </c>
      <c r="H517" s="119" t="s">
        <v>5447</v>
      </c>
      <c r="I517" s="599" t="s">
        <v>5680</v>
      </c>
      <c r="J517" s="189"/>
      <c r="K517" s="119"/>
      <c r="L517" s="119"/>
      <c r="M517" s="189"/>
      <c r="N517" s="189"/>
      <c r="O517" s="119" t="s">
        <v>5447</v>
      </c>
      <c r="P517" s="189"/>
      <c r="Q517" s="120" t="s">
        <v>5518</v>
      </c>
      <c r="R517" s="142">
        <f>IFERROR(_xlfn.XLOOKUP(T517, sortorder!P:P,sortorder!Q:Q),999)</f>
        <v>109</v>
      </c>
      <c r="S517" s="142">
        <f>IFERROR(_xlfn.XLOOKUP(T517, sortorder!P:P,sortorder!O:O),99)</f>
        <v>13</v>
      </c>
      <c r="T517" s="188" t="s">
        <v>5449</v>
      </c>
      <c r="U517" s="189"/>
      <c r="V517" s="147">
        <f>IFERROR(_xlfn.XLOOKUP(X517, sortorder!E:E,sortorder!D:D),99)</f>
        <v>64</v>
      </c>
      <c r="W517" s="147">
        <f>V517</f>
        <v>64</v>
      </c>
      <c r="X517" s="190" t="s">
        <v>1376</v>
      </c>
      <c r="Y517" s="137">
        <f>IF(ISERROR(SEARCH(Y$1,$Q517)),0,1)</f>
        <v>0</v>
      </c>
      <c r="Z517" s="137">
        <f>IF(ISERROR(SEARCH(Z$1,$Q517)),0,1)</f>
        <v>0</v>
      </c>
      <c r="AA517" s="137">
        <f>IF(ISERROR(SEARCH(AA$1,$Q517)),0,1)</f>
        <v>1</v>
      </c>
      <c r="AB517" s="137">
        <f>IF(ISERROR(SEARCH(AB$1,$Q517)),0,1)</f>
        <v>0</v>
      </c>
      <c r="AC517" s="137">
        <f>IF(ISERROR(SEARCH(AC$1,$Q517)),0,1)</f>
        <v>0</v>
      </c>
      <c r="AD517" s="137">
        <f>IF(ISERROR(SEARCH(AD$1,$Q517)),0,1)</f>
        <v>0</v>
      </c>
      <c r="AE517" s="137">
        <f>IF(ISERROR(SEARCH(AE$1,$Q517)),0,1)</f>
        <v>1</v>
      </c>
      <c r="AF517" s="137">
        <f>IF(ISERROR(SEARCH(AF$1,$Q517)),0,1)</f>
        <v>1</v>
      </c>
      <c r="AG517" s="137">
        <f>IF(ISERROR(SEARCH(AG$1,$Q517)),0,1)</f>
        <v>0</v>
      </c>
      <c r="AH517" s="119" t="s">
        <v>1051</v>
      </c>
      <c r="AI517" s="137" t="str">
        <f>_xlfn.XLOOKUP(I517,'api2.3'!B:B,'api2.3'!D:D,"")</f>
        <v>EJ Indexes</v>
      </c>
      <c r="AJ517" s="119" t="s">
        <v>84</v>
      </c>
      <c r="AK517" s="202" t="s">
        <v>84</v>
      </c>
      <c r="AL517" s="200">
        <f>_xlfn.XLOOKUP(AK517,sortorder!$I$15:$I$20,sortorder!$J$15:$J$20)</f>
        <v>5</v>
      </c>
      <c r="AM517" s="640" t="s">
        <v>416</v>
      </c>
      <c r="AN517" s="640" t="s">
        <v>416</v>
      </c>
      <c r="AO517" s="640" t="s">
        <v>417</v>
      </c>
      <c r="AP517" s="646">
        <v>1</v>
      </c>
      <c r="AQ517" s="119" t="s">
        <v>1076</v>
      </c>
      <c r="AR517" s="22" t="str">
        <f>IF(AA517=1,"pctile",IF(Y517=1,"ratio",IF(AC517=1,"avg","raw")))</f>
        <v>pctile</v>
      </c>
      <c r="AS517" s="119" t="s">
        <v>1086</v>
      </c>
      <c r="AT517" s="22" t="b">
        <f>AR517=AS517</f>
        <v>1</v>
      </c>
      <c r="AU517" s="640" t="s">
        <v>1077</v>
      </c>
      <c r="AV517" s="640" t="s">
        <v>1086</v>
      </c>
      <c r="AW517" s="119"/>
      <c r="AX517" s="601" t="s">
        <v>2799</v>
      </c>
      <c r="AY517" s="484" t="b">
        <v>0</v>
      </c>
      <c r="AZ517" s="224" t="s">
        <v>1078</v>
      </c>
      <c r="BA517" s="119">
        <v>2</v>
      </c>
      <c r="BB517" s="119">
        <v>0</v>
      </c>
      <c r="BC517" s="119" t="b">
        <v>0</v>
      </c>
      <c r="BD517" s="119" t="b">
        <v>0</v>
      </c>
      <c r="BE517" s="119" t="b">
        <v>0</v>
      </c>
      <c r="BF517" s="119"/>
      <c r="BG517" s="119" t="s">
        <v>5519</v>
      </c>
      <c r="BH517" s="119" t="s">
        <v>5520</v>
      </c>
      <c r="BI517" s="119" t="s">
        <v>5520</v>
      </c>
      <c r="BJ517" s="719" t="s">
        <v>7451</v>
      </c>
      <c r="BK517" s="566" t="s">
        <v>2799</v>
      </c>
      <c r="BL517" s="484" t="s">
        <v>5738</v>
      </c>
      <c r="BM517" s="189"/>
      <c r="BN517" s="189"/>
      <c r="BO517" s="370">
        <v>69</v>
      </c>
      <c r="BP517" s="119"/>
      <c r="BQ517" s="587"/>
      <c r="BR517" s="587"/>
      <c r="BS517" s="587"/>
      <c r="BT517" s="587"/>
      <c r="BU517" s="587"/>
    </row>
    <row r="518" spans="1:73">
      <c r="A518">
        <v>517</v>
      </c>
      <c r="B518" s="153" t="str">
        <f>IFERROR(TEXT(AL518,"00"),"99")&amp;IFERROR(TEXT(W518,"00"),"99")&amp;IFERROR(TEXT(S518,"00"),"99")&amp;IFERROR(TEXT(BO518,"000"),"999")</f>
        <v>056501044</v>
      </c>
      <c r="C518" s="153" t="str">
        <f>IFERROR(TEXT(AL518,"00"),"99")&amp;IFERROR(TEXT(V518,"00"),"99")&amp;IFERROR(TEXT(R518,"000"),"999")</f>
        <v>0565096</v>
      </c>
      <c r="D518" s="28">
        <v>1</v>
      </c>
      <c r="E518" s="591">
        <f>IF(NOT(ISBLANK(L518)),1,0)</f>
        <v>0</v>
      </c>
      <c r="F518" s="591">
        <f>IF(NOT(ISBLANK(O518)),1,0)</f>
        <v>1</v>
      </c>
      <c r="G518" s="349" t="str">
        <f>IF(ISBLANK(H518), IF(OR(NOT(ISBLANK(L518)),NOT(ISBLANK(I518)), NOT(ISBLANK(O518))),"no oldname but should be",""),IF(H518=I518,"api",IF(H518=O518,"csv","no match or acs")))</f>
        <v>api</v>
      </c>
      <c r="H518" t="s">
        <v>2000</v>
      </c>
      <c r="I518" s="119" t="s">
        <v>2000</v>
      </c>
      <c r="N518" s="56" t="s">
        <v>2001</v>
      </c>
      <c r="O518" s="123" t="s">
        <v>2001</v>
      </c>
      <c r="P518" s="56" t="s">
        <v>2001</v>
      </c>
      <c r="Q518" s="61" t="s">
        <v>1999</v>
      </c>
      <c r="R518" s="142">
        <f>IFERROR(_xlfn.XLOOKUP(T518, sortorder!P:P,sortorder!Q:Q),999)</f>
        <v>96</v>
      </c>
      <c r="S518" s="142">
        <f>IFERROR(_xlfn.XLOOKUP(T518, sortorder!P:P,sortorder!O:O),99)</f>
        <v>1</v>
      </c>
      <c r="T518" s="124" t="s">
        <v>181</v>
      </c>
      <c r="U518" s="56" t="s">
        <v>315</v>
      </c>
      <c r="V518" s="147">
        <f>IFERROR(_xlfn.XLOOKUP(X518, sortorder!E:E,sortorder!D:D),99)</f>
        <v>65</v>
      </c>
      <c r="W518" s="147">
        <f>V518</f>
        <v>65</v>
      </c>
      <c r="X518" s="21" t="s">
        <v>1963</v>
      </c>
      <c r="Y518" s="137">
        <f>IF(ISERROR(SEARCH(Y$1,$Q518)),0,1)</f>
        <v>0</v>
      </c>
      <c r="Z518" s="137">
        <f>IF(ISERROR(SEARCH(Z$1,$Q518)),0,1)</f>
        <v>1</v>
      </c>
      <c r="AA518" s="137">
        <f>IF(ISERROR(SEARCH(AA$1,$Q518)),0,1)</f>
        <v>1</v>
      </c>
      <c r="AB518" s="137">
        <f>IF(ISERROR(SEARCH(AB$1,$Q518)),0,1)</f>
        <v>0</v>
      </c>
      <c r="AC518" s="137">
        <f>IF(ISERROR(SEARCH(AC$1,$Q518)),0,1)</f>
        <v>0</v>
      </c>
      <c r="AD518" s="137">
        <f>IF(ISERROR(SEARCH(AD$1,$Q518)),0,1)</f>
        <v>0</v>
      </c>
      <c r="AE518" s="137">
        <f>IF(ISERROR(SEARCH(AE$1,$Q518)),0,1)</f>
        <v>1</v>
      </c>
      <c r="AF518" s="137">
        <f>IF(ISERROR(SEARCH(AF$1,$Q518)),0,1)</f>
        <v>1</v>
      </c>
      <c r="AG518" s="137">
        <f>IF(ISERROR(SEARCH(AG$1,$Q518)),0,1)</f>
        <v>0</v>
      </c>
      <c r="AH518" t="s">
        <v>1051</v>
      </c>
      <c r="AI518" s="137" t="str">
        <f>_xlfn.XLOOKUP(I518,'api2.3'!B:B,'api2.3'!D:D,"")</f>
        <v>EJ Indexes</v>
      </c>
      <c r="AJ518" t="s">
        <v>84</v>
      </c>
      <c r="AK518" s="38" t="s">
        <v>84</v>
      </c>
      <c r="AL518" s="200">
        <f>_xlfn.XLOOKUP(AK518,sortorder!$I$15:$I$20,sortorder!$J$15:$J$20)</f>
        <v>5</v>
      </c>
      <c r="AM518" s="638" t="s">
        <v>1743</v>
      </c>
      <c r="AN518" s="638" t="s">
        <v>1743</v>
      </c>
      <c r="AO518" s="638" t="s">
        <v>1744</v>
      </c>
      <c r="AP518" s="642">
        <v>3</v>
      </c>
      <c r="AQ518" t="s">
        <v>1741</v>
      </c>
      <c r="AR518" s="22" t="str">
        <f>IF(AA518=1,"pctile",IF(Y518=1,"ratio",IF(AC518=1,"avg","raw")))</f>
        <v>pctile</v>
      </c>
      <c r="AS518" t="s">
        <v>1086</v>
      </c>
      <c r="AT518" s="22" t="b">
        <f>AR518=AS518</f>
        <v>1</v>
      </c>
      <c r="AU518" s="638" t="s">
        <v>1077</v>
      </c>
      <c r="AV518" s="638" t="s">
        <v>1086</v>
      </c>
      <c r="AX518" s="601" t="s">
        <v>2799</v>
      </c>
      <c r="AY518" s="484" t="b">
        <v>0</v>
      </c>
      <c r="AZ518" t="s">
        <v>1078</v>
      </c>
      <c r="BA518">
        <v>2</v>
      </c>
      <c r="BB518">
        <v>0</v>
      </c>
      <c r="BC518" t="b">
        <v>0</v>
      </c>
      <c r="BD518" t="b">
        <v>0</v>
      </c>
      <c r="BE518" t="b">
        <v>0</v>
      </c>
      <c r="BG518" s="39" t="s">
        <v>2002</v>
      </c>
      <c r="BH518" s="37" t="s">
        <v>2003</v>
      </c>
      <c r="BI518" s="37" t="s">
        <v>2003</v>
      </c>
      <c r="BJ518" s="719" t="e">
        <v>#N/A</v>
      </c>
      <c r="BK518" s="566" t="s">
        <v>2799</v>
      </c>
      <c r="BL518" s="484" t="s">
        <v>2004</v>
      </c>
      <c r="BM518" s="56" t="s">
        <v>1433</v>
      </c>
      <c r="BN518" s="56" t="s">
        <v>2005</v>
      </c>
      <c r="BO518" s="211">
        <v>44</v>
      </c>
      <c r="BQ518" s="585" t="s">
        <v>55</v>
      </c>
      <c r="BR518" s="585" t="s">
        <v>1187</v>
      </c>
      <c r="BS518" s="585" t="s">
        <v>2001</v>
      </c>
      <c r="BT518" s="585" t="s">
        <v>404</v>
      </c>
    </row>
    <row r="519" spans="1:73">
      <c r="A519">
        <v>518</v>
      </c>
      <c r="B519" s="153" t="str">
        <f>IFERROR(TEXT(AL519,"00"),"99")&amp;IFERROR(TEXT(W519,"00"),"99")&amp;IFERROR(TEXT(S519,"00"),"99")&amp;IFERROR(TEXT(BO519,"000"),"999")</f>
        <v>056502045</v>
      </c>
      <c r="C519" s="153" t="str">
        <f>IFERROR(TEXT(AL519,"00"),"99")&amp;IFERROR(TEXT(V519,"00"),"99")&amp;IFERROR(TEXT(R519,"000"),"999")</f>
        <v>0565097</v>
      </c>
      <c r="D519" s="28">
        <v>1</v>
      </c>
      <c r="E519" s="591">
        <f>IF(NOT(ISBLANK(L519)),1,0)</f>
        <v>0</v>
      </c>
      <c r="F519" s="591">
        <f>IF(NOT(ISBLANK(O519)),1,0)</f>
        <v>1</v>
      </c>
      <c r="G519" s="349" t="str">
        <f>IF(ISBLANK(H519), IF(OR(NOT(ISBLANK(L519)),NOT(ISBLANK(I519)), NOT(ISBLANK(O519))),"no oldname but should be",""),IF(H519=I519,"api",IF(H519=O519,"csv","no match or acs")))</f>
        <v>api</v>
      </c>
      <c r="H519" s="119" t="s">
        <v>1993</v>
      </c>
      <c r="I519" s="119" t="s">
        <v>1993</v>
      </c>
      <c r="N519" s="56" t="s">
        <v>1994</v>
      </c>
      <c r="O519" s="123" t="s">
        <v>1994</v>
      </c>
      <c r="P519" s="56" t="s">
        <v>1994</v>
      </c>
      <c r="Q519" s="61" t="s">
        <v>1992</v>
      </c>
      <c r="R519" s="142">
        <f>IFERROR(_xlfn.XLOOKUP(T519, sortorder!P:P,sortorder!Q:Q),999)</f>
        <v>97</v>
      </c>
      <c r="S519" s="142">
        <f>IFERROR(_xlfn.XLOOKUP(T519, sortorder!P:P,sortorder!O:O),99)</f>
        <v>2</v>
      </c>
      <c r="T519" s="124" t="s">
        <v>144</v>
      </c>
      <c r="U519" s="56" t="s">
        <v>296</v>
      </c>
      <c r="V519" s="147">
        <f>IFERROR(_xlfn.XLOOKUP(X519, sortorder!E:E,sortorder!D:D),99)</f>
        <v>65</v>
      </c>
      <c r="W519" s="147">
        <f>V519</f>
        <v>65</v>
      </c>
      <c r="X519" s="21" t="s">
        <v>1963</v>
      </c>
      <c r="Y519" s="137">
        <f>IF(ISERROR(SEARCH(Y$1,$Q519)),0,1)</f>
        <v>0</v>
      </c>
      <c r="Z519" s="137">
        <f>IF(ISERROR(SEARCH(Z$1,$Q519)),0,1)</f>
        <v>1</v>
      </c>
      <c r="AA519" s="137">
        <f>IF(ISERROR(SEARCH(AA$1,$Q519)),0,1)</f>
        <v>1</v>
      </c>
      <c r="AB519" s="137">
        <f>IF(ISERROR(SEARCH(AB$1,$Q519)),0,1)</f>
        <v>0</v>
      </c>
      <c r="AC519" s="137">
        <f>IF(ISERROR(SEARCH(AC$1,$Q519)),0,1)</f>
        <v>0</v>
      </c>
      <c r="AD519" s="137">
        <f>IF(ISERROR(SEARCH(AD$1,$Q519)),0,1)</f>
        <v>0</v>
      </c>
      <c r="AE519" s="137">
        <f>IF(ISERROR(SEARCH(AE$1,$Q519)),0,1)</f>
        <v>1</v>
      </c>
      <c r="AF519" s="137">
        <f>IF(ISERROR(SEARCH(AF$1,$Q519)),0,1)</f>
        <v>1</v>
      </c>
      <c r="AG519" s="137">
        <f>IF(ISERROR(SEARCH(AG$1,$Q519)),0,1)</f>
        <v>0</v>
      </c>
      <c r="AH519" t="s">
        <v>1051</v>
      </c>
      <c r="AI519" s="137" t="str">
        <f>_xlfn.XLOOKUP(I519,'api2.3'!B:B,'api2.3'!D:D,"")</f>
        <v>EJ Indexes</v>
      </c>
      <c r="AJ519" t="s">
        <v>84</v>
      </c>
      <c r="AK519" s="38" t="s">
        <v>84</v>
      </c>
      <c r="AL519" s="200">
        <f>_xlfn.XLOOKUP(AK519,sortorder!$I$15:$I$20,sortorder!$J$15:$J$20)</f>
        <v>5</v>
      </c>
      <c r="AM519" s="638" t="s">
        <v>1743</v>
      </c>
      <c r="AN519" s="638" t="s">
        <v>1743</v>
      </c>
      <c r="AO519" s="638" t="s">
        <v>1744</v>
      </c>
      <c r="AP519" s="642">
        <v>3</v>
      </c>
      <c r="AQ519" t="s">
        <v>1741</v>
      </c>
      <c r="AR519" s="22" t="str">
        <f>IF(AA519=1,"pctile",IF(Y519=1,"ratio",IF(AC519=1,"avg","raw")))</f>
        <v>pctile</v>
      </c>
      <c r="AS519" t="s">
        <v>1086</v>
      </c>
      <c r="AT519" s="22" t="b">
        <f>AR519=AS519</f>
        <v>1</v>
      </c>
      <c r="AU519" s="638" t="s">
        <v>1077</v>
      </c>
      <c r="AV519" s="638" t="s">
        <v>1086</v>
      </c>
      <c r="AX519" s="601" t="s">
        <v>2799</v>
      </c>
      <c r="AY519" s="484" t="b">
        <v>0</v>
      </c>
      <c r="AZ519" t="s">
        <v>1078</v>
      </c>
      <c r="BA519">
        <v>2</v>
      </c>
      <c r="BB519">
        <v>0</v>
      </c>
      <c r="BC519" t="b">
        <v>0</v>
      </c>
      <c r="BD519" t="b">
        <v>0</v>
      </c>
      <c r="BE519" t="b">
        <v>0</v>
      </c>
      <c r="BG519" s="39" t="s">
        <v>1995</v>
      </c>
      <c r="BH519" s="37" t="s">
        <v>1996</v>
      </c>
      <c r="BI519" s="37" t="s">
        <v>1996</v>
      </c>
      <c r="BJ519" s="719" t="e">
        <v>#N/A</v>
      </c>
      <c r="BK519" s="566" t="s">
        <v>2799</v>
      </c>
      <c r="BL519" s="484" t="s">
        <v>1997</v>
      </c>
      <c r="BM519" s="56" t="s">
        <v>1424</v>
      </c>
      <c r="BN519" s="56" t="s">
        <v>1998</v>
      </c>
      <c r="BO519" s="211">
        <v>45</v>
      </c>
      <c r="BQ519" s="585" t="s">
        <v>55</v>
      </c>
      <c r="BR519" s="585" t="s">
        <v>982</v>
      </c>
      <c r="BS519" s="585" t="s">
        <v>1994</v>
      </c>
      <c r="BT519" s="585" t="s">
        <v>404</v>
      </c>
    </row>
    <row r="520" spans="1:73">
      <c r="A520">
        <v>519</v>
      </c>
      <c r="B520" s="153" t="str">
        <f>IFERROR(TEXT(AL520,"00"),"99")&amp;IFERROR(TEXT(W520,"00"),"99")&amp;IFERROR(TEXT(S520,"00"),"99")&amp;IFERROR(TEXT(BO520,"000"),"999")</f>
        <v>056503046</v>
      </c>
      <c r="C520" s="153" t="str">
        <f>IFERROR(TEXT(AL520,"00"),"99")&amp;IFERROR(TEXT(V520,"00"),"99")&amp;IFERROR(TEXT(R520,"000"),"999")</f>
        <v>0565098</v>
      </c>
      <c r="D520" s="239">
        <v>1</v>
      </c>
      <c r="E520" s="591">
        <f>IF(NOT(ISBLANK(L520)),1,0)</f>
        <v>0</v>
      </c>
      <c r="F520" s="591">
        <f>IF(NOT(ISBLANK(O520)),1,0)</f>
        <v>1</v>
      </c>
      <c r="G520" s="349" t="str">
        <f>IF(ISBLANK(H520), IF(OR(NOT(ISBLANK(L520)),NOT(ISBLANK(I520)), NOT(ISBLANK(O520))),"no oldname but should be",""),IF(H520=I520,"api",IF(H520=O520,"csv","no match or acs")))</f>
        <v>csv</v>
      </c>
      <c r="H520" s="119" t="s">
        <v>5588</v>
      </c>
      <c r="I520" s="119" t="s">
        <v>5587</v>
      </c>
      <c r="J520" s="189"/>
      <c r="K520" s="119"/>
      <c r="L520" s="119"/>
      <c r="M520" s="189"/>
      <c r="N520" s="189"/>
      <c r="O520" s="119" t="s">
        <v>5588</v>
      </c>
      <c r="P520" s="189"/>
      <c r="Q520" s="120" t="s">
        <v>5589</v>
      </c>
      <c r="R520" s="142">
        <f>IFERROR(_xlfn.XLOOKUP(T520, sortorder!P:P,sortorder!Q:Q),999)</f>
        <v>98</v>
      </c>
      <c r="S520" s="142">
        <f>IFERROR(_xlfn.XLOOKUP(T520, sortorder!P:P,sortorder!O:O),99)</f>
        <v>3</v>
      </c>
      <c r="T520" s="188" t="s">
        <v>5453</v>
      </c>
      <c r="U520" s="189"/>
      <c r="V520" s="147">
        <f>IFERROR(_xlfn.XLOOKUP(X520, sortorder!E:E,sortorder!D:D),99)</f>
        <v>65</v>
      </c>
      <c r="W520" s="147">
        <f>V520</f>
        <v>65</v>
      </c>
      <c r="X520" s="190" t="s">
        <v>1963</v>
      </c>
      <c r="Y520" s="137">
        <f>IF(ISERROR(SEARCH(Y$1,$Q520)),0,1)</f>
        <v>0</v>
      </c>
      <c r="Z520" s="137">
        <f>IF(ISERROR(SEARCH(Z$1,$Q520)),0,1)</f>
        <v>1</v>
      </c>
      <c r="AA520" s="137">
        <f>IF(ISERROR(SEARCH(AA$1,$Q520)),0,1)</f>
        <v>1</v>
      </c>
      <c r="AB520" s="137">
        <f>IF(ISERROR(SEARCH(AB$1,$Q520)),0,1)</f>
        <v>0</v>
      </c>
      <c r="AC520" s="137">
        <f>IF(ISERROR(SEARCH(AC$1,$Q520)),0,1)</f>
        <v>0</v>
      </c>
      <c r="AD520" s="137">
        <f>IF(ISERROR(SEARCH(AD$1,$Q520)),0,1)</f>
        <v>0</v>
      </c>
      <c r="AE520" s="137">
        <f>IF(ISERROR(SEARCH(AE$1,$Q520)),0,1)</f>
        <v>1</v>
      </c>
      <c r="AF520" s="137">
        <f>IF(ISERROR(SEARCH(AF$1,$Q520)),0,1)</f>
        <v>1</v>
      </c>
      <c r="AG520" s="137">
        <f>IF(ISERROR(SEARCH(AG$1,$Q520)),0,1)</f>
        <v>0</v>
      </c>
      <c r="AH520" s="119" t="s">
        <v>1051</v>
      </c>
      <c r="AI520" s="137" t="str">
        <f>_xlfn.XLOOKUP(I520,'api2.3'!B:B,'api2.3'!D:D,"")</f>
        <v>EJ Indexes</v>
      </c>
      <c r="AJ520" s="119" t="s">
        <v>84</v>
      </c>
      <c r="AK520" s="202" t="s">
        <v>84</v>
      </c>
      <c r="AL520" s="200">
        <f>_xlfn.XLOOKUP(AK520,sortorder!$I$15:$I$20,sortorder!$J$15:$J$20)</f>
        <v>5</v>
      </c>
      <c r="AM520" s="640" t="s">
        <v>1743</v>
      </c>
      <c r="AN520" s="640" t="s">
        <v>1743</v>
      </c>
      <c r="AO520" s="640" t="s">
        <v>1744</v>
      </c>
      <c r="AP520" s="646">
        <v>3</v>
      </c>
      <c r="AQ520" s="119" t="s">
        <v>1741</v>
      </c>
      <c r="AR520" s="22" t="str">
        <f>IF(AA520=1,"pctile",IF(Y520=1,"ratio",IF(AC520=1,"avg","raw")))</f>
        <v>pctile</v>
      </c>
      <c r="AS520" s="119" t="s">
        <v>1086</v>
      </c>
      <c r="AT520" s="22" t="b">
        <f>AR520=AS520</f>
        <v>1</v>
      </c>
      <c r="AU520" s="640" t="s">
        <v>1077</v>
      </c>
      <c r="AV520" s="640" t="s">
        <v>1086</v>
      </c>
      <c r="AW520" s="119"/>
      <c r="AX520" s="601" t="s">
        <v>2799</v>
      </c>
      <c r="AY520" s="484" t="b">
        <v>0</v>
      </c>
      <c r="AZ520" s="224" t="s">
        <v>1078</v>
      </c>
      <c r="BA520" s="119">
        <v>2</v>
      </c>
      <c r="BB520" s="119">
        <v>0</v>
      </c>
      <c r="BC520" s="119" t="b">
        <v>0</v>
      </c>
      <c r="BD520" s="119" t="b">
        <v>0</v>
      </c>
      <c r="BE520" s="119" t="b">
        <v>0</v>
      </c>
      <c r="BF520" s="119"/>
      <c r="BG520" s="186" t="s">
        <v>5590</v>
      </c>
      <c r="BH520" s="119" t="s">
        <v>5591</v>
      </c>
      <c r="BI520" s="119" t="s">
        <v>5591</v>
      </c>
      <c r="BJ520" s="719" t="e">
        <v>#N/A</v>
      </c>
      <c r="BK520" s="566" t="s">
        <v>2799</v>
      </c>
      <c r="BL520" s="484" t="s">
        <v>6594</v>
      </c>
      <c r="BM520" s="189"/>
      <c r="BN520" s="189"/>
      <c r="BO520" s="374">
        <v>46</v>
      </c>
      <c r="BP520" s="119"/>
      <c r="BQ520" s="587"/>
      <c r="BR520" s="587"/>
      <c r="BS520" s="587"/>
      <c r="BT520" s="587"/>
      <c r="BU520" s="587"/>
    </row>
    <row r="521" spans="1:73" ht="14.5" customHeight="1">
      <c r="A521">
        <v>520</v>
      </c>
      <c r="B521" s="153" t="str">
        <f>IFERROR(TEXT(AL521,"00"),"99")&amp;IFERROR(TEXT(W521,"00"),"99")&amp;IFERROR(TEXT(S521,"00"),"99")&amp;IFERROR(TEXT(BO521,"000"),"999")</f>
        <v>056504047</v>
      </c>
      <c r="C521" s="153" t="str">
        <f>IFERROR(TEXT(AL521,"00"),"99")&amp;IFERROR(TEXT(V521,"00"),"99")&amp;IFERROR(TEXT(R521,"000"),"999")</f>
        <v>0565099</v>
      </c>
      <c r="D521" s="28">
        <v>1</v>
      </c>
      <c r="E521" s="591">
        <f>IF(NOT(ISBLANK(L521)),1,0)</f>
        <v>0</v>
      </c>
      <c r="F521" s="591">
        <f>IF(NOT(ISBLANK(O521)),1,0)</f>
        <v>1</v>
      </c>
      <c r="G521" s="349" t="str">
        <f>IF(ISBLANK(H521), IF(OR(NOT(ISBLANK(L521)),NOT(ISBLANK(I521)), NOT(ISBLANK(O521))),"no oldname but should be",""),IF(H521=I521,"api",IF(H521=O521,"csv","no match or acs")))</f>
        <v>api</v>
      </c>
      <c r="H521" t="s">
        <v>1967</v>
      </c>
      <c r="I521" t="s">
        <v>1967</v>
      </c>
      <c r="N521" s="56" t="s">
        <v>1968</v>
      </c>
      <c r="O521" s="123" t="s">
        <v>1968</v>
      </c>
      <c r="P521" s="56" t="s">
        <v>1968</v>
      </c>
      <c r="Q521" s="61" t="s">
        <v>1966</v>
      </c>
      <c r="R521" s="142">
        <f>IFERROR(_xlfn.XLOOKUP(T521, sortorder!P:P,sortorder!Q:Q),999)</f>
        <v>99</v>
      </c>
      <c r="S521" s="142">
        <f>IFERROR(_xlfn.XLOOKUP(T521, sortorder!P:P,sortorder!O:O),99)</f>
        <v>4</v>
      </c>
      <c r="T521" s="124" t="s">
        <v>196</v>
      </c>
      <c r="U521" s="56" t="s">
        <v>287</v>
      </c>
      <c r="V521" s="147">
        <f>IFERROR(_xlfn.XLOOKUP(X521, sortorder!E:E,sortorder!D:D),99)</f>
        <v>65</v>
      </c>
      <c r="W521" s="147">
        <f>V521</f>
        <v>65</v>
      </c>
      <c r="X521" s="21" t="s">
        <v>1963</v>
      </c>
      <c r="Y521" s="137">
        <f>IF(ISERROR(SEARCH(Y$1,$Q521)),0,1)</f>
        <v>0</v>
      </c>
      <c r="Z521" s="137">
        <f>IF(ISERROR(SEARCH(Z$1,$Q521)),0,1)</f>
        <v>1</v>
      </c>
      <c r="AA521" s="137">
        <f>IF(ISERROR(SEARCH(AA$1,$Q521)),0,1)</f>
        <v>1</v>
      </c>
      <c r="AB521" s="137">
        <f>IF(ISERROR(SEARCH(AB$1,$Q521)),0,1)</f>
        <v>0</v>
      </c>
      <c r="AC521" s="137">
        <f>IF(ISERROR(SEARCH(AC$1,$Q521)),0,1)</f>
        <v>0</v>
      </c>
      <c r="AD521" s="137">
        <f>IF(ISERROR(SEARCH(AD$1,$Q521)),0,1)</f>
        <v>0</v>
      </c>
      <c r="AE521" s="137">
        <f>IF(ISERROR(SEARCH(AE$1,$Q521)),0,1)</f>
        <v>1</v>
      </c>
      <c r="AF521" s="137">
        <f>IF(ISERROR(SEARCH(AF$1,$Q521)),0,1)</f>
        <v>1</v>
      </c>
      <c r="AG521" s="137">
        <f>IF(ISERROR(SEARCH(AG$1,$Q521)),0,1)</f>
        <v>0</v>
      </c>
      <c r="AH521" t="s">
        <v>1051</v>
      </c>
      <c r="AI521" s="137" t="str">
        <f>_xlfn.XLOOKUP(I521,'api2.3'!B:B,'api2.3'!D:D,"")</f>
        <v>EJ Indexes</v>
      </c>
      <c r="AJ521" t="s">
        <v>84</v>
      </c>
      <c r="AK521" s="38" t="s">
        <v>84</v>
      </c>
      <c r="AL521" s="200">
        <f>_xlfn.XLOOKUP(AK521,sortorder!$I$15:$I$20,sortorder!$J$15:$J$20)</f>
        <v>5</v>
      </c>
      <c r="AM521" s="638" t="s">
        <v>1743</v>
      </c>
      <c r="AN521" s="638" t="s">
        <v>1743</v>
      </c>
      <c r="AO521" s="638" t="s">
        <v>1744</v>
      </c>
      <c r="AP521" s="642">
        <v>3</v>
      </c>
      <c r="AQ521" t="s">
        <v>1741</v>
      </c>
      <c r="AR521" s="22" t="str">
        <f>IF(AA521=1,"pctile",IF(Y521=1,"ratio",IF(AC521=1,"avg","raw")))</f>
        <v>pctile</v>
      </c>
      <c r="AS521" t="s">
        <v>1086</v>
      </c>
      <c r="AT521" s="22" t="b">
        <f>AR521=AS521</f>
        <v>1</v>
      </c>
      <c r="AU521" s="638" t="s">
        <v>1077</v>
      </c>
      <c r="AV521" s="638" t="s">
        <v>1086</v>
      </c>
      <c r="AX521" s="601" t="s">
        <v>2799</v>
      </c>
      <c r="AY521" s="484" t="b">
        <v>0</v>
      </c>
      <c r="AZ521" t="s">
        <v>1078</v>
      </c>
      <c r="BA521">
        <v>2</v>
      </c>
      <c r="BB521">
        <v>0</v>
      </c>
      <c r="BC521" t="b">
        <v>0</v>
      </c>
      <c r="BD521" t="b">
        <v>0</v>
      </c>
      <c r="BE521" t="b">
        <v>0</v>
      </c>
      <c r="BG521" s="39" t="s">
        <v>1969</v>
      </c>
      <c r="BH521" s="37" t="s">
        <v>4806</v>
      </c>
      <c r="BI521" s="37" t="s">
        <v>4806</v>
      </c>
      <c r="BJ521" s="719" t="e">
        <v>#N/A</v>
      </c>
      <c r="BK521" s="566" t="s">
        <v>2799</v>
      </c>
      <c r="BL521" s="484" t="s">
        <v>1970</v>
      </c>
      <c r="BM521" s="56" t="s">
        <v>1387</v>
      </c>
      <c r="BN521" s="56" t="s">
        <v>1971</v>
      </c>
      <c r="BO521" s="211">
        <v>47</v>
      </c>
      <c r="BQ521" s="585" t="s">
        <v>55</v>
      </c>
      <c r="BR521" s="585" t="s">
        <v>1141</v>
      </c>
      <c r="BS521" s="585" t="s">
        <v>1968</v>
      </c>
      <c r="BT521" s="585" t="s">
        <v>404</v>
      </c>
    </row>
    <row r="522" spans="1:73">
      <c r="A522">
        <v>521</v>
      </c>
      <c r="B522" s="153" t="str">
        <f>IFERROR(TEXT(AL522,"00"),"99")&amp;IFERROR(TEXT(W522,"00"),"99")&amp;IFERROR(TEXT(S522,"00"),"99")&amp;IFERROR(TEXT(BO522,"000"),"999")</f>
        <v>056505048</v>
      </c>
      <c r="C522" s="153" t="str">
        <f>IFERROR(TEXT(AL522,"00"),"99")&amp;IFERROR(TEXT(V522,"00"),"99")&amp;IFERROR(TEXT(R522,"000"),"999")</f>
        <v>0565101</v>
      </c>
      <c r="D522" s="28">
        <v>1</v>
      </c>
      <c r="E522" s="591">
        <f>IF(NOT(ISBLANK(L522)),1,0)</f>
        <v>0</v>
      </c>
      <c r="F522" s="591">
        <f>IF(NOT(ISBLANK(O522)),1,0)</f>
        <v>1</v>
      </c>
      <c r="G522" s="349" t="str">
        <f>IF(ISBLANK(H522), IF(OR(NOT(ISBLANK(L522)),NOT(ISBLANK(I522)), NOT(ISBLANK(O522))),"no oldname but should be",""),IF(H522=I522,"api",IF(H522=O522,"csv","no match or acs")))</f>
        <v>api</v>
      </c>
      <c r="H522" t="s">
        <v>2019</v>
      </c>
      <c r="I522" t="s">
        <v>2019</v>
      </c>
      <c r="K522" s="119"/>
      <c r="L522" s="119"/>
      <c r="M522" s="189"/>
      <c r="N522" s="189" t="s">
        <v>2020</v>
      </c>
      <c r="O522" s="514" t="s">
        <v>2020</v>
      </c>
      <c r="P522" s="189" t="s">
        <v>2020</v>
      </c>
      <c r="Q522" s="120" t="s">
        <v>2018</v>
      </c>
      <c r="R522" s="142">
        <f>IFERROR(_xlfn.XLOOKUP(T522, sortorder!P:P,sortorder!Q:Q),999)</f>
        <v>101</v>
      </c>
      <c r="S522" s="142">
        <f>IFERROR(_xlfn.XLOOKUP(T522, sortorder!P:P,sortorder!O:O),99)</f>
        <v>5</v>
      </c>
      <c r="T522" s="188" t="s">
        <v>1717</v>
      </c>
      <c r="U522" s="189" t="s">
        <v>2949</v>
      </c>
      <c r="V522" s="147">
        <f>IFERROR(_xlfn.XLOOKUP(X522, sortorder!E:E,sortorder!D:D),99)</f>
        <v>65</v>
      </c>
      <c r="W522" s="147">
        <f>V522</f>
        <v>65</v>
      </c>
      <c r="X522" s="190" t="s">
        <v>1963</v>
      </c>
      <c r="Y522" s="137">
        <f>IF(ISERROR(SEARCH(Y$1,$Q522)),0,1)</f>
        <v>0</v>
      </c>
      <c r="Z522" s="137">
        <f>IF(ISERROR(SEARCH(Z$1,$Q522)),0,1)</f>
        <v>1</v>
      </c>
      <c r="AA522" s="137">
        <f>IF(ISERROR(SEARCH(AA$1,$Q522)),0,1)</f>
        <v>1</v>
      </c>
      <c r="AB522" s="137">
        <f>IF(ISERROR(SEARCH(AB$1,$Q522)),0,1)</f>
        <v>0</v>
      </c>
      <c r="AC522" s="137">
        <f>IF(ISERROR(SEARCH(AC$1,$Q522)),0,1)</f>
        <v>0</v>
      </c>
      <c r="AD522" s="137">
        <f>IF(ISERROR(SEARCH(AD$1,$Q522)),0,1)</f>
        <v>0</v>
      </c>
      <c r="AE522" s="137">
        <f>IF(ISERROR(SEARCH(AE$1,$Q522)),0,1)</f>
        <v>1</v>
      </c>
      <c r="AF522" s="137">
        <f>IF(ISERROR(SEARCH(AF$1,$Q522)),0,1)</f>
        <v>1</v>
      </c>
      <c r="AG522" s="137">
        <f>IF(ISERROR(SEARCH(AG$1,$Q522)),0,1)</f>
        <v>0</v>
      </c>
      <c r="AH522" s="119" t="s">
        <v>1051</v>
      </c>
      <c r="AI522" s="137" t="str">
        <f>_xlfn.XLOOKUP(I522,'api2.3'!B:B,'api2.3'!D:D,"")</f>
        <v>EJ Indexes</v>
      </c>
      <c r="AJ522" s="119" t="s">
        <v>84</v>
      </c>
      <c r="AK522" s="202" t="s">
        <v>84</v>
      </c>
      <c r="AL522" s="200">
        <f>_xlfn.XLOOKUP(AK522,sortorder!$I$15:$I$20,sortorder!$J$15:$J$20)</f>
        <v>5</v>
      </c>
      <c r="AM522" s="640" t="s">
        <v>1743</v>
      </c>
      <c r="AN522" s="640" t="s">
        <v>1743</v>
      </c>
      <c r="AO522" s="640" t="s">
        <v>1744</v>
      </c>
      <c r="AP522" s="644">
        <v>3</v>
      </c>
      <c r="AQ522" s="119" t="s">
        <v>1741</v>
      </c>
      <c r="AR522" s="22" t="str">
        <f>IF(AA522=1,"pctile",IF(Y522=1,"ratio",IF(AC522=1,"avg","raw")))</f>
        <v>pctile</v>
      </c>
      <c r="AS522" s="119" t="s">
        <v>1086</v>
      </c>
      <c r="AT522" s="22" t="b">
        <f>AR522=AS522</f>
        <v>1</v>
      </c>
      <c r="AU522" s="640" t="s">
        <v>1077</v>
      </c>
      <c r="AV522" s="640" t="s">
        <v>1086</v>
      </c>
      <c r="AW522" s="119"/>
      <c r="AX522" s="601" t="s">
        <v>2799</v>
      </c>
      <c r="AY522" s="484" t="b">
        <v>0</v>
      </c>
      <c r="AZ522" s="119" t="s">
        <v>1078</v>
      </c>
      <c r="BA522" s="119">
        <v>2</v>
      </c>
      <c r="BB522" s="119">
        <v>0</v>
      </c>
      <c r="BC522" s="119" t="b">
        <v>0</v>
      </c>
      <c r="BD522" s="119" t="b">
        <v>0</v>
      </c>
      <c r="BE522" s="119" t="b">
        <v>0</v>
      </c>
      <c r="BF522" s="119"/>
      <c r="BG522" s="186" t="s">
        <v>5227</v>
      </c>
      <c r="BH522" s="515" t="s">
        <v>4811</v>
      </c>
      <c r="BI522" s="515" t="s">
        <v>4811</v>
      </c>
      <c r="BJ522" s="719" t="e">
        <v>#N/A</v>
      </c>
      <c r="BK522" s="566" t="s">
        <v>2799</v>
      </c>
      <c r="BL522" s="484" t="s">
        <v>2021</v>
      </c>
      <c r="BM522" s="189" t="s">
        <v>1457</v>
      </c>
      <c r="BN522" s="56" t="s">
        <v>5230</v>
      </c>
      <c r="BO522" s="211">
        <v>48</v>
      </c>
      <c r="BQ522" s="585" t="s">
        <v>109</v>
      </c>
      <c r="BR522" s="585" t="s">
        <v>1143</v>
      </c>
      <c r="BS522" s="585" t="s">
        <v>2020</v>
      </c>
      <c r="BT522" s="585" t="s">
        <v>404</v>
      </c>
    </row>
    <row r="523" spans="1:73">
      <c r="A523">
        <v>522</v>
      </c>
      <c r="B523" s="153" t="str">
        <f>IFERROR(TEXT(AL523,"00"),"99")&amp;IFERROR(TEXT(W523,"00"),"99")&amp;IFERROR(TEXT(S523,"00"),"99")&amp;IFERROR(TEXT(BO523,"000"),"999")</f>
        <v>056506049</v>
      </c>
      <c r="C523" s="153" t="str">
        <f>IFERROR(TEXT(AL523,"00"),"99")&amp;IFERROR(TEXT(V523,"00"),"99")&amp;IFERROR(TEXT(R523,"000"),"999")</f>
        <v>0565102</v>
      </c>
      <c r="D523" s="28">
        <v>1</v>
      </c>
      <c r="E523" s="591">
        <f>IF(NOT(ISBLANK(L523)),1,0)</f>
        <v>0</v>
      </c>
      <c r="F523" s="591">
        <f>IF(NOT(ISBLANK(O523)),1,0)</f>
        <v>1</v>
      </c>
      <c r="G523" s="349" t="str">
        <f>IF(ISBLANK(H523), IF(OR(NOT(ISBLANK(L523)),NOT(ISBLANK(I523)), NOT(ISBLANK(O523))),"no oldname but should be",""),IF(H523=I523,"api",IF(H523=O523,"csv","no match or acs")))</f>
        <v>api</v>
      </c>
      <c r="H523" t="s">
        <v>2023</v>
      </c>
      <c r="I523" t="s">
        <v>2023</v>
      </c>
      <c r="K523" s="119"/>
      <c r="L523" s="119"/>
      <c r="M523" s="189"/>
      <c r="N523" s="189" t="s">
        <v>2024</v>
      </c>
      <c r="O523" s="514" t="s">
        <v>2024</v>
      </c>
      <c r="P523" s="189" t="s">
        <v>2024</v>
      </c>
      <c r="Q523" s="120" t="s">
        <v>2022</v>
      </c>
      <c r="R523" s="142">
        <f>IFERROR(_xlfn.XLOOKUP(T523, sortorder!P:P,sortorder!Q:Q),999)</f>
        <v>102</v>
      </c>
      <c r="S523" s="142">
        <f>IFERROR(_xlfn.XLOOKUP(T523, sortorder!P:P,sortorder!O:O),99)</f>
        <v>6</v>
      </c>
      <c r="T523" s="188" t="s">
        <v>306</v>
      </c>
      <c r="U523" s="189" t="s">
        <v>530</v>
      </c>
      <c r="V523" s="147">
        <f>IFERROR(_xlfn.XLOOKUP(X523, sortorder!E:E,sortorder!D:D),99)</f>
        <v>65</v>
      </c>
      <c r="W523" s="147">
        <f>V523</f>
        <v>65</v>
      </c>
      <c r="X523" s="190" t="s">
        <v>1963</v>
      </c>
      <c r="Y523" s="137">
        <f>IF(ISERROR(SEARCH(Y$1,$Q523)),0,1)</f>
        <v>0</v>
      </c>
      <c r="Z523" s="137">
        <f>IF(ISERROR(SEARCH(Z$1,$Q523)),0,1)</f>
        <v>1</v>
      </c>
      <c r="AA523" s="137">
        <f>IF(ISERROR(SEARCH(AA$1,$Q523)),0,1)</f>
        <v>1</v>
      </c>
      <c r="AB523" s="137">
        <f>IF(ISERROR(SEARCH(AB$1,$Q523)),0,1)</f>
        <v>0</v>
      </c>
      <c r="AC523" s="137">
        <f>IF(ISERROR(SEARCH(AC$1,$Q523)),0,1)</f>
        <v>0</v>
      </c>
      <c r="AD523" s="137">
        <f>IF(ISERROR(SEARCH(AD$1,$Q523)),0,1)</f>
        <v>0</v>
      </c>
      <c r="AE523" s="137">
        <f>IF(ISERROR(SEARCH(AE$1,$Q523)),0,1)</f>
        <v>1</v>
      </c>
      <c r="AF523" s="137">
        <f>IF(ISERROR(SEARCH(AF$1,$Q523)),0,1)</f>
        <v>1</v>
      </c>
      <c r="AG523" s="137">
        <f>IF(ISERROR(SEARCH(AG$1,$Q523)),0,1)</f>
        <v>0</v>
      </c>
      <c r="AH523" s="119" t="s">
        <v>1051</v>
      </c>
      <c r="AI523" s="137" t="str">
        <f>_xlfn.XLOOKUP(I523,'api2.3'!B:B,'api2.3'!D:D,"")</f>
        <v>EJ Indexes</v>
      </c>
      <c r="AJ523" s="119" t="s">
        <v>84</v>
      </c>
      <c r="AK523" s="202" t="s">
        <v>84</v>
      </c>
      <c r="AL523" s="200">
        <f>_xlfn.XLOOKUP(AK523,sortorder!$I$15:$I$20,sortorder!$J$15:$J$20)</f>
        <v>5</v>
      </c>
      <c r="AM523" s="640" t="s">
        <v>1743</v>
      </c>
      <c r="AN523" s="640" t="s">
        <v>1743</v>
      </c>
      <c r="AO523" s="640" t="s">
        <v>1744</v>
      </c>
      <c r="AP523" s="644">
        <v>3</v>
      </c>
      <c r="AQ523" s="119" t="s">
        <v>1741</v>
      </c>
      <c r="AR523" s="22" t="str">
        <f>IF(AA523=1,"pctile",IF(Y523=1,"ratio",IF(AC523=1,"avg","raw")))</f>
        <v>pctile</v>
      </c>
      <c r="AS523" s="119" t="s">
        <v>1086</v>
      </c>
      <c r="AT523" s="22" t="b">
        <f>AR523=AS523</f>
        <v>1</v>
      </c>
      <c r="AU523" s="640" t="s">
        <v>1077</v>
      </c>
      <c r="AV523" s="640" t="s">
        <v>1086</v>
      </c>
      <c r="AW523" s="119"/>
      <c r="AX523" s="601" t="s">
        <v>2799</v>
      </c>
      <c r="AY523" s="484" t="b">
        <v>0</v>
      </c>
      <c r="AZ523" s="119" t="s">
        <v>1078</v>
      </c>
      <c r="BA523" s="119">
        <v>2</v>
      </c>
      <c r="BB523" s="119">
        <v>0</v>
      </c>
      <c r="BC523" s="119" t="b">
        <v>0</v>
      </c>
      <c r="BD523" s="119" t="b">
        <v>0</v>
      </c>
      <c r="BE523" s="119" t="b">
        <v>0</v>
      </c>
      <c r="BF523" s="119"/>
      <c r="BG523" s="186" t="s">
        <v>2025</v>
      </c>
      <c r="BH523" s="515" t="s">
        <v>2026</v>
      </c>
      <c r="BI523" s="515" t="s">
        <v>2026</v>
      </c>
      <c r="BJ523" s="719" t="e">
        <v>#N/A</v>
      </c>
      <c r="BK523" s="566" t="s">
        <v>2799</v>
      </c>
      <c r="BL523" s="484" t="s">
        <v>2027</v>
      </c>
      <c r="BM523" s="189" t="s">
        <v>1467</v>
      </c>
      <c r="BN523" s="56" t="s">
        <v>2028</v>
      </c>
      <c r="BO523" s="211">
        <v>49</v>
      </c>
      <c r="BQ523" s="585" t="s">
        <v>109</v>
      </c>
      <c r="BR523" s="585" t="s">
        <v>1468</v>
      </c>
      <c r="BS523" s="585" t="s">
        <v>2024</v>
      </c>
      <c r="BT523" s="585" t="s">
        <v>404</v>
      </c>
    </row>
    <row r="524" spans="1:73">
      <c r="A524">
        <v>523</v>
      </c>
      <c r="B524" s="153" t="str">
        <f>IFERROR(TEXT(AL524,"00"),"99")&amp;IFERROR(TEXT(W524,"00"),"99")&amp;IFERROR(TEXT(S524,"00"),"99")&amp;IFERROR(TEXT(BO524,"000"),"999")</f>
        <v>056507050</v>
      </c>
      <c r="C524" s="153" t="str">
        <f>IFERROR(TEXT(AL524,"00"),"99")&amp;IFERROR(TEXT(V524,"00"),"99")&amp;IFERROR(TEXT(R524,"000"),"999")</f>
        <v>0565103</v>
      </c>
      <c r="D524" s="28">
        <v>1</v>
      </c>
      <c r="E524" s="591">
        <f>IF(NOT(ISBLANK(L524)),1,0)</f>
        <v>0</v>
      </c>
      <c r="F524" s="591">
        <f>IF(NOT(ISBLANK(O524)),1,0)</f>
        <v>1</v>
      </c>
      <c r="G524" s="349" t="str">
        <f>IF(ISBLANK(H524), IF(OR(NOT(ISBLANK(L524)),NOT(ISBLANK(I524)), NOT(ISBLANK(O524))),"no oldname but should be",""),IF(H524=I524,"api",IF(H524=O524,"csv","no match or acs")))</f>
        <v>api</v>
      </c>
      <c r="H524" t="s">
        <v>1973</v>
      </c>
      <c r="I524" t="s">
        <v>1973</v>
      </c>
      <c r="N524" s="56" t="s">
        <v>1974</v>
      </c>
      <c r="O524" s="123" t="s">
        <v>1974</v>
      </c>
      <c r="P524" s="56" t="s">
        <v>1974</v>
      </c>
      <c r="Q524" s="61" t="s">
        <v>1972</v>
      </c>
      <c r="R524" s="142">
        <f>IFERROR(_xlfn.XLOOKUP(T524, sortorder!P:P,sortorder!Q:Q),999)</f>
        <v>103</v>
      </c>
      <c r="S524" s="142">
        <f>IFERROR(_xlfn.XLOOKUP(T524, sortorder!P:P,sortorder!O:O),99)</f>
        <v>7</v>
      </c>
      <c r="T524" s="124" t="s">
        <v>80</v>
      </c>
      <c r="U524" s="56" t="s">
        <v>307</v>
      </c>
      <c r="V524" s="147">
        <f>IFERROR(_xlfn.XLOOKUP(X524, sortorder!E:E,sortorder!D:D),99)</f>
        <v>65</v>
      </c>
      <c r="W524" s="147">
        <f>V524</f>
        <v>65</v>
      </c>
      <c r="X524" s="21" t="s">
        <v>1963</v>
      </c>
      <c r="Y524" s="137">
        <f>IF(ISERROR(SEARCH(Y$1,$Q524)),0,1)</f>
        <v>0</v>
      </c>
      <c r="Z524" s="137">
        <f>IF(ISERROR(SEARCH(Z$1,$Q524)),0,1)</f>
        <v>1</v>
      </c>
      <c r="AA524" s="137">
        <f>IF(ISERROR(SEARCH(AA$1,$Q524)),0,1)</f>
        <v>1</v>
      </c>
      <c r="AB524" s="137">
        <f>IF(ISERROR(SEARCH(AB$1,$Q524)),0,1)</f>
        <v>0</v>
      </c>
      <c r="AC524" s="137">
        <f>IF(ISERROR(SEARCH(AC$1,$Q524)),0,1)</f>
        <v>0</v>
      </c>
      <c r="AD524" s="137">
        <f>IF(ISERROR(SEARCH(AD$1,$Q524)),0,1)</f>
        <v>0</v>
      </c>
      <c r="AE524" s="137">
        <f>IF(ISERROR(SEARCH(AE$1,$Q524)),0,1)</f>
        <v>1</v>
      </c>
      <c r="AF524" s="137">
        <f>IF(ISERROR(SEARCH(AF$1,$Q524)),0,1)</f>
        <v>1</v>
      </c>
      <c r="AG524" s="137">
        <f>IF(ISERROR(SEARCH(AG$1,$Q524)),0,1)</f>
        <v>0</v>
      </c>
      <c r="AH524" t="s">
        <v>1051</v>
      </c>
      <c r="AI524" s="137" t="str">
        <f>_xlfn.XLOOKUP(I524,'api2.3'!B:B,'api2.3'!D:D,"")</f>
        <v>EJ Indexes</v>
      </c>
      <c r="AJ524" t="s">
        <v>84</v>
      </c>
      <c r="AK524" s="38" t="s">
        <v>84</v>
      </c>
      <c r="AL524" s="200">
        <f>_xlfn.XLOOKUP(AK524,sortorder!$I$15:$I$20,sortorder!$J$15:$J$20)</f>
        <v>5</v>
      </c>
      <c r="AM524" s="638" t="s">
        <v>1743</v>
      </c>
      <c r="AN524" s="638" t="s">
        <v>1743</v>
      </c>
      <c r="AO524" s="638" t="s">
        <v>1744</v>
      </c>
      <c r="AP524" s="642">
        <v>3</v>
      </c>
      <c r="AQ524" t="s">
        <v>1741</v>
      </c>
      <c r="AR524" s="22" t="str">
        <f>IF(AA524=1,"pctile",IF(Y524=1,"ratio",IF(AC524=1,"avg","raw")))</f>
        <v>pctile</v>
      </c>
      <c r="AS524" t="s">
        <v>1086</v>
      </c>
      <c r="AT524" s="22" t="b">
        <f>AR524=AS524</f>
        <v>1</v>
      </c>
      <c r="AU524" s="638" t="s">
        <v>1077</v>
      </c>
      <c r="AV524" s="638" t="s">
        <v>1086</v>
      </c>
      <c r="AX524" s="601" t="s">
        <v>2799</v>
      </c>
      <c r="AY524" s="484" t="b">
        <v>0</v>
      </c>
      <c r="AZ524" t="s">
        <v>1078</v>
      </c>
      <c r="BA524">
        <v>2</v>
      </c>
      <c r="BB524">
        <v>0</v>
      </c>
      <c r="BC524" t="b">
        <v>0</v>
      </c>
      <c r="BD524" t="b">
        <v>0</v>
      </c>
      <c r="BE524" t="b">
        <v>0</v>
      </c>
      <c r="BG524" s="39" t="s">
        <v>4984</v>
      </c>
      <c r="BH524" s="37" t="s">
        <v>1975</v>
      </c>
      <c r="BI524" s="37" t="s">
        <v>1975</v>
      </c>
      <c r="BJ524" s="719" t="e">
        <v>#N/A</v>
      </c>
      <c r="BK524" s="566" t="s">
        <v>2799</v>
      </c>
      <c r="BL524" s="484" t="s">
        <v>1976</v>
      </c>
      <c r="BM524" s="56" t="s">
        <v>1396</v>
      </c>
      <c r="BN524" s="56" t="s">
        <v>1977</v>
      </c>
      <c r="BO524" s="211">
        <v>50</v>
      </c>
      <c r="BQ524" s="585" t="s">
        <v>1199</v>
      </c>
      <c r="BR524" s="585" t="s">
        <v>1397</v>
      </c>
      <c r="BS524" s="585" t="s">
        <v>1974</v>
      </c>
      <c r="BT524" s="585" t="s">
        <v>404</v>
      </c>
    </row>
    <row r="525" spans="1:73">
      <c r="A525">
        <v>524</v>
      </c>
      <c r="B525" s="153" t="str">
        <f>IFERROR(TEXT(AL525,"00"),"99")&amp;IFERROR(TEXT(W525,"00"),"99")&amp;IFERROR(TEXT(S525,"00"),"99")&amp;IFERROR(TEXT(BO525,"000"),"999")</f>
        <v>056508051</v>
      </c>
      <c r="C525" s="153" t="str">
        <f>IFERROR(TEXT(AL525,"00"),"99")&amp;IFERROR(TEXT(V525,"00"),"99")&amp;IFERROR(TEXT(R525,"000"),"999")</f>
        <v>0565104</v>
      </c>
      <c r="D525" s="28">
        <v>1</v>
      </c>
      <c r="E525" s="591">
        <f>IF(NOT(ISBLANK(L525)),1,0)</f>
        <v>0</v>
      </c>
      <c r="F525" s="591">
        <f>IF(NOT(ISBLANK(O525)),1,0)</f>
        <v>1</v>
      </c>
      <c r="G525" s="349" t="str">
        <f>IF(ISBLANK(H525), IF(OR(NOT(ISBLANK(L525)),NOT(ISBLANK(I525)), NOT(ISBLANK(O525))),"no oldname but should be",""),IF(H525=I525,"api",IF(H525=O525,"csv","no match or acs")))</f>
        <v>api</v>
      </c>
      <c r="H525" t="s">
        <v>1986</v>
      </c>
      <c r="I525" t="s">
        <v>1986</v>
      </c>
      <c r="N525" s="56" t="s">
        <v>1987</v>
      </c>
      <c r="O525" s="123" t="s">
        <v>1987</v>
      </c>
      <c r="P525" s="56" t="s">
        <v>1987</v>
      </c>
      <c r="Q525" s="61" t="s">
        <v>1985</v>
      </c>
      <c r="R525" s="142">
        <f>IFERROR(_xlfn.XLOOKUP(T525, sortorder!P:P,sortorder!Q:Q),999)</f>
        <v>104</v>
      </c>
      <c r="S525" s="142">
        <f>IFERROR(_xlfn.XLOOKUP(T525, sortorder!P:P,sortorder!O:O),99)</f>
        <v>8</v>
      </c>
      <c r="T525" s="124" t="s">
        <v>255</v>
      </c>
      <c r="U525" s="56" t="s">
        <v>332</v>
      </c>
      <c r="V525" s="147">
        <f>IFERROR(_xlfn.XLOOKUP(X525, sortorder!E:E,sortorder!D:D),99)</f>
        <v>65</v>
      </c>
      <c r="W525" s="147">
        <f>V525</f>
        <v>65</v>
      </c>
      <c r="X525" s="21" t="s">
        <v>1963</v>
      </c>
      <c r="Y525" s="137">
        <f>IF(ISERROR(SEARCH(Y$1,$Q525)),0,1)</f>
        <v>0</v>
      </c>
      <c r="Z525" s="137">
        <f>IF(ISERROR(SEARCH(Z$1,$Q525)),0,1)</f>
        <v>1</v>
      </c>
      <c r="AA525" s="137">
        <f>IF(ISERROR(SEARCH(AA$1,$Q525)),0,1)</f>
        <v>1</v>
      </c>
      <c r="AB525" s="137">
        <f>IF(ISERROR(SEARCH(AB$1,$Q525)),0,1)</f>
        <v>0</v>
      </c>
      <c r="AC525" s="137">
        <f>IF(ISERROR(SEARCH(AC$1,$Q525)),0,1)</f>
        <v>0</v>
      </c>
      <c r="AD525" s="137">
        <f>IF(ISERROR(SEARCH(AD$1,$Q525)),0,1)</f>
        <v>0</v>
      </c>
      <c r="AE525" s="137">
        <f>IF(ISERROR(SEARCH(AE$1,$Q525)),0,1)</f>
        <v>1</v>
      </c>
      <c r="AF525" s="137">
        <f>IF(ISERROR(SEARCH(AF$1,$Q525)),0,1)</f>
        <v>1</v>
      </c>
      <c r="AG525" s="137">
        <f>IF(ISERROR(SEARCH(AG$1,$Q525)),0,1)</f>
        <v>0</v>
      </c>
      <c r="AH525" t="s">
        <v>1051</v>
      </c>
      <c r="AI525" s="137" t="str">
        <f>_xlfn.XLOOKUP(I525,'api2.3'!B:B,'api2.3'!D:D,"")</f>
        <v>EJ Indexes</v>
      </c>
      <c r="AJ525" t="s">
        <v>84</v>
      </c>
      <c r="AK525" s="38" t="s">
        <v>84</v>
      </c>
      <c r="AL525" s="200">
        <f>_xlfn.XLOOKUP(AK525,sortorder!$I$15:$I$20,sortorder!$J$15:$J$20)</f>
        <v>5</v>
      </c>
      <c r="AM525" s="638" t="s">
        <v>1743</v>
      </c>
      <c r="AN525" s="638" t="s">
        <v>1743</v>
      </c>
      <c r="AO525" s="638" t="s">
        <v>1744</v>
      </c>
      <c r="AP525" s="642">
        <v>3</v>
      </c>
      <c r="AQ525" t="s">
        <v>1741</v>
      </c>
      <c r="AR525" s="22" t="str">
        <f>IF(AA525=1,"pctile",IF(Y525=1,"ratio",IF(AC525=1,"avg","raw")))</f>
        <v>pctile</v>
      </c>
      <c r="AS525" t="s">
        <v>1086</v>
      </c>
      <c r="AT525" s="22" t="b">
        <f>AR525=AS525</f>
        <v>1</v>
      </c>
      <c r="AU525" s="638" t="s">
        <v>1077</v>
      </c>
      <c r="AV525" s="638" t="s">
        <v>1086</v>
      </c>
      <c r="AX525" s="601" t="s">
        <v>2799</v>
      </c>
      <c r="AY525" s="484" t="b">
        <v>0</v>
      </c>
      <c r="AZ525" t="s">
        <v>1078</v>
      </c>
      <c r="BA525">
        <v>2</v>
      </c>
      <c r="BB525">
        <v>0</v>
      </c>
      <c r="BC525" t="b">
        <v>0</v>
      </c>
      <c r="BD525" t="b">
        <v>0</v>
      </c>
      <c r="BE525" t="b">
        <v>0</v>
      </c>
      <c r="BG525" s="39" t="s">
        <v>1988</v>
      </c>
      <c r="BH525" s="37" t="s">
        <v>1989</v>
      </c>
      <c r="BI525" s="37" t="s">
        <v>1989</v>
      </c>
      <c r="BJ525" s="719" t="e">
        <v>#N/A</v>
      </c>
      <c r="BK525" s="566" t="s">
        <v>2799</v>
      </c>
      <c r="BL525" s="484" t="s">
        <v>1990</v>
      </c>
      <c r="BM525" s="56" t="s">
        <v>1415</v>
      </c>
      <c r="BN525" s="56" t="s">
        <v>1991</v>
      </c>
      <c r="BO525" s="211">
        <v>51</v>
      </c>
      <c r="BQ525" s="585" t="s">
        <v>1063</v>
      </c>
      <c r="BR525" s="585" t="s">
        <v>49</v>
      </c>
      <c r="BS525" s="585" t="s">
        <v>1987</v>
      </c>
      <c r="BT525" s="585" t="s">
        <v>404</v>
      </c>
    </row>
    <row r="526" spans="1:73">
      <c r="A526">
        <v>525</v>
      </c>
      <c r="B526" s="153" t="str">
        <f>IFERROR(TEXT(AL526,"00"),"99")&amp;IFERROR(TEXT(W526,"00"),"99")&amp;IFERROR(TEXT(S526,"00"),"99")&amp;IFERROR(TEXT(BO526,"000"),"999")</f>
        <v>056509052</v>
      </c>
      <c r="C526" s="153" t="str">
        <f>IFERROR(TEXT(AL526,"00"),"99")&amp;IFERROR(TEXT(V526,"00"),"99")&amp;IFERROR(TEXT(R526,"000"),"999")</f>
        <v>0565105</v>
      </c>
      <c r="D526" s="28">
        <v>1</v>
      </c>
      <c r="E526" s="591">
        <f>IF(NOT(ISBLANK(L526)),1,0)</f>
        <v>0</v>
      </c>
      <c r="F526" s="591">
        <f>IF(NOT(ISBLANK(O526)),1,0)</f>
        <v>1</v>
      </c>
      <c r="G526" s="349" t="str">
        <f>IF(ISBLANK(H526), IF(OR(NOT(ISBLANK(L526)),NOT(ISBLANK(I526)), NOT(ISBLANK(O526))),"no oldname but should be",""),IF(H526=I526,"api",IF(H526=O526,"csv","no match or acs")))</f>
        <v>api</v>
      </c>
      <c r="H526" t="s">
        <v>2013</v>
      </c>
      <c r="I526" t="s">
        <v>2013</v>
      </c>
      <c r="N526" s="56" t="s">
        <v>2014</v>
      </c>
      <c r="O526" s="123" t="s">
        <v>2014</v>
      </c>
      <c r="P526" s="56" t="s">
        <v>2014</v>
      </c>
      <c r="Q526" s="61" t="s">
        <v>2012</v>
      </c>
      <c r="R526" s="142">
        <f>IFERROR(_xlfn.XLOOKUP(T526, sortorder!P:P,sortorder!Q:Q),999)</f>
        <v>105</v>
      </c>
      <c r="S526" s="142">
        <f>IFERROR(_xlfn.XLOOKUP(T526, sortorder!P:P,sortorder!O:O),99)</f>
        <v>9</v>
      </c>
      <c r="T526" s="124" t="s">
        <v>265</v>
      </c>
      <c r="U526" s="56" t="s">
        <v>340</v>
      </c>
      <c r="V526" s="147">
        <f>IFERROR(_xlfn.XLOOKUP(X526, sortorder!E:E,sortorder!D:D),99)</f>
        <v>65</v>
      </c>
      <c r="W526" s="147">
        <f>V526</f>
        <v>65</v>
      </c>
      <c r="X526" s="21" t="s">
        <v>1963</v>
      </c>
      <c r="Y526" s="137">
        <f>IF(ISERROR(SEARCH(Y$1,$Q526)),0,1)</f>
        <v>0</v>
      </c>
      <c r="Z526" s="137">
        <f>IF(ISERROR(SEARCH(Z$1,$Q526)),0,1)</f>
        <v>1</v>
      </c>
      <c r="AA526" s="137">
        <f>IF(ISERROR(SEARCH(AA$1,$Q526)),0,1)</f>
        <v>1</v>
      </c>
      <c r="AB526" s="137">
        <f>IF(ISERROR(SEARCH(AB$1,$Q526)),0,1)</f>
        <v>0</v>
      </c>
      <c r="AC526" s="137">
        <f>IF(ISERROR(SEARCH(AC$1,$Q526)),0,1)</f>
        <v>0</v>
      </c>
      <c r="AD526" s="137">
        <f>IF(ISERROR(SEARCH(AD$1,$Q526)),0,1)</f>
        <v>0</v>
      </c>
      <c r="AE526" s="137">
        <f>IF(ISERROR(SEARCH(AE$1,$Q526)),0,1)</f>
        <v>1</v>
      </c>
      <c r="AF526" s="137">
        <f>IF(ISERROR(SEARCH(AF$1,$Q526)),0,1)</f>
        <v>1</v>
      </c>
      <c r="AG526" s="137">
        <f>IF(ISERROR(SEARCH(AG$1,$Q526)),0,1)</f>
        <v>0</v>
      </c>
      <c r="AH526" t="s">
        <v>1051</v>
      </c>
      <c r="AI526" s="137" t="str">
        <f>_xlfn.XLOOKUP(I526,'api2.3'!B:B,'api2.3'!D:D,"")</f>
        <v>EJ Indexes</v>
      </c>
      <c r="AJ526" t="s">
        <v>84</v>
      </c>
      <c r="AK526" s="38" t="s">
        <v>84</v>
      </c>
      <c r="AL526" s="200">
        <f>_xlfn.XLOOKUP(AK526,sortorder!$I$15:$I$20,sortorder!$J$15:$J$20)</f>
        <v>5</v>
      </c>
      <c r="AM526" s="638" t="s">
        <v>1743</v>
      </c>
      <c r="AN526" s="638" t="s">
        <v>1743</v>
      </c>
      <c r="AO526" s="638" t="s">
        <v>1744</v>
      </c>
      <c r="AP526" s="642">
        <v>3</v>
      </c>
      <c r="AQ526" t="s">
        <v>1741</v>
      </c>
      <c r="AR526" s="22" t="str">
        <f>IF(AA526=1,"pctile",IF(Y526=1,"ratio",IF(AC526=1,"avg","raw")))</f>
        <v>pctile</v>
      </c>
      <c r="AS526" t="s">
        <v>1086</v>
      </c>
      <c r="AT526" s="22" t="b">
        <f>AR526=AS526</f>
        <v>1</v>
      </c>
      <c r="AU526" s="638" t="s">
        <v>1077</v>
      </c>
      <c r="AV526" s="638" t="s">
        <v>1086</v>
      </c>
      <c r="AX526" s="601" t="s">
        <v>2799</v>
      </c>
      <c r="AY526" s="484" t="b">
        <v>0</v>
      </c>
      <c r="AZ526" t="s">
        <v>1078</v>
      </c>
      <c r="BA526">
        <v>2</v>
      </c>
      <c r="BB526">
        <v>0</v>
      </c>
      <c r="BC526" t="b">
        <v>0</v>
      </c>
      <c r="BD526" t="b">
        <v>0</v>
      </c>
      <c r="BE526" t="b">
        <v>0</v>
      </c>
      <c r="BG526" s="39" t="s">
        <v>2015</v>
      </c>
      <c r="BH526" s="37" t="s">
        <v>2016</v>
      </c>
      <c r="BI526" s="37" t="s">
        <v>2016</v>
      </c>
      <c r="BJ526" s="719" t="e">
        <v>#N/A</v>
      </c>
      <c r="BK526" s="566" t="s">
        <v>2799</v>
      </c>
      <c r="BL526" s="484" t="s">
        <v>5270</v>
      </c>
      <c r="BM526" s="56" t="s">
        <v>1450</v>
      </c>
      <c r="BN526" s="56" t="s">
        <v>2017</v>
      </c>
      <c r="BO526" s="211">
        <v>52</v>
      </c>
      <c r="BQ526" s="585" t="s">
        <v>103</v>
      </c>
      <c r="BR526" s="585" t="s">
        <v>1345</v>
      </c>
      <c r="BS526" s="585" t="s">
        <v>2014</v>
      </c>
      <c r="BT526" s="585" t="s">
        <v>404</v>
      </c>
    </row>
    <row r="527" spans="1:73">
      <c r="A527">
        <v>526</v>
      </c>
      <c r="B527" s="153" t="str">
        <f>IFERROR(TEXT(AL527,"00"),"99")&amp;IFERROR(TEXT(W527,"00"),"99")&amp;IFERROR(TEXT(S527,"00"),"99")&amp;IFERROR(TEXT(BO527,"000"),"999")</f>
        <v>056510053</v>
      </c>
      <c r="C527" s="153" t="str">
        <f>IFERROR(TEXT(AL527,"00"),"99")&amp;IFERROR(TEXT(V527,"00"),"99")&amp;IFERROR(TEXT(R527,"000"),"999")</f>
        <v>0565106</v>
      </c>
      <c r="D527" s="28">
        <v>1</v>
      </c>
      <c r="E527" s="591">
        <f>IF(NOT(ISBLANK(L527)),1,0)</f>
        <v>0</v>
      </c>
      <c r="F527" s="591">
        <f>IF(NOT(ISBLANK(O527)),1,0)</f>
        <v>1</v>
      </c>
      <c r="G527" s="349" t="str">
        <f>IF(ISBLANK(H527), IF(OR(NOT(ISBLANK(L527)),NOT(ISBLANK(I527)), NOT(ISBLANK(O527))),"no oldname but should be",""),IF(H527=I527,"api",IF(H527=O527,"csv","no match or acs")))</f>
        <v>api</v>
      </c>
      <c r="H527" t="s">
        <v>2030</v>
      </c>
      <c r="I527" t="s">
        <v>2030</v>
      </c>
      <c r="J527" s="189"/>
      <c r="N527" s="56" t="s">
        <v>2031</v>
      </c>
      <c r="O527" s="123" t="s">
        <v>2031</v>
      </c>
      <c r="P527" s="56" t="s">
        <v>2031</v>
      </c>
      <c r="Q527" s="61" t="s">
        <v>2029</v>
      </c>
      <c r="R527" s="142">
        <f>IFERROR(_xlfn.XLOOKUP(T527, sortorder!P:P,sortorder!Q:Q),999)</f>
        <v>106</v>
      </c>
      <c r="S527" s="142">
        <f>IFERROR(_xlfn.XLOOKUP(T527, sortorder!P:P,sortorder!O:O),99)</f>
        <v>10</v>
      </c>
      <c r="T527" s="124" t="s">
        <v>95</v>
      </c>
      <c r="U527" s="56" t="s">
        <v>348</v>
      </c>
      <c r="V527" s="147">
        <f>IFERROR(_xlfn.XLOOKUP(X527, sortorder!E:E,sortorder!D:D),99)</f>
        <v>65</v>
      </c>
      <c r="W527" s="147">
        <f>V527</f>
        <v>65</v>
      </c>
      <c r="X527" s="21" t="s">
        <v>1963</v>
      </c>
      <c r="Y527" s="137">
        <f>IF(ISERROR(SEARCH(Y$1,$Q527)),0,1)</f>
        <v>0</v>
      </c>
      <c r="Z527" s="137">
        <f>IF(ISERROR(SEARCH(Z$1,$Q527)),0,1)</f>
        <v>1</v>
      </c>
      <c r="AA527" s="137">
        <f>IF(ISERROR(SEARCH(AA$1,$Q527)),0,1)</f>
        <v>1</v>
      </c>
      <c r="AB527" s="137">
        <f>IF(ISERROR(SEARCH(AB$1,$Q527)),0,1)</f>
        <v>0</v>
      </c>
      <c r="AC527" s="137">
        <f>IF(ISERROR(SEARCH(AC$1,$Q527)),0,1)</f>
        <v>0</v>
      </c>
      <c r="AD527" s="137">
        <f>IF(ISERROR(SEARCH(AD$1,$Q527)),0,1)</f>
        <v>0</v>
      </c>
      <c r="AE527" s="137">
        <f>IF(ISERROR(SEARCH(AE$1,$Q527)),0,1)</f>
        <v>1</v>
      </c>
      <c r="AF527" s="137">
        <f>IF(ISERROR(SEARCH(AF$1,$Q527)),0,1)</f>
        <v>1</v>
      </c>
      <c r="AG527" s="137">
        <f>IF(ISERROR(SEARCH(AG$1,$Q527)),0,1)</f>
        <v>0</v>
      </c>
      <c r="AH527" t="s">
        <v>1051</v>
      </c>
      <c r="AI527" s="137" t="str">
        <f>_xlfn.XLOOKUP(I527,'api2.3'!B:B,'api2.3'!D:D,"")</f>
        <v>EJ Indexes</v>
      </c>
      <c r="AJ527" t="s">
        <v>84</v>
      </c>
      <c r="AK527" s="38" t="s">
        <v>84</v>
      </c>
      <c r="AL527" s="200">
        <f>_xlfn.XLOOKUP(AK527,sortorder!$I$15:$I$20,sortorder!$J$15:$J$20)</f>
        <v>5</v>
      </c>
      <c r="AM527" s="638" t="s">
        <v>1743</v>
      </c>
      <c r="AN527" s="638" t="s">
        <v>1743</v>
      </c>
      <c r="AO527" s="638" t="s">
        <v>1744</v>
      </c>
      <c r="AP527" s="642">
        <v>3</v>
      </c>
      <c r="AQ527" t="s">
        <v>1741</v>
      </c>
      <c r="AR527" s="22" t="str">
        <f>IF(AA527=1,"pctile",IF(Y527=1,"ratio",IF(AC527=1,"avg","raw")))</f>
        <v>pctile</v>
      </c>
      <c r="AS527" t="s">
        <v>1086</v>
      </c>
      <c r="AT527" s="22" t="b">
        <f>AR527=AS527</f>
        <v>1</v>
      </c>
      <c r="AU527" s="638" t="s">
        <v>1077</v>
      </c>
      <c r="AV527" s="638" t="s">
        <v>1086</v>
      </c>
      <c r="AX527" s="601" t="s">
        <v>2799</v>
      </c>
      <c r="AY527" s="484" t="b">
        <v>0</v>
      </c>
      <c r="AZ527" t="s">
        <v>1078</v>
      </c>
      <c r="BA527">
        <v>2</v>
      </c>
      <c r="BB527">
        <v>0</v>
      </c>
      <c r="BC527" t="b">
        <v>0</v>
      </c>
      <c r="BD527" t="b">
        <v>0</v>
      </c>
      <c r="BE527" t="b">
        <v>0</v>
      </c>
      <c r="BG527" s="186" t="s">
        <v>2032</v>
      </c>
      <c r="BH527" s="37" t="s">
        <v>2033</v>
      </c>
      <c r="BI527" s="515" t="s">
        <v>2033</v>
      </c>
      <c r="BJ527" s="719" t="e">
        <v>#N/A</v>
      </c>
      <c r="BK527" s="566" t="s">
        <v>2799</v>
      </c>
      <c r="BL527" s="484" t="s">
        <v>2034</v>
      </c>
      <c r="BM527" s="56" t="s">
        <v>1477</v>
      </c>
      <c r="BN527" s="56" t="s">
        <v>2035</v>
      </c>
      <c r="BO527" s="211">
        <v>53</v>
      </c>
      <c r="BQ527" s="585" t="s">
        <v>55</v>
      </c>
      <c r="BR527" s="585" t="s">
        <v>1106</v>
      </c>
      <c r="BS527" s="585" t="s">
        <v>2031</v>
      </c>
      <c r="BT527" s="585" t="s">
        <v>404</v>
      </c>
    </row>
    <row r="528" spans="1:73">
      <c r="A528">
        <v>527</v>
      </c>
      <c r="B528" s="153" t="str">
        <f>IFERROR(TEXT(AL528,"00"),"99")&amp;IFERROR(TEXT(W528,"00"),"99")&amp;IFERROR(TEXT(S528,"00"),"99")&amp;IFERROR(TEXT(BO528,"000"),"999")</f>
        <v>056511054</v>
      </c>
      <c r="C528" s="153" t="str">
        <f>IFERROR(TEXT(AL528,"00"),"99")&amp;IFERROR(TEXT(V528,"00"),"99")&amp;IFERROR(TEXT(R528,"000"),"999")</f>
        <v>0565107</v>
      </c>
      <c r="D528" s="28">
        <v>1</v>
      </c>
      <c r="E528" s="591">
        <f>IF(NOT(ISBLANK(L528)),1,0)</f>
        <v>0</v>
      </c>
      <c r="F528" s="591">
        <f>IF(NOT(ISBLANK(O528)),1,0)</f>
        <v>1</v>
      </c>
      <c r="G528" s="349" t="str">
        <f>IF(ISBLANK(H528), IF(OR(NOT(ISBLANK(L528)),NOT(ISBLANK(I528)), NOT(ISBLANK(O528))),"no oldname but should be",""),IF(H528=I528,"api",IF(H528=O528,"csv","no match or acs")))</f>
        <v>api</v>
      </c>
      <c r="H528" t="s">
        <v>2037</v>
      </c>
      <c r="I528" s="119" t="s">
        <v>2037</v>
      </c>
      <c r="K528" s="119"/>
      <c r="L528" s="119"/>
      <c r="M528" s="189"/>
      <c r="N528" s="189" t="s">
        <v>2038</v>
      </c>
      <c r="O528" s="514" t="s">
        <v>2038</v>
      </c>
      <c r="P528" s="189" t="s">
        <v>2038</v>
      </c>
      <c r="Q528" s="120" t="s">
        <v>2036</v>
      </c>
      <c r="R528" s="142">
        <f>IFERROR(_xlfn.XLOOKUP(T528, sortorder!P:P,sortorder!Q:Q),999)</f>
        <v>107</v>
      </c>
      <c r="S528" s="142">
        <f>IFERROR(_xlfn.XLOOKUP(T528, sortorder!P:P,sortorder!O:O),99)</f>
        <v>11</v>
      </c>
      <c r="T528" s="188" t="s">
        <v>134</v>
      </c>
      <c r="U528" s="189" t="s">
        <v>539</v>
      </c>
      <c r="V528" s="147">
        <f>IFERROR(_xlfn.XLOOKUP(X528, sortorder!E:E,sortorder!D:D),99)</f>
        <v>65</v>
      </c>
      <c r="W528" s="147">
        <f>V528</f>
        <v>65</v>
      </c>
      <c r="X528" s="190" t="s">
        <v>1963</v>
      </c>
      <c r="Y528" s="137">
        <f>IF(ISERROR(SEARCH(Y$1,$Q528)),0,1)</f>
        <v>0</v>
      </c>
      <c r="Z528" s="137">
        <f>IF(ISERROR(SEARCH(Z$1,$Q528)),0,1)</f>
        <v>1</v>
      </c>
      <c r="AA528" s="137">
        <f>IF(ISERROR(SEARCH(AA$1,$Q528)),0,1)</f>
        <v>1</v>
      </c>
      <c r="AB528" s="137">
        <f>IF(ISERROR(SEARCH(AB$1,$Q528)),0,1)</f>
        <v>0</v>
      </c>
      <c r="AC528" s="137">
        <f>IF(ISERROR(SEARCH(AC$1,$Q528)),0,1)</f>
        <v>0</v>
      </c>
      <c r="AD528" s="137">
        <f>IF(ISERROR(SEARCH(AD$1,$Q528)),0,1)</f>
        <v>0</v>
      </c>
      <c r="AE528" s="137">
        <f>IF(ISERROR(SEARCH(AE$1,$Q528)),0,1)</f>
        <v>1</v>
      </c>
      <c r="AF528" s="137">
        <f>IF(ISERROR(SEARCH(AF$1,$Q528)),0,1)</f>
        <v>1</v>
      </c>
      <c r="AG528" s="137">
        <f>IF(ISERROR(SEARCH(AG$1,$Q528)),0,1)</f>
        <v>0</v>
      </c>
      <c r="AH528" s="119" t="s">
        <v>1051</v>
      </c>
      <c r="AI528" s="137" t="str">
        <f>_xlfn.XLOOKUP(I528,'api2.3'!B:B,'api2.3'!D:D,"")</f>
        <v>EJ Indexes</v>
      </c>
      <c r="AJ528" s="119" t="s">
        <v>84</v>
      </c>
      <c r="AK528" s="202" t="s">
        <v>84</v>
      </c>
      <c r="AL528" s="200">
        <f>_xlfn.XLOOKUP(AK528,sortorder!$I$15:$I$20,sortorder!$J$15:$J$20)</f>
        <v>5</v>
      </c>
      <c r="AM528" s="640" t="s">
        <v>1743</v>
      </c>
      <c r="AN528" s="640" t="s">
        <v>1743</v>
      </c>
      <c r="AO528" s="640" t="s">
        <v>1744</v>
      </c>
      <c r="AP528" s="644">
        <v>3</v>
      </c>
      <c r="AQ528" s="119" t="s">
        <v>1741</v>
      </c>
      <c r="AR528" s="22" t="str">
        <f>IF(AA528=1,"pctile",IF(Y528=1,"ratio",IF(AC528=1,"avg","raw")))</f>
        <v>pctile</v>
      </c>
      <c r="AS528" s="119" t="s">
        <v>1086</v>
      </c>
      <c r="AT528" s="22" t="b">
        <f>AR528=AS528</f>
        <v>1</v>
      </c>
      <c r="AU528" s="640" t="s">
        <v>1077</v>
      </c>
      <c r="AV528" s="640" t="s">
        <v>1086</v>
      </c>
      <c r="AW528" s="119"/>
      <c r="AX528" s="601" t="s">
        <v>2799</v>
      </c>
      <c r="AY528" s="484" t="b">
        <v>0</v>
      </c>
      <c r="AZ528" s="119" t="s">
        <v>1078</v>
      </c>
      <c r="BA528" s="119">
        <v>2</v>
      </c>
      <c r="BB528" s="119">
        <v>0</v>
      </c>
      <c r="BC528" s="119" t="b">
        <v>0</v>
      </c>
      <c r="BD528" s="119" t="b">
        <v>0</v>
      </c>
      <c r="BE528" s="119" t="b">
        <v>0</v>
      </c>
      <c r="BF528" s="119"/>
      <c r="BG528" s="186" t="s">
        <v>2039</v>
      </c>
      <c r="BH528" s="515" t="s">
        <v>2040</v>
      </c>
      <c r="BI528" s="515" t="s">
        <v>2040</v>
      </c>
      <c r="BJ528" s="719" t="e">
        <v>#N/A</v>
      </c>
      <c r="BK528" s="566" t="s">
        <v>2799</v>
      </c>
      <c r="BL528" s="484" t="s">
        <v>2041</v>
      </c>
      <c r="BM528" s="189" t="s">
        <v>1486</v>
      </c>
      <c r="BN528" s="56" t="s">
        <v>2042</v>
      </c>
      <c r="BO528" s="211">
        <v>54</v>
      </c>
      <c r="BQ528" s="585" t="s">
        <v>55</v>
      </c>
      <c r="BR528" s="585" t="s">
        <v>1487</v>
      </c>
      <c r="BS528" s="585" t="s">
        <v>2038</v>
      </c>
      <c r="BT528" s="585" t="s">
        <v>404</v>
      </c>
    </row>
    <row r="529" spans="1:73">
      <c r="A529">
        <v>528</v>
      </c>
      <c r="B529" s="153" t="str">
        <f>IFERROR(TEXT(AL529,"00"),"99")&amp;IFERROR(TEXT(W529,"00"),"99")&amp;IFERROR(TEXT(S529,"00"),"99")&amp;IFERROR(TEXT(BO529,"000"),"999")</f>
        <v>056512055</v>
      </c>
      <c r="C529" s="153" t="str">
        <f>IFERROR(TEXT(AL529,"00"),"99")&amp;IFERROR(TEXT(V529,"00"),"99")&amp;IFERROR(TEXT(R529,"000"),"999")</f>
        <v>0565108</v>
      </c>
      <c r="D529" s="28">
        <v>1</v>
      </c>
      <c r="E529" s="591">
        <f>IF(NOT(ISBLANK(L529)),1,0)</f>
        <v>0</v>
      </c>
      <c r="F529" s="591">
        <f>IF(NOT(ISBLANK(O529)),1,0)</f>
        <v>1</v>
      </c>
      <c r="G529" s="349" t="str">
        <f>IF(ISBLANK(H529), IF(OR(NOT(ISBLANK(L529)),NOT(ISBLANK(I529)), NOT(ISBLANK(O529))),"no oldname but should be",""),IF(H529=I529,"api",IF(H529=O529,"csv","no match or acs")))</f>
        <v>api</v>
      </c>
      <c r="H529" t="s">
        <v>1979</v>
      </c>
      <c r="I529" t="s">
        <v>1979</v>
      </c>
      <c r="N529" s="56" t="s">
        <v>1980</v>
      </c>
      <c r="O529" s="123" t="s">
        <v>1980</v>
      </c>
      <c r="P529" s="56" t="s">
        <v>1980</v>
      </c>
      <c r="Q529" s="61" t="s">
        <v>1978</v>
      </c>
      <c r="R529" s="142">
        <f>IFERROR(_xlfn.XLOOKUP(T529, sortorder!P:P,sortorder!Q:Q),999)</f>
        <v>108</v>
      </c>
      <c r="S529" s="142">
        <f>IFERROR(_xlfn.XLOOKUP(T529, sortorder!P:P,sortorder!O:O),99)</f>
        <v>12</v>
      </c>
      <c r="T529" s="124" t="s">
        <v>244</v>
      </c>
      <c r="U529" s="56" t="s">
        <v>323</v>
      </c>
      <c r="V529" s="147">
        <f>IFERROR(_xlfn.XLOOKUP(X529, sortorder!E:E,sortorder!D:D),99)</f>
        <v>65</v>
      </c>
      <c r="W529" s="147">
        <f>V529</f>
        <v>65</v>
      </c>
      <c r="X529" s="21" t="s">
        <v>1963</v>
      </c>
      <c r="Y529" s="137">
        <f>IF(ISERROR(SEARCH(Y$1,$Q529)),0,1)</f>
        <v>0</v>
      </c>
      <c r="Z529" s="137">
        <f>IF(ISERROR(SEARCH(Z$1,$Q529)),0,1)</f>
        <v>1</v>
      </c>
      <c r="AA529" s="137">
        <f>IF(ISERROR(SEARCH(AA$1,$Q529)),0,1)</f>
        <v>1</v>
      </c>
      <c r="AB529" s="137">
        <f>IF(ISERROR(SEARCH(AB$1,$Q529)),0,1)</f>
        <v>0</v>
      </c>
      <c r="AC529" s="137">
        <f>IF(ISERROR(SEARCH(AC$1,$Q529)),0,1)</f>
        <v>0</v>
      </c>
      <c r="AD529" s="137">
        <f>IF(ISERROR(SEARCH(AD$1,$Q529)),0,1)</f>
        <v>0</v>
      </c>
      <c r="AE529" s="137">
        <f>IF(ISERROR(SEARCH(AE$1,$Q529)),0,1)</f>
        <v>1</v>
      </c>
      <c r="AF529" s="137">
        <f>IF(ISERROR(SEARCH(AF$1,$Q529)),0,1)</f>
        <v>1</v>
      </c>
      <c r="AG529" s="137">
        <f>IF(ISERROR(SEARCH(AG$1,$Q529)),0,1)</f>
        <v>0</v>
      </c>
      <c r="AH529" t="s">
        <v>1051</v>
      </c>
      <c r="AI529" s="137" t="str">
        <f>_xlfn.XLOOKUP(I529,'api2.3'!B:B,'api2.3'!D:D,"")</f>
        <v>EJ Indexes</v>
      </c>
      <c r="AJ529" t="s">
        <v>84</v>
      </c>
      <c r="AK529" s="38" t="s">
        <v>84</v>
      </c>
      <c r="AL529" s="200">
        <f>_xlfn.XLOOKUP(AK529,sortorder!$I$15:$I$20,sortorder!$J$15:$J$20)</f>
        <v>5</v>
      </c>
      <c r="AM529" s="638" t="s">
        <v>1743</v>
      </c>
      <c r="AN529" s="638" t="s">
        <v>1743</v>
      </c>
      <c r="AO529" s="638" t="s">
        <v>1744</v>
      </c>
      <c r="AP529" s="642">
        <v>3</v>
      </c>
      <c r="AQ529" t="s">
        <v>1741</v>
      </c>
      <c r="AR529" s="22" t="str">
        <f>IF(AA529=1,"pctile",IF(Y529=1,"ratio",IF(AC529=1,"avg","raw")))</f>
        <v>pctile</v>
      </c>
      <c r="AS529" t="s">
        <v>1086</v>
      </c>
      <c r="AT529" s="22" t="b">
        <f>AR529=AS529</f>
        <v>1</v>
      </c>
      <c r="AU529" s="638" t="s">
        <v>1077</v>
      </c>
      <c r="AV529" s="638" t="s">
        <v>1086</v>
      </c>
      <c r="AX529" s="601" t="s">
        <v>2799</v>
      </c>
      <c r="AY529" s="484" t="b">
        <v>0</v>
      </c>
      <c r="AZ529" t="s">
        <v>1078</v>
      </c>
      <c r="BA529">
        <v>2</v>
      </c>
      <c r="BB529">
        <v>0</v>
      </c>
      <c r="BC529" t="b">
        <v>0</v>
      </c>
      <c r="BD529" t="b">
        <v>0</v>
      </c>
      <c r="BE529" t="b">
        <v>0</v>
      </c>
      <c r="BG529" s="39" t="s">
        <v>1981</v>
      </c>
      <c r="BH529" s="37" t="s">
        <v>1982</v>
      </c>
      <c r="BI529" s="37" t="s">
        <v>1982</v>
      </c>
      <c r="BJ529" s="719" t="e">
        <v>#N/A</v>
      </c>
      <c r="BK529" s="566" t="s">
        <v>2799</v>
      </c>
      <c r="BL529" s="484" t="s">
        <v>1983</v>
      </c>
      <c r="BM529" s="56" t="s">
        <v>1406</v>
      </c>
      <c r="BN529" s="56" t="s">
        <v>1984</v>
      </c>
      <c r="BO529" s="211">
        <v>55</v>
      </c>
      <c r="BQ529" s="585" t="s">
        <v>1283</v>
      </c>
      <c r="BR529" s="585" t="s">
        <v>79</v>
      </c>
      <c r="BS529" s="585" t="s">
        <v>1980</v>
      </c>
      <c r="BT529" s="585" t="s">
        <v>404</v>
      </c>
    </row>
    <row r="530" spans="1:73" ht="14.5" customHeight="1">
      <c r="A530">
        <v>529</v>
      </c>
      <c r="B530" s="153" t="str">
        <f>IFERROR(TEXT(AL530,"00"),"99")&amp;IFERROR(TEXT(W530,"00"),"99")&amp;IFERROR(TEXT(S530,"00"),"99")&amp;IFERROR(TEXT(BO530,"000"),"999")</f>
        <v>056513056</v>
      </c>
      <c r="C530" s="153" t="str">
        <f>IFERROR(TEXT(AL530,"00"),"99")&amp;IFERROR(TEXT(V530,"00"),"99")&amp;IFERROR(TEXT(R530,"000"),"999")</f>
        <v>0565109</v>
      </c>
      <c r="D530" s="239">
        <v>1</v>
      </c>
      <c r="E530" s="591">
        <f>IF(NOT(ISBLANK(L530)),1,0)</f>
        <v>0</v>
      </c>
      <c r="F530" s="591">
        <f>IF(NOT(ISBLANK(O530)),1,0)</f>
        <v>1</v>
      </c>
      <c r="G530" s="349" t="str">
        <f>IF(ISBLANK(H530), IF(OR(NOT(ISBLANK(L530)),NOT(ISBLANK(I530)), NOT(ISBLANK(O530))),"no oldname but should be",""),IF(H530=I530,"api",IF(H530=O530,"csv","no match or acs")))</f>
        <v>csv</v>
      </c>
      <c r="H530" s="119" t="s">
        <v>5524</v>
      </c>
      <c r="I530" s="475" t="s">
        <v>5691</v>
      </c>
      <c r="J530" s="189"/>
      <c r="K530" s="119"/>
      <c r="L530" s="119"/>
      <c r="M530" s="189"/>
      <c r="N530" s="189"/>
      <c r="O530" s="119" t="s">
        <v>5524</v>
      </c>
      <c r="P530" s="189"/>
      <c r="Q530" s="120" t="s">
        <v>5525</v>
      </c>
      <c r="R530" s="142">
        <f>IFERROR(_xlfn.XLOOKUP(T530, sortorder!P:P,sortorder!Q:Q),999)</f>
        <v>109</v>
      </c>
      <c r="S530" s="142">
        <f>IFERROR(_xlfn.XLOOKUP(T530, sortorder!P:P,sortorder!O:O),99)</f>
        <v>13</v>
      </c>
      <c r="T530" s="188" t="s">
        <v>5449</v>
      </c>
      <c r="U530" s="189"/>
      <c r="V530" s="147">
        <f>IFERROR(_xlfn.XLOOKUP(X530, sortorder!E:E,sortorder!D:D),99)</f>
        <v>65</v>
      </c>
      <c r="W530" s="147">
        <f>V530</f>
        <v>65</v>
      </c>
      <c r="X530" s="190" t="s">
        <v>1963</v>
      </c>
      <c r="Y530" s="137">
        <f>IF(ISERROR(SEARCH(Y$1,$Q530)),0,1)</f>
        <v>0</v>
      </c>
      <c r="Z530" s="137">
        <f>IF(ISERROR(SEARCH(Z$1,$Q530)),0,1)</f>
        <v>1</v>
      </c>
      <c r="AA530" s="137">
        <f>IF(ISERROR(SEARCH(AA$1,$Q530)),0,1)</f>
        <v>1</v>
      </c>
      <c r="AB530" s="137">
        <f>IF(ISERROR(SEARCH(AB$1,$Q530)),0,1)</f>
        <v>0</v>
      </c>
      <c r="AC530" s="137">
        <f>IF(ISERROR(SEARCH(AC$1,$Q530)),0,1)</f>
        <v>0</v>
      </c>
      <c r="AD530" s="137">
        <f>IF(ISERROR(SEARCH(AD$1,$Q530)),0,1)</f>
        <v>0</v>
      </c>
      <c r="AE530" s="137">
        <f>IF(ISERROR(SEARCH(AE$1,$Q530)),0,1)</f>
        <v>1</v>
      </c>
      <c r="AF530" s="137">
        <f>IF(ISERROR(SEARCH(AF$1,$Q530)),0,1)</f>
        <v>1</v>
      </c>
      <c r="AG530" s="137">
        <f>IF(ISERROR(SEARCH(AG$1,$Q530)),0,1)</f>
        <v>0</v>
      </c>
      <c r="AH530" s="119" t="s">
        <v>1051</v>
      </c>
      <c r="AI530" s="137" t="str">
        <f>_xlfn.XLOOKUP(I530,'api2.3'!B:B,'api2.3'!D:D,"")</f>
        <v>EJ Indexes</v>
      </c>
      <c r="AJ530" s="119" t="s">
        <v>84</v>
      </c>
      <c r="AK530" s="202" t="s">
        <v>84</v>
      </c>
      <c r="AL530" s="200">
        <f>_xlfn.XLOOKUP(AK530,sortorder!$I$15:$I$20,sortorder!$J$15:$J$20)</f>
        <v>5</v>
      </c>
      <c r="AM530" s="640" t="s">
        <v>1743</v>
      </c>
      <c r="AN530" s="640" t="s">
        <v>1743</v>
      </c>
      <c r="AO530" s="640" t="s">
        <v>1744</v>
      </c>
      <c r="AP530" s="646">
        <v>3</v>
      </c>
      <c r="AQ530" s="119" t="s">
        <v>1741</v>
      </c>
      <c r="AR530" s="22" t="str">
        <f>IF(AA530=1,"pctile",IF(Y530=1,"ratio",IF(AC530=1,"avg","raw")))</f>
        <v>pctile</v>
      </c>
      <c r="AS530" s="119" t="s">
        <v>1086</v>
      </c>
      <c r="AT530" s="22" t="b">
        <f>AR530=AS530</f>
        <v>1</v>
      </c>
      <c r="AU530" s="640" t="s">
        <v>1077</v>
      </c>
      <c r="AV530" s="640" t="s">
        <v>1086</v>
      </c>
      <c r="AW530" s="119"/>
      <c r="AX530" s="601" t="s">
        <v>2799</v>
      </c>
      <c r="AY530" s="484" t="b">
        <v>0</v>
      </c>
      <c r="AZ530" s="224" t="s">
        <v>1078</v>
      </c>
      <c r="BA530" s="119">
        <v>2</v>
      </c>
      <c r="BB530" s="119">
        <v>0</v>
      </c>
      <c r="BC530" s="119" t="b">
        <v>0</v>
      </c>
      <c r="BD530" s="119" t="b">
        <v>0</v>
      </c>
      <c r="BE530" s="119" t="b">
        <v>0</v>
      </c>
      <c r="BF530" s="119"/>
      <c r="BG530" s="186" t="s">
        <v>5526</v>
      </c>
      <c r="BH530" s="119" t="s">
        <v>5527</v>
      </c>
      <c r="BI530" s="119" t="s">
        <v>5527</v>
      </c>
      <c r="BJ530" s="719" t="e">
        <v>#N/A</v>
      </c>
      <c r="BK530" s="566" t="s">
        <v>2799</v>
      </c>
      <c r="BL530" s="484" t="s">
        <v>5690</v>
      </c>
      <c r="BM530" s="189"/>
      <c r="BN530" s="189"/>
      <c r="BO530" s="211">
        <v>56</v>
      </c>
      <c r="BP530" s="119"/>
      <c r="BQ530" s="587"/>
      <c r="BR530" s="587"/>
      <c r="BS530" s="587"/>
      <c r="BT530" s="587"/>
      <c r="BU530" s="587"/>
    </row>
    <row r="531" spans="1:73">
      <c r="A531">
        <v>530</v>
      </c>
      <c r="B531" s="153" t="str">
        <f>IFERROR(TEXT(AL531,"00"),"99")&amp;IFERROR(TEXT(W531,"00"),"99")&amp;IFERROR(TEXT(S531,"00"),"99")&amp;IFERROR(TEXT(BO531,"000"),"999")</f>
        <v>056801999</v>
      </c>
      <c r="C531" s="153" t="str">
        <f>IFERROR(TEXT(AL531,"00"),"99")&amp;IFERROR(TEXT(V531,"00"),"99")&amp;IFERROR(TEXT(R531,"000"),"999")</f>
        <v>0568096</v>
      </c>
      <c r="D531" s="28">
        <v>0</v>
      </c>
      <c r="E531" s="591">
        <f>IF(NOT(ISBLANK(L531)),1,0)</f>
        <v>0</v>
      </c>
      <c r="F531" s="591">
        <f>IF(NOT(ISBLANK(O531)),1,0)</f>
        <v>1</v>
      </c>
      <c r="G531" s="349" t="str">
        <f>IF(ISBLANK(H531), IF(OR(NOT(ISBLANK(L531)),NOT(ISBLANK(I531)), NOT(ISBLANK(O531))),"no oldname but should be",""),IF(H531=I531,"api",IF(H531=O531,"csv","no match or acs")))</f>
        <v>csv</v>
      </c>
      <c r="H531" t="s">
        <v>319</v>
      </c>
      <c r="N531" s="56" t="s">
        <v>319</v>
      </c>
      <c r="O531" t="s">
        <v>319</v>
      </c>
      <c r="P531" s="56" t="s">
        <v>319</v>
      </c>
      <c r="Q531" s="61" t="s">
        <v>234</v>
      </c>
      <c r="R531" s="142">
        <f>IFERROR(_xlfn.XLOOKUP(T531, sortorder!P:P,sortorder!Q:Q),999)</f>
        <v>96</v>
      </c>
      <c r="S531" s="142">
        <f>IFERROR(_xlfn.XLOOKUP(T531, sortorder!P:P,sortorder!O:O),99)</f>
        <v>1</v>
      </c>
      <c r="T531" s="124" t="s">
        <v>181</v>
      </c>
      <c r="U531" s="56" t="s">
        <v>234</v>
      </c>
      <c r="V531" s="147">
        <f>IFERROR(_xlfn.XLOOKUP(X531, sortorder!E:E,sortorder!D:D),99)</f>
        <v>68</v>
      </c>
      <c r="W531" s="147">
        <f>V531</f>
        <v>68</v>
      </c>
      <c r="X531" s="358" t="s">
        <v>280</v>
      </c>
      <c r="Y531" s="137">
        <f>IF(ISERROR(SEARCH(Y$1,$Q531)),0,1)</f>
        <v>0</v>
      </c>
      <c r="Z531" s="137">
        <f>IF(ISERROR(SEARCH(Z$1,$Q531)),0,1)</f>
        <v>0</v>
      </c>
      <c r="AA531" s="137">
        <f>IF(ISERROR(SEARCH(AA$1,$Q531)),0,1)</f>
        <v>0</v>
      </c>
      <c r="AB531" s="137">
        <f>IF(ISERROR(SEARCH(AB$1,$Q531)),0,1)</f>
        <v>0</v>
      </c>
      <c r="AC531" s="137">
        <f>IF(ISERROR(SEARCH(AC$1,$Q531)),0,1)</f>
        <v>0</v>
      </c>
      <c r="AD531" s="137">
        <f>IF(ISERROR(SEARCH(AD$1,$Q531)),0,1)</f>
        <v>0</v>
      </c>
      <c r="AE531" s="137">
        <f>IF(ISERROR(SEARCH(AE$1,$Q531)),0,1)</f>
        <v>1</v>
      </c>
      <c r="AF531" s="137">
        <f>IF(ISERROR(SEARCH(AF$1,$Q531)),0,1)</f>
        <v>0</v>
      </c>
      <c r="AG531" s="137">
        <f>IF(ISERROR(SEARCH(AG$1,$Q531)),0,1)</f>
        <v>1</v>
      </c>
      <c r="AI531" s="137" t="str">
        <f>_xlfn.XLOOKUP(I531,'api2.3'!B:B,'api2.3'!D:D,"")</f>
        <v/>
      </c>
      <c r="AJ531" t="s">
        <v>84</v>
      </c>
      <c r="AK531" s="38" t="s">
        <v>84</v>
      </c>
      <c r="AL531" s="200">
        <f>_xlfn.XLOOKUP(AK531,sortorder!$I$15:$I$20,sortorder!$J$15:$J$20)</f>
        <v>5</v>
      </c>
      <c r="AM531" s="638" t="s">
        <v>416</v>
      </c>
      <c r="AN531" s="638" t="s">
        <v>416</v>
      </c>
      <c r="AO531" s="638" t="s">
        <v>417</v>
      </c>
      <c r="AP531" s="642">
        <v>1</v>
      </c>
      <c r="AQ531" t="s">
        <v>2943</v>
      </c>
      <c r="AR531" s="22" t="str">
        <f>IF(AA531=1,"pctile",IF(Y531=1,"ratio",IF(AC531=1,"avg","raw")))</f>
        <v>raw</v>
      </c>
      <c r="AS531" t="s">
        <v>43</v>
      </c>
      <c r="AT531" s="22" t="b">
        <f>AR531=AS531</f>
        <v>1</v>
      </c>
      <c r="AU531" s="638" t="s">
        <v>286</v>
      </c>
      <c r="AV531" s="638" t="s">
        <v>43</v>
      </c>
      <c r="AX531" s="601" t="s">
        <v>2143</v>
      </c>
      <c r="AY531" s="484" t="b">
        <v>1</v>
      </c>
      <c r="AZ531" t="s">
        <v>5630</v>
      </c>
      <c r="BB531">
        <v>3</v>
      </c>
      <c r="BC531" t="b">
        <v>0</v>
      </c>
      <c r="BD531" t="b">
        <v>0</v>
      </c>
      <c r="BE531" t="b">
        <v>0</v>
      </c>
      <c r="BG531" t="s">
        <v>320</v>
      </c>
      <c r="BH531" t="s">
        <v>321</v>
      </c>
      <c r="BI531" t="s">
        <v>321</v>
      </c>
      <c r="BJ531" s="719" t="s">
        <v>321</v>
      </c>
      <c r="BK531" s="566" t="s">
        <v>2799</v>
      </c>
      <c r="BL531" s="484">
        <v>0</v>
      </c>
      <c r="BN531" s="56" t="s">
        <v>321</v>
      </c>
      <c r="BO531" s="214">
        <v>999</v>
      </c>
      <c r="BR531" s="585" t="s">
        <v>322</v>
      </c>
      <c r="BS531" s="585" t="s">
        <v>319</v>
      </c>
      <c r="BT531" s="585" t="s">
        <v>56</v>
      </c>
    </row>
    <row r="532" spans="1:73">
      <c r="A532">
        <v>531</v>
      </c>
      <c r="B532" s="153" t="str">
        <f>IFERROR(TEXT(AL532,"00"),"99")&amp;IFERROR(TEXT(W532,"00"),"99")&amp;IFERROR(TEXT(S532,"00"),"99")&amp;IFERROR(TEXT(BO532,"000"),"999")</f>
        <v>056802999</v>
      </c>
      <c r="C532" s="153" t="str">
        <f>IFERROR(TEXT(AL532,"00"),"99")&amp;IFERROR(TEXT(V532,"00"),"99")&amp;IFERROR(TEXT(R532,"000"),"999")</f>
        <v>0568097</v>
      </c>
      <c r="D532" s="28">
        <v>0</v>
      </c>
      <c r="E532" s="591">
        <f>IF(NOT(ISBLANK(L532)),1,0)</f>
        <v>0</v>
      </c>
      <c r="F532" s="591">
        <f>IF(NOT(ISBLANK(O532)),1,0)</f>
        <v>1</v>
      </c>
      <c r="G532" s="349" t="str">
        <f>IF(ISBLANK(H532), IF(OR(NOT(ISBLANK(L532)),NOT(ISBLANK(I532)), NOT(ISBLANK(O532))),"no oldname but should be",""),IF(H532=I532,"api",IF(H532=O532,"csv","no match or acs")))</f>
        <v>csv</v>
      </c>
      <c r="H532" t="s">
        <v>469</v>
      </c>
      <c r="N532" s="56" t="s">
        <v>469</v>
      </c>
      <c r="O532" t="s">
        <v>469</v>
      </c>
      <c r="P532" s="56" t="s">
        <v>469</v>
      </c>
      <c r="Q532" s="61" t="s">
        <v>216</v>
      </c>
      <c r="R532" s="142">
        <f>IFERROR(_xlfn.XLOOKUP(T532, sortorder!P:P,sortorder!Q:Q),999)</f>
        <v>97</v>
      </c>
      <c r="S532" s="142">
        <f>IFERROR(_xlfn.XLOOKUP(T532, sortorder!P:P,sortorder!O:O),99)</f>
        <v>2</v>
      </c>
      <c r="T532" s="124" t="s">
        <v>144</v>
      </c>
      <c r="U532" s="56" t="s">
        <v>216</v>
      </c>
      <c r="V532" s="147">
        <f>IFERROR(_xlfn.XLOOKUP(X532, sortorder!E:E,sortorder!D:D),99)</f>
        <v>68</v>
      </c>
      <c r="W532" s="147">
        <f>V532</f>
        <v>68</v>
      </c>
      <c r="X532" s="358" t="s">
        <v>280</v>
      </c>
      <c r="Y532" s="137">
        <f>IF(ISERROR(SEARCH(Y$1,$Q532)),0,1)</f>
        <v>0</v>
      </c>
      <c r="Z532" s="137">
        <f>IF(ISERROR(SEARCH(Z$1,$Q532)),0,1)</f>
        <v>0</v>
      </c>
      <c r="AA532" s="137">
        <f>IF(ISERROR(SEARCH(AA$1,$Q532)),0,1)</f>
        <v>0</v>
      </c>
      <c r="AB532" s="137">
        <f>IF(ISERROR(SEARCH(AB$1,$Q532)),0,1)</f>
        <v>0</v>
      </c>
      <c r="AC532" s="137">
        <f>IF(ISERROR(SEARCH(AC$1,$Q532)),0,1)</f>
        <v>0</v>
      </c>
      <c r="AD532" s="137">
        <f>IF(ISERROR(SEARCH(AD$1,$Q532)),0,1)</f>
        <v>0</v>
      </c>
      <c r="AE532" s="137">
        <f>IF(ISERROR(SEARCH(AE$1,$Q532)),0,1)</f>
        <v>1</v>
      </c>
      <c r="AF532" s="137">
        <f>IF(ISERROR(SEARCH(AF$1,$Q532)),0,1)</f>
        <v>0</v>
      </c>
      <c r="AG532" s="137">
        <f>IF(ISERROR(SEARCH(AG$1,$Q532)),0,1)</f>
        <v>1</v>
      </c>
      <c r="AI532" s="137" t="str">
        <f>_xlfn.XLOOKUP(I532,'api2.3'!B:B,'api2.3'!D:D,"")</f>
        <v/>
      </c>
      <c r="AJ532" t="s">
        <v>84</v>
      </c>
      <c r="AK532" s="38" t="s">
        <v>84</v>
      </c>
      <c r="AL532" s="200">
        <f>_xlfn.XLOOKUP(AK532,sortorder!$I$15:$I$20,sortorder!$J$15:$J$20)</f>
        <v>5</v>
      </c>
      <c r="AM532" s="638" t="s">
        <v>416</v>
      </c>
      <c r="AN532" s="638" t="s">
        <v>416</v>
      </c>
      <c r="AO532" s="638" t="s">
        <v>417</v>
      </c>
      <c r="AP532" s="642">
        <v>1</v>
      </c>
      <c r="AQ532" t="s">
        <v>2943</v>
      </c>
      <c r="AR532" s="22" t="str">
        <f>IF(AA532=1,"pctile",IF(Y532=1,"ratio",IF(AC532=1,"avg","raw")))</f>
        <v>raw</v>
      </c>
      <c r="AS532" t="s">
        <v>43</v>
      </c>
      <c r="AT532" s="22" t="b">
        <f>AR532=AS532</f>
        <v>1</v>
      </c>
      <c r="AU532" s="638" t="s">
        <v>286</v>
      </c>
      <c r="AV532" s="638" t="s">
        <v>43</v>
      </c>
      <c r="AX532" s="601" t="s">
        <v>2143</v>
      </c>
      <c r="AY532" s="484" t="b">
        <v>1</v>
      </c>
      <c r="AZ532" t="s">
        <v>5630</v>
      </c>
      <c r="BB532">
        <v>3</v>
      </c>
      <c r="BC532" t="b">
        <v>0</v>
      </c>
      <c r="BD532" t="b">
        <v>0</v>
      </c>
      <c r="BE532" t="b">
        <v>0</v>
      </c>
      <c r="BG532" t="s">
        <v>470</v>
      </c>
      <c r="BH532" t="s">
        <v>471</v>
      </c>
      <c r="BI532" t="s">
        <v>471</v>
      </c>
      <c r="BJ532" s="719" t="e">
        <v>#N/A</v>
      </c>
      <c r="BK532" s="566" t="s">
        <v>2799</v>
      </c>
      <c r="BL532" s="484" t="s">
        <v>2799</v>
      </c>
      <c r="BN532" s="56" t="s">
        <v>471</v>
      </c>
      <c r="BO532" s="214">
        <v>999</v>
      </c>
      <c r="BR532" s="585" t="s">
        <v>472</v>
      </c>
      <c r="BS532" s="585" t="s">
        <v>469</v>
      </c>
      <c r="BT532" s="585" t="s">
        <v>56</v>
      </c>
    </row>
    <row r="533" spans="1:73">
      <c r="A533">
        <v>532</v>
      </c>
      <c r="B533" s="153" t="str">
        <f>IFERROR(TEXT(AL533,"00"),"99")&amp;IFERROR(TEXT(W533,"00"),"99")&amp;IFERROR(TEXT(S533,"00"),"99")&amp;IFERROR(TEXT(BO533,"000"),"999")</f>
        <v>056803999</v>
      </c>
      <c r="C533" s="153" t="str">
        <f>IFERROR(TEXT(AL533,"00"),"99")&amp;IFERROR(TEXT(V533,"00"),"99")&amp;IFERROR(TEXT(R533,"000"),"999")</f>
        <v>0568098</v>
      </c>
      <c r="D533" s="239">
        <v>0</v>
      </c>
      <c r="E533" s="591">
        <f>IF(NOT(ISBLANK(L533)),1,0)</f>
        <v>0</v>
      </c>
      <c r="F533" s="591">
        <f>IF(NOT(ISBLANK(O533)),1,0)</f>
        <v>1</v>
      </c>
      <c r="G533" s="349" t="str">
        <f>IF(ISBLANK(H533), IF(OR(NOT(ISBLANK(L533)),NOT(ISBLANK(I533)), NOT(ISBLANK(O533))),"no oldname but should be",""),IF(H533=I533,"api",IF(H533=O533,"csv","no match or acs")))</f>
        <v>csv</v>
      </c>
      <c r="H533" s="119" t="s">
        <v>5574</v>
      </c>
      <c r="I533" s="119"/>
      <c r="J533" s="189"/>
      <c r="K533" s="119"/>
      <c r="L533" s="119"/>
      <c r="M533" s="189"/>
      <c r="N533" s="189"/>
      <c r="O533" s="119" t="s">
        <v>5574</v>
      </c>
      <c r="P533" s="189"/>
      <c r="Q533" s="120" t="s">
        <v>5575</v>
      </c>
      <c r="R533" s="142">
        <f>IFERROR(_xlfn.XLOOKUP(T533, sortorder!P:P,sortorder!Q:Q),999)</f>
        <v>98</v>
      </c>
      <c r="S533" s="142">
        <f>IFERROR(_xlfn.XLOOKUP(T533, sortorder!P:P,sortorder!O:O),99)</f>
        <v>3</v>
      </c>
      <c r="T533" s="188" t="s">
        <v>5453</v>
      </c>
      <c r="U533" s="189"/>
      <c r="V533" s="147">
        <f>IFERROR(_xlfn.XLOOKUP(X533, sortorder!E:E,sortorder!D:D),99)</f>
        <v>68</v>
      </c>
      <c r="W533" s="147">
        <f>V533</f>
        <v>68</v>
      </c>
      <c r="X533" s="314" t="s">
        <v>280</v>
      </c>
      <c r="Y533" s="137">
        <f>IF(ISERROR(SEARCH(Y$1,$Q533)),0,1)</f>
        <v>0</v>
      </c>
      <c r="Z533" s="137">
        <f>IF(ISERROR(SEARCH(Z$1,$Q533)),0,1)</f>
        <v>0</v>
      </c>
      <c r="AA533" s="137">
        <f>IF(ISERROR(SEARCH(AA$1,$Q533)),0,1)</f>
        <v>0</v>
      </c>
      <c r="AB533" s="137">
        <f>IF(ISERROR(SEARCH(AB$1,$Q533)),0,1)</f>
        <v>0</v>
      </c>
      <c r="AC533" s="137">
        <f>IF(ISERROR(SEARCH(AC$1,$Q533)),0,1)</f>
        <v>0</v>
      </c>
      <c r="AD533" s="137">
        <f>IF(ISERROR(SEARCH(AD$1,$Q533)),0,1)</f>
        <v>0</v>
      </c>
      <c r="AE533" s="137">
        <f>IF(ISERROR(SEARCH(AE$1,$Q533)),0,1)</f>
        <v>1</v>
      </c>
      <c r="AF533" s="137">
        <f>IF(ISERROR(SEARCH(AF$1,$Q533)),0,1)</f>
        <v>0</v>
      </c>
      <c r="AG533" s="137">
        <f>IF(ISERROR(SEARCH(AG$1,$Q533)),0,1)</f>
        <v>1</v>
      </c>
      <c r="AH533" s="119"/>
      <c r="AI533" s="137" t="str">
        <f>_xlfn.XLOOKUP(I533,'api2.3'!B:B,'api2.3'!D:D,"")</f>
        <v/>
      </c>
      <c r="AJ533" s="119" t="s">
        <v>84</v>
      </c>
      <c r="AK533" s="202" t="s">
        <v>84</v>
      </c>
      <c r="AL533" s="200">
        <f>_xlfn.XLOOKUP(AK533,sortorder!$I$15:$I$20,sortorder!$J$15:$J$20)</f>
        <v>5</v>
      </c>
      <c r="AM533" s="640" t="s">
        <v>416</v>
      </c>
      <c r="AN533" s="640" t="s">
        <v>416</v>
      </c>
      <c r="AO533" s="640" t="s">
        <v>417</v>
      </c>
      <c r="AP533" s="646">
        <v>1</v>
      </c>
      <c r="AQ533" s="119" t="s">
        <v>2943</v>
      </c>
      <c r="AR533" s="22" t="str">
        <f>IF(AA533=1,"pctile",IF(Y533=1,"ratio",IF(AC533=1,"avg","raw")))</f>
        <v>raw</v>
      </c>
      <c r="AS533" s="119" t="s">
        <v>43</v>
      </c>
      <c r="AT533" s="22" t="b">
        <f>AR533=AS533</f>
        <v>1</v>
      </c>
      <c r="AU533" s="640" t="s">
        <v>286</v>
      </c>
      <c r="AV533" s="640" t="s">
        <v>43</v>
      </c>
      <c r="AW533" s="119"/>
      <c r="AX533" s="601" t="s">
        <v>2143</v>
      </c>
      <c r="AY533" s="484" t="b">
        <v>1</v>
      </c>
      <c r="AZ533" t="s">
        <v>5630</v>
      </c>
      <c r="BA533" s="119"/>
      <c r="BB533" s="119">
        <v>3</v>
      </c>
      <c r="BC533" s="119" t="b">
        <v>0</v>
      </c>
      <c r="BD533" s="119" t="b">
        <v>0</v>
      </c>
      <c r="BE533" s="119" t="b">
        <v>0</v>
      </c>
      <c r="BF533" s="119"/>
      <c r="BG533" s="119" t="s">
        <v>5576</v>
      </c>
      <c r="BH533" s="119" t="s">
        <v>5577</v>
      </c>
      <c r="BI533" s="119" t="s">
        <v>5577</v>
      </c>
      <c r="BJ533" s="719" t="s">
        <v>5577</v>
      </c>
      <c r="BK533" s="566" t="s">
        <v>2799</v>
      </c>
      <c r="BL533" s="484" t="s">
        <v>2799</v>
      </c>
      <c r="BM533" s="189"/>
      <c r="BN533" s="189"/>
      <c r="BO533" s="248">
        <v>999</v>
      </c>
      <c r="BP533" s="119"/>
      <c r="BQ533" s="587"/>
      <c r="BR533" s="587"/>
      <c r="BS533" s="587"/>
      <c r="BT533" s="587"/>
      <c r="BU533" s="587"/>
    </row>
    <row r="534" spans="1:73">
      <c r="A534">
        <v>533</v>
      </c>
      <c r="B534" s="153" t="str">
        <f>IFERROR(TEXT(AL534,"00"),"99")&amp;IFERROR(TEXT(W534,"00"),"99")&amp;IFERROR(TEXT(S534,"00"),"99")&amp;IFERROR(TEXT(BO534,"000"),"999")</f>
        <v>056804999</v>
      </c>
      <c r="C534" s="153" t="str">
        <f>IFERROR(TEXT(AL534,"00"),"99")&amp;IFERROR(TEXT(V534,"00"),"99")&amp;IFERROR(TEXT(R534,"000"),"999")</f>
        <v>0568099</v>
      </c>
      <c r="D534" s="28">
        <v>0</v>
      </c>
      <c r="E534" s="591">
        <f>IF(NOT(ISBLANK(L534)),1,0)</f>
        <v>0</v>
      </c>
      <c r="F534" s="591">
        <f>IF(NOT(ISBLANK(O534)),1,0)</f>
        <v>1</v>
      </c>
      <c r="G534" s="349" t="str">
        <f>IF(ISBLANK(H534), IF(OR(NOT(ISBLANK(L534)),NOT(ISBLANK(I534)), NOT(ISBLANK(O534))),"no oldname but should be",""),IF(H534=I534,"api",IF(H534=O534,"csv","no match or acs")))</f>
        <v>csv</v>
      </c>
      <c r="H534" t="s">
        <v>291</v>
      </c>
      <c r="N534" s="56" t="s">
        <v>291</v>
      </c>
      <c r="O534" t="s">
        <v>291</v>
      </c>
      <c r="P534" s="56" t="s">
        <v>291</v>
      </c>
      <c r="Q534" s="61" t="s">
        <v>206</v>
      </c>
      <c r="R534" s="142">
        <f>IFERROR(_xlfn.XLOOKUP(T534, sortorder!P:P,sortorder!Q:Q),999)</f>
        <v>99</v>
      </c>
      <c r="S534" s="142">
        <f>IFERROR(_xlfn.XLOOKUP(T534, sortorder!P:P,sortorder!O:O),99)</f>
        <v>4</v>
      </c>
      <c r="T534" s="124" t="s">
        <v>196</v>
      </c>
      <c r="U534" s="56" t="s">
        <v>206</v>
      </c>
      <c r="V534" s="147">
        <f>IFERROR(_xlfn.XLOOKUP(X534, sortorder!E:E,sortorder!D:D),99)</f>
        <v>68</v>
      </c>
      <c r="W534" s="147">
        <f>V534</f>
        <v>68</v>
      </c>
      <c r="X534" s="358" t="s">
        <v>280</v>
      </c>
      <c r="Y534" s="137">
        <f>IF(ISERROR(SEARCH(Y$1,$Q534)),0,1)</f>
        <v>0</v>
      </c>
      <c r="Z534" s="137">
        <f>IF(ISERROR(SEARCH(Z$1,$Q534)),0,1)</f>
        <v>0</v>
      </c>
      <c r="AA534" s="137">
        <f>IF(ISERROR(SEARCH(AA$1,$Q534)),0,1)</f>
        <v>0</v>
      </c>
      <c r="AB534" s="137">
        <f>IF(ISERROR(SEARCH(AB$1,$Q534)),0,1)</f>
        <v>0</v>
      </c>
      <c r="AC534" s="137">
        <f>IF(ISERROR(SEARCH(AC$1,$Q534)),0,1)</f>
        <v>0</v>
      </c>
      <c r="AD534" s="137">
        <f>IF(ISERROR(SEARCH(AD$1,$Q534)),0,1)</f>
        <v>0</v>
      </c>
      <c r="AE534" s="137">
        <f>IF(ISERROR(SEARCH(AE$1,$Q534)),0,1)</f>
        <v>1</v>
      </c>
      <c r="AF534" s="137">
        <f>IF(ISERROR(SEARCH(AF$1,$Q534)),0,1)</f>
        <v>0</v>
      </c>
      <c r="AG534" s="137">
        <f>IF(ISERROR(SEARCH(AG$1,$Q534)),0,1)</f>
        <v>1</v>
      </c>
      <c r="AI534" s="137" t="str">
        <f>_xlfn.XLOOKUP(I534,'api2.3'!B:B,'api2.3'!D:D,"")</f>
        <v/>
      </c>
      <c r="AJ534" t="s">
        <v>84</v>
      </c>
      <c r="AK534" s="38" t="s">
        <v>84</v>
      </c>
      <c r="AL534" s="200">
        <f>_xlfn.XLOOKUP(AK534,sortorder!$I$15:$I$20,sortorder!$J$15:$J$20)</f>
        <v>5</v>
      </c>
      <c r="AM534" s="638" t="s">
        <v>416</v>
      </c>
      <c r="AN534" s="638" t="s">
        <v>416</v>
      </c>
      <c r="AO534" s="638" t="s">
        <v>417</v>
      </c>
      <c r="AP534" s="642">
        <v>1</v>
      </c>
      <c r="AQ534" t="s">
        <v>2943</v>
      </c>
      <c r="AR534" s="22" t="str">
        <f>IF(AA534=1,"pctile",IF(Y534=1,"ratio",IF(AC534=1,"avg","raw")))</f>
        <v>raw</v>
      </c>
      <c r="AS534" t="s">
        <v>43</v>
      </c>
      <c r="AT534" s="22" t="b">
        <f>AR534=AS534</f>
        <v>1</v>
      </c>
      <c r="AU534" s="638" t="s">
        <v>286</v>
      </c>
      <c r="AV534" s="638" t="s">
        <v>43</v>
      </c>
      <c r="AX534" s="601" t="s">
        <v>2143</v>
      </c>
      <c r="AY534" s="484" t="b">
        <v>1</v>
      </c>
      <c r="AZ534" t="s">
        <v>5630</v>
      </c>
      <c r="BB534">
        <v>3</v>
      </c>
      <c r="BC534" t="b">
        <v>0</v>
      </c>
      <c r="BD534" t="b">
        <v>0</v>
      </c>
      <c r="BE534" t="b">
        <v>0</v>
      </c>
      <c r="BG534" t="s">
        <v>292</v>
      </c>
      <c r="BH534" t="s">
        <v>293</v>
      </c>
      <c r="BI534" t="s">
        <v>293</v>
      </c>
      <c r="BJ534" s="719" t="e">
        <v>#N/A</v>
      </c>
      <c r="BK534" s="566" t="s">
        <v>2799</v>
      </c>
      <c r="BL534" s="484" t="s">
        <v>2799</v>
      </c>
      <c r="BN534" s="56" t="s">
        <v>293</v>
      </c>
      <c r="BO534" s="214">
        <v>999</v>
      </c>
      <c r="BR534" s="585" t="s">
        <v>295</v>
      </c>
      <c r="BS534" s="585" t="s">
        <v>291</v>
      </c>
      <c r="BT534" s="585" t="s">
        <v>56</v>
      </c>
    </row>
    <row r="535" spans="1:73">
      <c r="A535">
        <v>534</v>
      </c>
      <c r="B535" s="153" t="str">
        <f>IFERROR(TEXT(AL535,"00"),"99")&amp;IFERROR(TEXT(W535,"00"),"99")&amp;IFERROR(TEXT(S535,"00"),"99")&amp;IFERROR(TEXT(BO535,"000"),"999")</f>
        <v>056805999</v>
      </c>
      <c r="C535" s="153" t="str">
        <f>IFERROR(TEXT(AL535,"00"),"99")&amp;IFERROR(TEXT(V535,"00"),"99")&amp;IFERROR(TEXT(R535,"000"),"999")</f>
        <v>0568101</v>
      </c>
      <c r="D535" s="28">
        <v>0</v>
      </c>
      <c r="E535" s="591">
        <f>IF(NOT(ISBLANK(L535)),1,0)</f>
        <v>0</v>
      </c>
      <c r="F535" s="591">
        <f>IF(NOT(ISBLANK(O535)),1,0)</f>
        <v>1</v>
      </c>
      <c r="G535" s="349" t="str">
        <f>IF(ISBLANK(H535), IF(OR(NOT(ISBLANK(L535)),NOT(ISBLANK(I535)), NOT(ISBLANK(O535))),"no oldname but should be",""),IF(H535=I535,"api",IF(H535=O535,"csv","no match or acs")))</f>
        <v>csv</v>
      </c>
      <c r="H535" t="s">
        <v>527</v>
      </c>
      <c r="N535" s="56" t="s">
        <v>527</v>
      </c>
      <c r="O535" t="s">
        <v>527</v>
      </c>
      <c r="P535" s="56" t="s">
        <v>527</v>
      </c>
      <c r="Q535" s="61" t="s">
        <v>526</v>
      </c>
      <c r="R535" s="142">
        <f>IFERROR(_xlfn.XLOOKUP(T535, sortorder!P:P,sortorder!Q:Q),999)</f>
        <v>101</v>
      </c>
      <c r="S535" s="142">
        <f>IFERROR(_xlfn.XLOOKUP(T535, sortorder!P:P,sortorder!O:O),99)</f>
        <v>5</v>
      </c>
      <c r="T535" s="124" t="s">
        <v>1717</v>
      </c>
      <c r="U535" s="56" t="s">
        <v>1717</v>
      </c>
      <c r="V535" s="147">
        <f>IFERROR(_xlfn.XLOOKUP(X535, sortorder!E:E,sortorder!D:D),99)</f>
        <v>68</v>
      </c>
      <c r="W535" s="147">
        <f>V535</f>
        <v>68</v>
      </c>
      <c r="X535" s="358" t="s">
        <v>280</v>
      </c>
      <c r="Y535" s="137">
        <f>IF(ISERROR(SEARCH(Y$1,$Q535)),0,1)</f>
        <v>0</v>
      </c>
      <c r="Z535" s="137">
        <f>IF(ISERROR(SEARCH(Z$1,$Q535)),0,1)</f>
        <v>0</v>
      </c>
      <c r="AA535" s="137">
        <f>IF(ISERROR(SEARCH(AA$1,$Q535)),0,1)</f>
        <v>0</v>
      </c>
      <c r="AB535" s="137">
        <f>IF(ISERROR(SEARCH(AB$1,$Q535)),0,1)</f>
        <v>0</v>
      </c>
      <c r="AC535" s="137">
        <f>IF(ISERROR(SEARCH(AC$1,$Q535)),0,1)</f>
        <v>0</v>
      </c>
      <c r="AD535" s="137">
        <f>IF(ISERROR(SEARCH(AD$1,$Q535)),0,1)</f>
        <v>0</v>
      </c>
      <c r="AE535" s="137">
        <f>IF(ISERROR(SEARCH(AE$1,$Q535)),0,1)</f>
        <v>1</v>
      </c>
      <c r="AF535" s="137">
        <f>IF(ISERROR(SEARCH(AF$1,$Q535)),0,1)</f>
        <v>0</v>
      </c>
      <c r="AG535" s="137">
        <f>IF(ISERROR(SEARCH(AG$1,$Q535)),0,1)</f>
        <v>1</v>
      </c>
      <c r="AI535" s="137" t="str">
        <f>_xlfn.XLOOKUP(I535,'api2.3'!B:B,'api2.3'!D:D,"")</f>
        <v/>
      </c>
      <c r="AJ535" t="s">
        <v>84</v>
      </c>
      <c r="AK535" s="38" t="s">
        <v>84</v>
      </c>
      <c r="AL535" s="200">
        <f>_xlfn.XLOOKUP(AK535,sortorder!$I$15:$I$20,sortorder!$J$15:$J$20)</f>
        <v>5</v>
      </c>
      <c r="AM535" s="638" t="s">
        <v>416</v>
      </c>
      <c r="AN535" s="638" t="s">
        <v>416</v>
      </c>
      <c r="AO535" s="638" t="s">
        <v>417</v>
      </c>
      <c r="AP535" s="642">
        <v>1</v>
      </c>
      <c r="AQ535" t="s">
        <v>2943</v>
      </c>
      <c r="AR535" s="22" t="str">
        <f>IF(AA535=1,"pctile",IF(Y535=1,"ratio",IF(AC535=1,"avg","raw")))</f>
        <v>raw</v>
      </c>
      <c r="AS535" t="s">
        <v>43</v>
      </c>
      <c r="AT535" s="22" t="b">
        <f>AR535=AS535</f>
        <v>1</v>
      </c>
      <c r="AU535" s="638" t="s">
        <v>286</v>
      </c>
      <c r="AV535" s="638" t="s">
        <v>43</v>
      </c>
      <c r="AX535" s="601" t="s">
        <v>2143</v>
      </c>
      <c r="AY535" s="484" t="b">
        <v>1</v>
      </c>
      <c r="AZ535" t="s">
        <v>5630</v>
      </c>
      <c r="BB535">
        <v>3</v>
      </c>
      <c r="BC535" t="b">
        <v>0</v>
      </c>
      <c r="BD535" t="b">
        <v>0</v>
      </c>
      <c r="BE535" t="b">
        <v>0</v>
      </c>
      <c r="BG535" t="s">
        <v>4748</v>
      </c>
      <c r="BH535" t="s">
        <v>4748</v>
      </c>
      <c r="BI535" t="s">
        <v>4748</v>
      </c>
      <c r="BJ535" s="719" t="s">
        <v>528</v>
      </c>
      <c r="BK535" s="566" t="s">
        <v>2799</v>
      </c>
      <c r="BL535" s="484" t="s">
        <v>2799</v>
      </c>
      <c r="BO535" s="214">
        <v>999</v>
      </c>
      <c r="BR535" s="585" t="s">
        <v>529</v>
      </c>
      <c r="BS535" s="585" t="s">
        <v>527</v>
      </c>
    </row>
    <row r="536" spans="1:73">
      <c r="A536">
        <v>535</v>
      </c>
      <c r="B536" s="153" t="str">
        <f>IFERROR(TEXT(AL536,"00"),"99")&amp;IFERROR(TEXT(W536,"00"),"99")&amp;IFERROR(TEXT(S536,"00"),"99")&amp;IFERROR(TEXT(BO536,"000"),"999")</f>
        <v>056806999</v>
      </c>
      <c r="C536" s="153" t="str">
        <f>IFERROR(TEXT(AL536,"00"),"99")&amp;IFERROR(TEXT(V536,"00"),"99")&amp;IFERROR(TEXT(R536,"000"),"999")</f>
        <v>0568102</v>
      </c>
      <c r="D536" s="28">
        <v>0</v>
      </c>
      <c r="E536" s="591">
        <f>IF(NOT(ISBLANK(L536)),1,0)</f>
        <v>0</v>
      </c>
      <c r="F536" s="591">
        <f>IF(NOT(ISBLANK(O536)),1,0)</f>
        <v>1</v>
      </c>
      <c r="G536" s="349" t="str">
        <f>IF(ISBLANK(H536), IF(OR(NOT(ISBLANK(L536)),NOT(ISBLANK(I536)), NOT(ISBLANK(O536))),"no oldname but should be",""),IF(H536=I536,"api",IF(H536=O536,"csv","no match or acs")))</f>
        <v>csv</v>
      </c>
      <c r="H536" s="119" t="s">
        <v>534</v>
      </c>
      <c r="I536" s="119"/>
      <c r="N536" s="56" t="s">
        <v>534</v>
      </c>
      <c r="O536" t="s">
        <v>534</v>
      </c>
      <c r="P536" s="56" t="s">
        <v>534</v>
      </c>
      <c r="Q536" s="61" t="s">
        <v>305</v>
      </c>
      <c r="R536" s="142">
        <f>IFERROR(_xlfn.XLOOKUP(T536, sortorder!P:P,sortorder!Q:Q),999)</f>
        <v>102</v>
      </c>
      <c r="S536" s="142">
        <f>IFERROR(_xlfn.XLOOKUP(T536, sortorder!P:P,sortorder!O:O),99)</f>
        <v>6</v>
      </c>
      <c r="T536" s="124" t="s">
        <v>306</v>
      </c>
      <c r="U536" s="56" t="s">
        <v>305</v>
      </c>
      <c r="V536" s="147">
        <f>IFERROR(_xlfn.XLOOKUP(X536, sortorder!E:E,sortorder!D:D),99)</f>
        <v>68</v>
      </c>
      <c r="W536" s="147">
        <f>V536</f>
        <v>68</v>
      </c>
      <c r="X536" s="358" t="s">
        <v>280</v>
      </c>
      <c r="Y536" s="137">
        <f>IF(ISERROR(SEARCH(Y$1,$Q536)),0,1)</f>
        <v>0</v>
      </c>
      <c r="Z536" s="137">
        <f>IF(ISERROR(SEARCH(Z$1,$Q536)),0,1)</f>
        <v>0</v>
      </c>
      <c r="AA536" s="137">
        <f>IF(ISERROR(SEARCH(AA$1,$Q536)),0,1)</f>
        <v>0</v>
      </c>
      <c r="AB536" s="137">
        <f>IF(ISERROR(SEARCH(AB$1,$Q536)),0,1)</f>
        <v>0</v>
      </c>
      <c r="AC536" s="137">
        <f>IF(ISERROR(SEARCH(AC$1,$Q536)),0,1)</f>
        <v>0</v>
      </c>
      <c r="AD536" s="137">
        <f>IF(ISERROR(SEARCH(AD$1,$Q536)),0,1)</f>
        <v>0</v>
      </c>
      <c r="AE536" s="137">
        <f>IF(ISERROR(SEARCH(AE$1,$Q536)),0,1)</f>
        <v>1</v>
      </c>
      <c r="AF536" s="137">
        <f>IF(ISERROR(SEARCH(AF$1,$Q536)),0,1)</f>
        <v>0</v>
      </c>
      <c r="AG536" s="137">
        <f>IF(ISERROR(SEARCH(AG$1,$Q536)),0,1)</f>
        <v>1</v>
      </c>
      <c r="AI536" s="137">
        <f>_xlfn.XLOOKUP(I536,'api2.3'!B:B,'api2.3'!D:D,"")</f>
        <v>0</v>
      </c>
      <c r="AJ536" t="s">
        <v>84</v>
      </c>
      <c r="AK536" s="38" t="s">
        <v>84</v>
      </c>
      <c r="AL536" s="200">
        <f>_xlfn.XLOOKUP(AK536,sortorder!$I$15:$I$20,sortorder!$J$15:$J$20)</f>
        <v>5</v>
      </c>
      <c r="AM536" s="638" t="s">
        <v>416</v>
      </c>
      <c r="AN536" s="638" t="s">
        <v>416</v>
      </c>
      <c r="AO536" s="638" t="s">
        <v>417</v>
      </c>
      <c r="AP536" s="642">
        <v>1</v>
      </c>
      <c r="AQ536" t="s">
        <v>2943</v>
      </c>
      <c r="AR536" s="22" t="str">
        <f>IF(AA536=1,"pctile",IF(Y536=1,"ratio",IF(AC536=1,"avg","raw")))</f>
        <v>raw</v>
      </c>
      <c r="AS536" t="s">
        <v>43</v>
      </c>
      <c r="AT536" s="22" t="b">
        <f>AR536=AS536</f>
        <v>1</v>
      </c>
      <c r="AU536" s="638" t="s">
        <v>286</v>
      </c>
      <c r="AV536" s="638" t="s">
        <v>43</v>
      </c>
      <c r="AX536" s="601" t="s">
        <v>2143</v>
      </c>
      <c r="AY536" s="484" t="b">
        <v>1</v>
      </c>
      <c r="AZ536" t="s">
        <v>5630</v>
      </c>
      <c r="BB536">
        <v>3</v>
      </c>
      <c r="BC536" t="b">
        <v>0</v>
      </c>
      <c r="BD536" t="b">
        <v>0</v>
      </c>
      <c r="BE536" t="b">
        <v>0</v>
      </c>
      <c r="BG536" t="s">
        <v>535</v>
      </c>
      <c r="BH536" t="s">
        <v>536</v>
      </c>
      <c r="BI536" t="s">
        <v>536</v>
      </c>
      <c r="BJ536" s="719" t="e">
        <v>#N/A</v>
      </c>
      <c r="BK536" s="566" t="s">
        <v>2799</v>
      </c>
      <c r="BL536" s="484" t="s">
        <v>2799</v>
      </c>
      <c r="BN536" s="56" t="s">
        <v>536</v>
      </c>
      <c r="BO536" s="214">
        <v>999</v>
      </c>
      <c r="BR536" s="585" t="s">
        <v>538</v>
      </c>
      <c r="BS536" s="585" t="s">
        <v>534</v>
      </c>
      <c r="BT536" s="585" t="s">
        <v>56</v>
      </c>
    </row>
    <row r="537" spans="1:73">
      <c r="A537">
        <v>536</v>
      </c>
      <c r="B537" s="153" t="str">
        <f>IFERROR(TEXT(AL537,"00"),"99")&amp;IFERROR(TEXT(W537,"00"),"99")&amp;IFERROR(TEXT(S537,"00"),"99")&amp;IFERROR(TEXT(BO537,"000"),"999")</f>
        <v>056807999</v>
      </c>
      <c r="C537" s="153" t="str">
        <f>IFERROR(TEXT(AL537,"00"),"99")&amp;IFERROR(TEXT(V537,"00"),"99")&amp;IFERROR(TEXT(R537,"000"),"999")</f>
        <v>0568103</v>
      </c>
      <c r="D537" s="28">
        <v>0</v>
      </c>
      <c r="E537" s="591">
        <f>IF(NOT(ISBLANK(L537)),1,0)</f>
        <v>0</v>
      </c>
      <c r="F537" s="591">
        <f>IF(NOT(ISBLANK(O537)),1,0)</f>
        <v>1</v>
      </c>
      <c r="G537" s="349" t="str">
        <f>IF(ISBLANK(H537), IF(OR(NOT(ISBLANK(L537)),NOT(ISBLANK(I537)), NOT(ISBLANK(O537))),"no oldname but should be",""),IF(H537=I537,"api",IF(H537=O537,"csv","no match or acs")))</f>
        <v>csv</v>
      </c>
      <c r="H537" t="s">
        <v>311</v>
      </c>
      <c r="N537" s="56" t="s">
        <v>311</v>
      </c>
      <c r="O537" t="s">
        <v>311</v>
      </c>
      <c r="P537" s="56" t="s">
        <v>311</v>
      </c>
      <c r="Q537" s="61" t="s">
        <v>225</v>
      </c>
      <c r="R537" s="142">
        <f>IFERROR(_xlfn.XLOOKUP(T537, sortorder!P:P,sortorder!Q:Q),999)</f>
        <v>103</v>
      </c>
      <c r="S537" s="142">
        <f>IFERROR(_xlfn.XLOOKUP(T537, sortorder!P:P,sortorder!O:O),99)</f>
        <v>7</v>
      </c>
      <c r="T537" s="124" t="s">
        <v>80</v>
      </c>
      <c r="U537" s="56" t="s">
        <v>225</v>
      </c>
      <c r="V537" s="147">
        <f>IFERROR(_xlfn.XLOOKUP(X537, sortorder!E:E,sortorder!D:D),99)</f>
        <v>68</v>
      </c>
      <c r="W537" s="147">
        <f>V537</f>
        <v>68</v>
      </c>
      <c r="X537" s="358" t="s">
        <v>280</v>
      </c>
      <c r="Y537" s="137">
        <f>IF(ISERROR(SEARCH(Y$1,$Q537)),0,1)</f>
        <v>0</v>
      </c>
      <c r="Z537" s="137">
        <f>IF(ISERROR(SEARCH(Z$1,$Q537)),0,1)</f>
        <v>0</v>
      </c>
      <c r="AA537" s="137">
        <f>IF(ISERROR(SEARCH(AA$1,$Q537)),0,1)</f>
        <v>0</v>
      </c>
      <c r="AB537" s="137">
        <f>IF(ISERROR(SEARCH(AB$1,$Q537)),0,1)</f>
        <v>0</v>
      </c>
      <c r="AC537" s="137">
        <f>IF(ISERROR(SEARCH(AC$1,$Q537)),0,1)</f>
        <v>0</v>
      </c>
      <c r="AD537" s="137">
        <f>IF(ISERROR(SEARCH(AD$1,$Q537)),0,1)</f>
        <v>0</v>
      </c>
      <c r="AE537" s="137">
        <f>IF(ISERROR(SEARCH(AE$1,$Q537)),0,1)</f>
        <v>1</v>
      </c>
      <c r="AF537" s="137">
        <f>IF(ISERROR(SEARCH(AF$1,$Q537)),0,1)</f>
        <v>0</v>
      </c>
      <c r="AG537" s="137">
        <f>IF(ISERROR(SEARCH(AG$1,$Q537)),0,1)</f>
        <v>1</v>
      </c>
      <c r="AI537" s="137">
        <f>_xlfn.XLOOKUP(I537,'api2.3'!B:B,'api2.3'!D:D,"")</f>
        <v>0</v>
      </c>
      <c r="AJ537" t="s">
        <v>84</v>
      </c>
      <c r="AK537" s="38" t="s">
        <v>84</v>
      </c>
      <c r="AL537" s="200">
        <f>_xlfn.XLOOKUP(AK537,sortorder!$I$15:$I$20,sortorder!$J$15:$J$20)</f>
        <v>5</v>
      </c>
      <c r="AM537" s="638" t="s">
        <v>416</v>
      </c>
      <c r="AN537" s="638" t="s">
        <v>416</v>
      </c>
      <c r="AO537" s="638" t="s">
        <v>417</v>
      </c>
      <c r="AP537" s="642">
        <v>1</v>
      </c>
      <c r="AQ537" t="s">
        <v>2943</v>
      </c>
      <c r="AR537" s="22" t="str">
        <f>IF(AA537=1,"pctile",IF(Y537=1,"ratio",IF(AC537=1,"avg","raw")))</f>
        <v>raw</v>
      </c>
      <c r="AS537" t="s">
        <v>43</v>
      </c>
      <c r="AT537" s="22" t="b">
        <f>AR537=AS537</f>
        <v>1</v>
      </c>
      <c r="AU537" s="638" t="s">
        <v>286</v>
      </c>
      <c r="AV537" s="638" t="s">
        <v>43</v>
      </c>
      <c r="AX537" s="601" t="s">
        <v>2143</v>
      </c>
      <c r="AY537" s="484" t="b">
        <v>1</v>
      </c>
      <c r="AZ537" t="s">
        <v>5630</v>
      </c>
      <c r="BB537">
        <v>3</v>
      </c>
      <c r="BC537" t="b">
        <v>0</v>
      </c>
      <c r="BD537" t="b">
        <v>0</v>
      </c>
      <c r="BE537" t="b">
        <v>0</v>
      </c>
      <c r="BG537" t="s">
        <v>5616</v>
      </c>
      <c r="BH537" t="s">
        <v>312</v>
      </c>
      <c r="BI537" t="s">
        <v>312</v>
      </c>
      <c r="BJ537" s="719" t="e">
        <v>#N/A</v>
      </c>
      <c r="BK537" s="566" t="s">
        <v>2799</v>
      </c>
      <c r="BL537" s="484" t="s">
        <v>2799</v>
      </c>
      <c r="BN537" s="56" t="s">
        <v>312</v>
      </c>
      <c r="BO537" s="214">
        <v>999</v>
      </c>
      <c r="BR537" s="585" t="s">
        <v>314</v>
      </c>
      <c r="BS537" s="585" t="s">
        <v>311</v>
      </c>
      <c r="BT537" s="585" t="s">
        <v>56</v>
      </c>
    </row>
    <row r="538" spans="1:73">
      <c r="A538">
        <v>537</v>
      </c>
      <c r="B538" s="153" t="str">
        <f>IFERROR(TEXT(AL538,"00"),"99")&amp;IFERROR(TEXT(W538,"00"),"99")&amp;IFERROR(TEXT(S538,"00"),"99")&amp;IFERROR(TEXT(BO538,"000"),"999")</f>
        <v>056808999</v>
      </c>
      <c r="C538" s="153" t="str">
        <f>IFERROR(TEXT(AL538,"00"),"99")&amp;IFERROR(TEXT(V538,"00"),"99")&amp;IFERROR(TEXT(R538,"000"),"999")</f>
        <v>0568104</v>
      </c>
      <c r="D538" s="28">
        <v>0</v>
      </c>
      <c r="E538" s="591">
        <f>IF(NOT(ISBLANK(L538)),1,0)</f>
        <v>0</v>
      </c>
      <c r="F538" s="591">
        <f>IF(NOT(ISBLANK(O538)),1,0)</f>
        <v>1</v>
      </c>
      <c r="G538" s="349" t="str">
        <f>IF(ISBLANK(H538), IF(OR(NOT(ISBLANK(L538)),NOT(ISBLANK(I538)), NOT(ISBLANK(O538))),"no oldname but should be",""),IF(H538=I538,"api",IF(H538=O538,"csv","no match or acs")))</f>
        <v>csv</v>
      </c>
      <c r="H538" t="s">
        <v>336</v>
      </c>
      <c r="N538" s="56" t="s">
        <v>336</v>
      </c>
      <c r="O538" t="s">
        <v>336</v>
      </c>
      <c r="P538" s="56" t="s">
        <v>336</v>
      </c>
      <c r="Q538" s="61" t="s">
        <v>254</v>
      </c>
      <c r="R538" s="142">
        <f>IFERROR(_xlfn.XLOOKUP(T538, sortorder!P:P,sortorder!Q:Q),999)</f>
        <v>104</v>
      </c>
      <c r="S538" s="142">
        <f>IFERROR(_xlfn.XLOOKUP(T538, sortorder!P:P,sortorder!O:O),99)</f>
        <v>8</v>
      </c>
      <c r="T538" s="124" t="s">
        <v>255</v>
      </c>
      <c r="U538" s="56" t="s">
        <v>254</v>
      </c>
      <c r="V538" s="147">
        <f>IFERROR(_xlfn.XLOOKUP(X538, sortorder!E:E,sortorder!D:D),99)</f>
        <v>68</v>
      </c>
      <c r="W538" s="147">
        <f>V538</f>
        <v>68</v>
      </c>
      <c r="X538" s="358" t="s">
        <v>280</v>
      </c>
      <c r="Y538" s="137">
        <f>IF(ISERROR(SEARCH(Y$1,$Q538)),0,1)</f>
        <v>0</v>
      </c>
      <c r="Z538" s="137">
        <f>IF(ISERROR(SEARCH(Z$1,$Q538)),0,1)</f>
        <v>0</v>
      </c>
      <c r="AA538" s="137">
        <f>IF(ISERROR(SEARCH(AA$1,$Q538)),0,1)</f>
        <v>0</v>
      </c>
      <c r="AB538" s="137">
        <f>IF(ISERROR(SEARCH(AB$1,$Q538)),0,1)</f>
        <v>0</v>
      </c>
      <c r="AC538" s="137">
        <f>IF(ISERROR(SEARCH(AC$1,$Q538)),0,1)</f>
        <v>0</v>
      </c>
      <c r="AD538" s="137">
        <f>IF(ISERROR(SEARCH(AD$1,$Q538)),0,1)</f>
        <v>0</v>
      </c>
      <c r="AE538" s="137">
        <f>IF(ISERROR(SEARCH(AE$1,$Q538)),0,1)</f>
        <v>1</v>
      </c>
      <c r="AF538" s="137">
        <f>IF(ISERROR(SEARCH(AF$1,$Q538)),0,1)</f>
        <v>0</v>
      </c>
      <c r="AG538" s="137">
        <f>IF(ISERROR(SEARCH(AG$1,$Q538)),0,1)</f>
        <v>1</v>
      </c>
      <c r="AI538" s="137">
        <f>_xlfn.XLOOKUP(I538,'api2.3'!B:B,'api2.3'!D:D,"")</f>
        <v>0</v>
      </c>
      <c r="AJ538" t="s">
        <v>84</v>
      </c>
      <c r="AK538" s="38" t="s">
        <v>84</v>
      </c>
      <c r="AL538" s="200">
        <f>_xlfn.XLOOKUP(AK538,sortorder!$I$15:$I$20,sortorder!$J$15:$J$20)</f>
        <v>5</v>
      </c>
      <c r="AM538" s="638" t="s">
        <v>416</v>
      </c>
      <c r="AN538" s="638" t="s">
        <v>416</v>
      </c>
      <c r="AO538" s="638" t="s">
        <v>417</v>
      </c>
      <c r="AP538" s="642">
        <v>1</v>
      </c>
      <c r="AQ538" t="s">
        <v>2943</v>
      </c>
      <c r="AR538" s="22" t="str">
        <f>IF(AA538=1,"pctile",IF(Y538=1,"ratio",IF(AC538=1,"avg","raw")))</f>
        <v>raw</v>
      </c>
      <c r="AS538" t="s">
        <v>43</v>
      </c>
      <c r="AT538" s="22" t="b">
        <f>AR538=AS538</f>
        <v>1</v>
      </c>
      <c r="AU538" s="638" t="s">
        <v>286</v>
      </c>
      <c r="AV538" s="638" t="s">
        <v>43</v>
      </c>
      <c r="AX538" s="601" t="s">
        <v>2143</v>
      </c>
      <c r="AY538" s="484" t="b">
        <v>1</v>
      </c>
      <c r="AZ538" t="s">
        <v>5630</v>
      </c>
      <c r="BB538">
        <v>3</v>
      </c>
      <c r="BC538" t="b">
        <v>0</v>
      </c>
      <c r="BD538" t="b">
        <v>0</v>
      </c>
      <c r="BE538" t="b">
        <v>0</v>
      </c>
      <c r="BG538" t="s">
        <v>337</v>
      </c>
      <c r="BH538" t="s">
        <v>338</v>
      </c>
      <c r="BI538" t="s">
        <v>338</v>
      </c>
      <c r="BJ538" s="719" t="e">
        <v>#N/A</v>
      </c>
      <c r="BK538" s="566" t="s">
        <v>2799</v>
      </c>
      <c r="BL538" s="484" t="s">
        <v>2799</v>
      </c>
      <c r="BN538" s="56" t="s">
        <v>338</v>
      </c>
      <c r="BO538" s="214">
        <v>999</v>
      </c>
      <c r="BR538" s="585" t="s">
        <v>339</v>
      </c>
      <c r="BS538" s="585" t="s">
        <v>336</v>
      </c>
      <c r="BT538" s="585" t="s">
        <v>56</v>
      </c>
    </row>
    <row r="539" spans="1:73">
      <c r="A539">
        <v>538</v>
      </c>
      <c r="B539" s="153" t="str">
        <f>IFERROR(TEXT(AL539,"00"),"99")&amp;IFERROR(TEXT(W539,"00"),"99")&amp;IFERROR(TEXT(S539,"00"),"99")&amp;IFERROR(TEXT(BO539,"000"),"999")</f>
        <v>056809999</v>
      </c>
      <c r="C539" s="153" t="str">
        <f>IFERROR(TEXT(AL539,"00"),"99")&amp;IFERROR(TEXT(V539,"00"),"99")&amp;IFERROR(TEXT(R539,"000"),"999")</f>
        <v>0568105</v>
      </c>
      <c r="D539" s="28">
        <v>0</v>
      </c>
      <c r="E539" s="591">
        <f>IF(NOT(ISBLANK(L539)),1,0)</f>
        <v>0</v>
      </c>
      <c r="F539" s="591">
        <f>IF(NOT(ISBLANK(O539)),1,0)</f>
        <v>1</v>
      </c>
      <c r="G539" s="349" t="str">
        <f>IF(ISBLANK(H539), IF(OR(NOT(ISBLANK(L539)),NOT(ISBLANK(I539)), NOT(ISBLANK(O539))),"no oldname but should be",""),IF(H539=I539,"api",IF(H539=O539,"csv","no match or acs")))</f>
        <v>csv</v>
      </c>
      <c r="H539" t="s">
        <v>344</v>
      </c>
      <c r="N539" s="56" t="s">
        <v>344</v>
      </c>
      <c r="O539" t="s">
        <v>344</v>
      </c>
      <c r="P539" s="56" t="s">
        <v>344</v>
      </c>
      <c r="Q539" s="61" t="s">
        <v>264</v>
      </c>
      <c r="R539" s="142">
        <f>IFERROR(_xlfn.XLOOKUP(T539, sortorder!P:P,sortorder!Q:Q),999)</f>
        <v>105</v>
      </c>
      <c r="S539" s="142">
        <f>IFERROR(_xlfn.XLOOKUP(T539, sortorder!P:P,sortorder!O:O),99)</f>
        <v>9</v>
      </c>
      <c r="T539" s="124" t="s">
        <v>265</v>
      </c>
      <c r="U539" s="56" t="s">
        <v>264</v>
      </c>
      <c r="V539" s="147">
        <f>IFERROR(_xlfn.XLOOKUP(X539, sortorder!E:E,sortorder!D:D),99)</f>
        <v>68</v>
      </c>
      <c r="W539" s="147">
        <f>V539</f>
        <v>68</v>
      </c>
      <c r="X539" s="358" t="s">
        <v>280</v>
      </c>
      <c r="Y539" s="137">
        <f>IF(ISERROR(SEARCH(Y$1,$Q539)),0,1)</f>
        <v>0</v>
      </c>
      <c r="Z539" s="137">
        <f>IF(ISERROR(SEARCH(Z$1,$Q539)),0,1)</f>
        <v>0</v>
      </c>
      <c r="AA539" s="137">
        <f>IF(ISERROR(SEARCH(AA$1,$Q539)),0,1)</f>
        <v>0</v>
      </c>
      <c r="AB539" s="137">
        <f>IF(ISERROR(SEARCH(AB$1,$Q539)),0,1)</f>
        <v>0</v>
      </c>
      <c r="AC539" s="137">
        <f>IF(ISERROR(SEARCH(AC$1,$Q539)),0,1)</f>
        <v>0</v>
      </c>
      <c r="AD539" s="137">
        <f>IF(ISERROR(SEARCH(AD$1,$Q539)),0,1)</f>
        <v>0</v>
      </c>
      <c r="AE539" s="137">
        <f>IF(ISERROR(SEARCH(AE$1,$Q539)),0,1)</f>
        <v>1</v>
      </c>
      <c r="AF539" s="137">
        <f>IF(ISERROR(SEARCH(AF$1,$Q539)),0,1)</f>
        <v>0</v>
      </c>
      <c r="AG539" s="137">
        <f>IF(ISERROR(SEARCH(AG$1,$Q539)),0,1)</f>
        <v>1</v>
      </c>
      <c r="AI539" s="137" t="str">
        <f>_xlfn.XLOOKUP(I539,'api2.3'!B:B,'api2.3'!D:D,"")</f>
        <v/>
      </c>
      <c r="AJ539" t="s">
        <v>84</v>
      </c>
      <c r="AK539" s="38" t="s">
        <v>84</v>
      </c>
      <c r="AL539" s="200">
        <f>_xlfn.XLOOKUP(AK539,sortorder!$I$15:$I$20,sortorder!$J$15:$J$20)</f>
        <v>5</v>
      </c>
      <c r="AM539" s="638" t="s">
        <v>416</v>
      </c>
      <c r="AN539" s="638" t="s">
        <v>416</v>
      </c>
      <c r="AO539" s="638" t="s">
        <v>417</v>
      </c>
      <c r="AP539" s="642">
        <v>1</v>
      </c>
      <c r="AQ539" t="s">
        <v>2943</v>
      </c>
      <c r="AR539" s="22" t="str">
        <f>IF(AA539=1,"pctile",IF(Y539=1,"ratio",IF(AC539=1,"avg","raw")))</f>
        <v>raw</v>
      </c>
      <c r="AS539" t="s">
        <v>43</v>
      </c>
      <c r="AT539" s="22" t="b">
        <f>AR539=AS539</f>
        <v>1</v>
      </c>
      <c r="AU539" s="638" t="s">
        <v>286</v>
      </c>
      <c r="AV539" s="638" t="s">
        <v>43</v>
      </c>
      <c r="AX539" s="601" t="s">
        <v>2143</v>
      </c>
      <c r="AY539" s="484" t="b">
        <v>1</v>
      </c>
      <c r="AZ539" t="s">
        <v>5630</v>
      </c>
      <c r="BB539">
        <v>3</v>
      </c>
      <c r="BC539" t="b">
        <v>0</v>
      </c>
      <c r="BD539" t="b">
        <v>0</v>
      </c>
      <c r="BE539" t="b">
        <v>0</v>
      </c>
      <c r="BG539" t="s">
        <v>345</v>
      </c>
      <c r="BH539" t="s">
        <v>346</v>
      </c>
      <c r="BI539" t="s">
        <v>346</v>
      </c>
      <c r="BJ539" s="719" t="e">
        <v>#N/A</v>
      </c>
      <c r="BK539" s="566" t="s">
        <v>2799</v>
      </c>
      <c r="BL539" s="484" t="s">
        <v>2799</v>
      </c>
      <c r="BN539" s="56" t="s">
        <v>346</v>
      </c>
      <c r="BO539" s="214">
        <v>999</v>
      </c>
      <c r="BR539" s="585" t="s">
        <v>347</v>
      </c>
      <c r="BS539" s="585" t="s">
        <v>344</v>
      </c>
      <c r="BT539" s="585" t="s">
        <v>56</v>
      </c>
    </row>
    <row r="540" spans="1:73">
      <c r="A540">
        <v>539</v>
      </c>
      <c r="B540" s="153" t="str">
        <f>IFERROR(TEXT(AL540,"00"),"99")&amp;IFERROR(TEXT(W540,"00"),"99")&amp;IFERROR(TEXT(S540,"00"),"99")&amp;IFERROR(TEXT(BO540,"000"),"999")</f>
        <v>056810999</v>
      </c>
      <c r="C540" s="153" t="str">
        <f>IFERROR(TEXT(AL540,"00"),"99")&amp;IFERROR(TEXT(V540,"00"),"99")&amp;IFERROR(TEXT(R540,"000"),"999")</f>
        <v>0568106</v>
      </c>
      <c r="D540" s="28">
        <v>0</v>
      </c>
      <c r="E540" s="591">
        <f>IF(NOT(ISBLANK(L540)),1,0)</f>
        <v>0</v>
      </c>
      <c r="F540" s="591">
        <f>IF(NOT(ISBLANK(O540)),1,0)</f>
        <v>1</v>
      </c>
      <c r="G540" s="349" t="str">
        <f>IF(ISBLANK(H540), IF(OR(NOT(ISBLANK(L540)),NOT(ISBLANK(I540)), NOT(ISBLANK(O540))),"no oldname but should be",""),IF(H540=I540,"api",IF(H540=O540,"csv","no match or acs")))</f>
        <v>csv</v>
      </c>
      <c r="H540" t="s">
        <v>352</v>
      </c>
      <c r="N540" s="56" t="s">
        <v>352</v>
      </c>
      <c r="O540" t="s">
        <v>352</v>
      </c>
      <c r="P540" s="56" t="s">
        <v>352</v>
      </c>
      <c r="Q540" s="61" t="s">
        <v>94</v>
      </c>
      <c r="R540" s="142">
        <f>IFERROR(_xlfn.XLOOKUP(T540, sortorder!P:P,sortorder!Q:Q),999)</f>
        <v>106</v>
      </c>
      <c r="S540" s="142">
        <f>IFERROR(_xlfn.XLOOKUP(T540, sortorder!P:P,sortorder!O:O),99)</f>
        <v>10</v>
      </c>
      <c r="T540" s="124" t="s">
        <v>95</v>
      </c>
      <c r="U540" s="56" t="s">
        <v>94</v>
      </c>
      <c r="V540" s="147">
        <f>IFERROR(_xlfn.XLOOKUP(X540, sortorder!E:E,sortorder!D:D),99)</f>
        <v>68</v>
      </c>
      <c r="W540" s="147">
        <f>V540</f>
        <v>68</v>
      </c>
      <c r="X540" s="358" t="s">
        <v>280</v>
      </c>
      <c r="Y540" s="137">
        <f>IF(ISERROR(SEARCH(Y$1,$Q540)),0,1)</f>
        <v>0</v>
      </c>
      <c r="Z540" s="137">
        <f>IF(ISERROR(SEARCH(Z$1,$Q540)),0,1)</f>
        <v>0</v>
      </c>
      <c r="AA540" s="137">
        <f>IF(ISERROR(SEARCH(AA$1,$Q540)),0,1)</f>
        <v>0</v>
      </c>
      <c r="AB540" s="137">
        <f>IF(ISERROR(SEARCH(AB$1,$Q540)),0,1)</f>
        <v>0</v>
      </c>
      <c r="AC540" s="137">
        <f>IF(ISERROR(SEARCH(AC$1,$Q540)),0,1)</f>
        <v>0</v>
      </c>
      <c r="AD540" s="137">
        <f>IF(ISERROR(SEARCH(AD$1,$Q540)),0,1)</f>
        <v>0</v>
      </c>
      <c r="AE540" s="137">
        <f>IF(ISERROR(SEARCH(AE$1,$Q540)),0,1)</f>
        <v>1</v>
      </c>
      <c r="AF540" s="137">
        <f>IF(ISERROR(SEARCH(AF$1,$Q540)),0,1)</f>
        <v>0</v>
      </c>
      <c r="AG540" s="137">
        <f>IF(ISERROR(SEARCH(AG$1,$Q540)),0,1)</f>
        <v>1</v>
      </c>
      <c r="AI540" s="137">
        <f>_xlfn.XLOOKUP(I540,'api2.3'!B:B,'api2.3'!D:D,"")</f>
        <v>0</v>
      </c>
      <c r="AJ540" t="s">
        <v>84</v>
      </c>
      <c r="AK540" s="38" t="s">
        <v>84</v>
      </c>
      <c r="AL540" s="200">
        <f>_xlfn.XLOOKUP(AK540,sortorder!$I$15:$I$20,sortorder!$J$15:$J$20)</f>
        <v>5</v>
      </c>
      <c r="AM540" s="638" t="s">
        <v>416</v>
      </c>
      <c r="AN540" s="638" t="s">
        <v>416</v>
      </c>
      <c r="AO540" s="638" t="s">
        <v>417</v>
      </c>
      <c r="AP540" s="642">
        <v>1</v>
      </c>
      <c r="AQ540" t="s">
        <v>2943</v>
      </c>
      <c r="AR540" s="22" t="str">
        <f>IF(AA540=1,"pctile",IF(Y540=1,"ratio",IF(AC540=1,"avg","raw")))</f>
        <v>raw</v>
      </c>
      <c r="AS540" t="s">
        <v>43</v>
      </c>
      <c r="AT540" s="22" t="b">
        <f>AR540=AS540</f>
        <v>1</v>
      </c>
      <c r="AU540" s="638" t="s">
        <v>286</v>
      </c>
      <c r="AV540" s="638" t="s">
        <v>43</v>
      </c>
      <c r="AX540" s="601" t="s">
        <v>2143</v>
      </c>
      <c r="AY540" s="484" t="b">
        <v>1</v>
      </c>
      <c r="AZ540" t="s">
        <v>5630</v>
      </c>
      <c r="BB540">
        <v>3</v>
      </c>
      <c r="BC540" t="b">
        <v>0</v>
      </c>
      <c r="BD540" t="b">
        <v>0</v>
      </c>
      <c r="BE540" t="b">
        <v>0</v>
      </c>
      <c r="BG540" t="s">
        <v>353</v>
      </c>
      <c r="BH540" t="s">
        <v>354</v>
      </c>
      <c r="BI540" t="s">
        <v>354</v>
      </c>
      <c r="BJ540" s="719" t="e">
        <v>#N/A</v>
      </c>
      <c r="BK540" s="566" t="s">
        <v>2799</v>
      </c>
      <c r="BL540" s="484" t="s">
        <v>2799</v>
      </c>
      <c r="BN540" s="56" t="s">
        <v>354</v>
      </c>
      <c r="BO540" s="214">
        <v>999</v>
      </c>
      <c r="BR540" s="585" t="s">
        <v>356</v>
      </c>
      <c r="BS540" s="585" t="s">
        <v>352</v>
      </c>
      <c r="BT540" s="585" t="s">
        <v>56</v>
      </c>
    </row>
    <row r="541" spans="1:73">
      <c r="A541">
        <v>540</v>
      </c>
      <c r="B541" s="153" t="str">
        <f>IFERROR(TEXT(AL541,"00"),"99")&amp;IFERROR(TEXT(W541,"00"),"99")&amp;IFERROR(TEXT(S541,"00"),"99")&amp;IFERROR(TEXT(BO541,"000"),"999")</f>
        <v>056811999</v>
      </c>
      <c r="C541" s="153" t="str">
        <f>IFERROR(TEXT(AL541,"00"),"99")&amp;IFERROR(TEXT(V541,"00"),"99")&amp;IFERROR(TEXT(R541,"000"),"999")</f>
        <v>0568107</v>
      </c>
      <c r="D541" s="28">
        <v>0</v>
      </c>
      <c r="E541" s="591">
        <f>IF(NOT(ISBLANK(L541)),1,0)</f>
        <v>0</v>
      </c>
      <c r="F541" s="591">
        <f>IF(NOT(ISBLANK(O541)),1,0)</f>
        <v>1</v>
      </c>
      <c r="G541" s="349" t="str">
        <f>IF(ISBLANK(H541), IF(OR(NOT(ISBLANK(L541)),NOT(ISBLANK(I541)), NOT(ISBLANK(O541))),"no oldname but should be",""),IF(H541=I541,"api",IF(H541=O541,"csv","no match or acs")))</f>
        <v>csv</v>
      </c>
      <c r="H541" t="s">
        <v>543</v>
      </c>
      <c r="N541" s="56" t="s">
        <v>543</v>
      </c>
      <c r="O541" t="s">
        <v>543</v>
      </c>
      <c r="P541" s="56" t="s">
        <v>543</v>
      </c>
      <c r="Q541" s="61" t="s">
        <v>133</v>
      </c>
      <c r="R541" s="142">
        <f>IFERROR(_xlfn.XLOOKUP(T541, sortorder!P:P,sortorder!Q:Q),999)</f>
        <v>107</v>
      </c>
      <c r="S541" s="142">
        <f>IFERROR(_xlfn.XLOOKUP(T541, sortorder!P:P,sortorder!O:O),99)</f>
        <v>11</v>
      </c>
      <c r="T541" s="124" t="s">
        <v>134</v>
      </c>
      <c r="U541" s="56" t="s">
        <v>133</v>
      </c>
      <c r="V541" s="147">
        <f>IFERROR(_xlfn.XLOOKUP(X541, sortorder!E:E,sortorder!D:D),99)</f>
        <v>68</v>
      </c>
      <c r="W541" s="147">
        <f>V541</f>
        <v>68</v>
      </c>
      <c r="X541" s="358" t="s">
        <v>280</v>
      </c>
      <c r="Y541" s="137">
        <f>IF(ISERROR(SEARCH(Y$1,$Q541)),0,1)</f>
        <v>0</v>
      </c>
      <c r="Z541" s="137">
        <f>IF(ISERROR(SEARCH(Z$1,$Q541)),0,1)</f>
        <v>0</v>
      </c>
      <c r="AA541" s="137">
        <f>IF(ISERROR(SEARCH(AA$1,$Q541)),0,1)</f>
        <v>0</v>
      </c>
      <c r="AB541" s="137">
        <f>IF(ISERROR(SEARCH(AB$1,$Q541)),0,1)</f>
        <v>0</v>
      </c>
      <c r="AC541" s="137">
        <f>IF(ISERROR(SEARCH(AC$1,$Q541)),0,1)</f>
        <v>0</v>
      </c>
      <c r="AD541" s="137">
        <f>IF(ISERROR(SEARCH(AD$1,$Q541)),0,1)</f>
        <v>0</v>
      </c>
      <c r="AE541" s="137">
        <f>IF(ISERROR(SEARCH(AE$1,$Q541)),0,1)</f>
        <v>1</v>
      </c>
      <c r="AF541" s="137">
        <f>IF(ISERROR(SEARCH(AF$1,$Q541)),0,1)</f>
        <v>0</v>
      </c>
      <c r="AG541" s="137">
        <f>IF(ISERROR(SEARCH(AG$1,$Q541)),0,1)</f>
        <v>1</v>
      </c>
      <c r="AI541" s="137">
        <f>_xlfn.XLOOKUP(I541,'api2.3'!B:B,'api2.3'!D:D,"")</f>
        <v>0</v>
      </c>
      <c r="AJ541" t="s">
        <v>84</v>
      </c>
      <c r="AK541" s="38" t="s">
        <v>84</v>
      </c>
      <c r="AL541" s="200">
        <f>_xlfn.XLOOKUP(AK541,sortorder!$I$15:$I$20,sortorder!$J$15:$J$20)</f>
        <v>5</v>
      </c>
      <c r="AM541" s="638" t="s">
        <v>416</v>
      </c>
      <c r="AN541" s="638" t="s">
        <v>416</v>
      </c>
      <c r="AO541" s="638" t="s">
        <v>417</v>
      </c>
      <c r="AP541" s="642">
        <v>1</v>
      </c>
      <c r="AQ541" t="s">
        <v>2943</v>
      </c>
      <c r="AR541" s="22" t="str">
        <f>IF(AA541=1,"pctile",IF(Y541=1,"ratio",IF(AC541=1,"avg","raw")))</f>
        <v>raw</v>
      </c>
      <c r="AS541" t="s">
        <v>43</v>
      </c>
      <c r="AT541" s="22" t="b">
        <f>AR541=AS541</f>
        <v>1</v>
      </c>
      <c r="AU541" s="638" t="s">
        <v>286</v>
      </c>
      <c r="AV541" s="638" t="s">
        <v>43</v>
      </c>
      <c r="AX541" s="601" t="s">
        <v>2143</v>
      </c>
      <c r="AY541" s="484" t="b">
        <v>1</v>
      </c>
      <c r="AZ541" t="s">
        <v>5630</v>
      </c>
      <c r="BB541">
        <v>3</v>
      </c>
      <c r="BC541" t="b">
        <v>0</v>
      </c>
      <c r="BD541" t="b">
        <v>0</v>
      </c>
      <c r="BE541" t="b">
        <v>0</v>
      </c>
      <c r="BG541" t="s">
        <v>544</v>
      </c>
      <c r="BH541" t="s">
        <v>545</v>
      </c>
      <c r="BI541" t="s">
        <v>545</v>
      </c>
      <c r="BJ541" s="719" t="e">
        <v>#N/A</v>
      </c>
      <c r="BK541" s="566" t="s">
        <v>2799</v>
      </c>
      <c r="BL541" s="484" t="s">
        <v>2799</v>
      </c>
      <c r="BN541" s="56" t="s">
        <v>545</v>
      </c>
      <c r="BO541" s="214">
        <v>999</v>
      </c>
      <c r="BR541" s="585" t="s">
        <v>547</v>
      </c>
      <c r="BS541" s="585" t="s">
        <v>543</v>
      </c>
      <c r="BT541" s="585" t="s">
        <v>56</v>
      </c>
    </row>
    <row r="542" spans="1:73">
      <c r="A542">
        <v>541</v>
      </c>
      <c r="B542" s="153" t="str">
        <f>IFERROR(TEXT(AL542,"00"),"99")&amp;IFERROR(TEXT(W542,"00"),"99")&amp;IFERROR(TEXT(S542,"00"),"99")&amp;IFERROR(TEXT(BO542,"000"),"999")</f>
        <v>056812999</v>
      </c>
      <c r="C542" s="153" t="str">
        <f>IFERROR(TEXT(AL542,"00"),"99")&amp;IFERROR(TEXT(V542,"00"),"99")&amp;IFERROR(TEXT(R542,"000"),"999")</f>
        <v>0568108</v>
      </c>
      <c r="D542" s="28">
        <v>0</v>
      </c>
      <c r="E542" s="591">
        <f>IF(NOT(ISBLANK(L542)),1,0)</f>
        <v>0</v>
      </c>
      <c r="F542" s="591">
        <f>IF(NOT(ISBLANK(O542)),1,0)</f>
        <v>1</v>
      </c>
      <c r="G542" s="349" t="str">
        <f>IF(ISBLANK(H542), IF(OR(NOT(ISBLANK(L542)),NOT(ISBLANK(I542)), NOT(ISBLANK(O542))),"no oldname but should be",""),IF(H542=I542,"api",IF(H542=O542,"csv","no match or acs")))</f>
        <v>csv</v>
      </c>
      <c r="H542" t="s">
        <v>327</v>
      </c>
      <c r="N542" s="56" t="s">
        <v>327</v>
      </c>
      <c r="O542" t="s">
        <v>327</v>
      </c>
      <c r="P542" s="56" t="s">
        <v>327</v>
      </c>
      <c r="Q542" s="61" t="s">
        <v>243</v>
      </c>
      <c r="R542" s="142">
        <f>IFERROR(_xlfn.XLOOKUP(T542, sortorder!P:P,sortorder!Q:Q),999)</f>
        <v>108</v>
      </c>
      <c r="S542" s="142">
        <f>IFERROR(_xlfn.XLOOKUP(T542, sortorder!P:P,sortorder!O:O),99)</f>
        <v>12</v>
      </c>
      <c r="T542" s="124" t="s">
        <v>244</v>
      </c>
      <c r="U542" s="56" t="s">
        <v>243</v>
      </c>
      <c r="V542" s="147">
        <f>IFERROR(_xlfn.XLOOKUP(X542, sortorder!E:E,sortorder!D:D),99)</f>
        <v>68</v>
      </c>
      <c r="W542" s="147">
        <f>V542</f>
        <v>68</v>
      </c>
      <c r="X542" s="358" t="s">
        <v>280</v>
      </c>
      <c r="Y542" s="137">
        <f>IF(ISERROR(SEARCH(Y$1,$Q542)),0,1)</f>
        <v>0</v>
      </c>
      <c r="Z542" s="137">
        <f>IF(ISERROR(SEARCH(Z$1,$Q542)),0,1)</f>
        <v>0</v>
      </c>
      <c r="AA542" s="137">
        <f>IF(ISERROR(SEARCH(AA$1,$Q542)),0,1)</f>
        <v>0</v>
      </c>
      <c r="AB542" s="137">
        <f>IF(ISERROR(SEARCH(AB$1,$Q542)),0,1)</f>
        <v>0</v>
      </c>
      <c r="AC542" s="137">
        <f>IF(ISERROR(SEARCH(AC$1,$Q542)),0,1)</f>
        <v>0</v>
      </c>
      <c r="AD542" s="137">
        <f>IF(ISERROR(SEARCH(AD$1,$Q542)),0,1)</f>
        <v>0</v>
      </c>
      <c r="AE542" s="137">
        <f>IF(ISERROR(SEARCH(AE$1,$Q542)),0,1)</f>
        <v>1</v>
      </c>
      <c r="AF542" s="137">
        <f>IF(ISERROR(SEARCH(AF$1,$Q542)),0,1)</f>
        <v>0</v>
      </c>
      <c r="AG542" s="137">
        <f>IF(ISERROR(SEARCH(AG$1,$Q542)),0,1)</f>
        <v>1</v>
      </c>
      <c r="AI542" s="137">
        <f>_xlfn.XLOOKUP(I542,'api2.3'!B:B,'api2.3'!D:D,"")</f>
        <v>0</v>
      </c>
      <c r="AJ542" t="s">
        <v>84</v>
      </c>
      <c r="AK542" s="38" t="s">
        <v>84</v>
      </c>
      <c r="AL542" s="200">
        <f>_xlfn.XLOOKUP(AK542,sortorder!$I$15:$I$20,sortorder!$J$15:$J$20)</f>
        <v>5</v>
      </c>
      <c r="AM542" s="638" t="s">
        <v>416</v>
      </c>
      <c r="AN542" s="638" t="s">
        <v>416</v>
      </c>
      <c r="AO542" s="638" t="s">
        <v>417</v>
      </c>
      <c r="AP542" s="642">
        <v>1</v>
      </c>
      <c r="AQ542" t="s">
        <v>2943</v>
      </c>
      <c r="AR542" s="22" t="str">
        <f>IF(AA542=1,"pctile",IF(Y542=1,"ratio",IF(AC542=1,"avg","raw")))</f>
        <v>raw</v>
      </c>
      <c r="AS542" t="s">
        <v>43</v>
      </c>
      <c r="AT542" s="22" t="b">
        <f>AR542=AS542</f>
        <v>1</v>
      </c>
      <c r="AU542" s="638" t="s">
        <v>286</v>
      </c>
      <c r="AV542" s="638" t="s">
        <v>43</v>
      </c>
      <c r="AX542" s="601" t="s">
        <v>2143</v>
      </c>
      <c r="AY542" s="484" t="b">
        <v>1</v>
      </c>
      <c r="AZ542" t="s">
        <v>5630</v>
      </c>
      <c r="BB542">
        <v>3</v>
      </c>
      <c r="BC542" t="b">
        <v>0</v>
      </c>
      <c r="BD542" t="b">
        <v>0</v>
      </c>
      <c r="BE542" t="b">
        <v>0</v>
      </c>
      <c r="BG542" t="s">
        <v>328</v>
      </c>
      <c r="BH542" t="s">
        <v>329</v>
      </c>
      <c r="BI542" t="s">
        <v>329</v>
      </c>
      <c r="BJ542" s="719" t="e">
        <v>#N/A</v>
      </c>
      <c r="BK542" s="566" t="s">
        <v>2799</v>
      </c>
      <c r="BL542" s="484" t="s">
        <v>2799</v>
      </c>
      <c r="BN542" s="56" t="s">
        <v>329</v>
      </c>
      <c r="BO542" s="214">
        <v>999</v>
      </c>
      <c r="BR542" s="585" t="s">
        <v>331</v>
      </c>
      <c r="BS542" s="585" t="s">
        <v>327</v>
      </c>
      <c r="BT542" s="585" t="s">
        <v>56</v>
      </c>
    </row>
    <row r="543" spans="1:73">
      <c r="A543">
        <v>542</v>
      </c>
      <c r="B543" s="153" t="str">
        <f>IFERROR(TEXT(AL543,"00"),"99")&amp;IFERROR(TEXT(W543,"00"),"99")&amp;IFERROR(TEXT(S543,"00"),"99")&amp;IFERROR(TEXT(BO543,"000"),"999")</f>
        <v>056813999</v>
      </c>
      <c r="C543" s="153" t="str">
        <f>IFERROR(TEXT(AL543,"00"),"99")&amp;IFERROR(TEXT(V543,"00"),"99")&amp;IFERROR(TEXT(R543,"000"),"999")</f>
        <v>0568109</v>
      </c>
      <c r="D543" s="239">
        <v>0</v>
      </c>
      <c r="E543" s="591">
        <f>IF(NOT(ISBLANK(L543)),1,0)</f>
        <v>0</v>
      </c>
      <c r="F543" s="591">
        <f>IF(NOT(ISBLANK(O543)),1,0)</f>
        <v>1</v>
      </c>
      <c r="G543" s="349" t="str">
        <f>IF(ISBLANK(H543), IF(OR(NOT(ISBLANK(L543)),NOT(ISBLANK(I543)), NOT(ISBLANK(O543))),"no oldname but should be",""),IF(H543=I543,"api",IF(H543=O543,"csv","no match or acs")))</f>
        <v>csv</v>
      </c>
      <c r="H543" s="119" t="s">
        <v>5444</v>
      </c>
      <c r="I543" s="119"/>
      <c r="J543" s="189"/>
      <c r="K543" s="119"/>
      <c r="L543" s="119"/>
      <c r="M543" s="189"/>
      <c r="N543" s="189"/>
      <c r="O543" s="119" t="s">
        <v>5444</v>
      </c>
      <c r="P543" s="189"/>
      <c r="Q543" s="120" t="s">
        <v>5507</v>
      </c>
      <c r="R543" s="142">
        <f>IFERROR(_xlfn.XLOOKUP(T543, sortorder!P:P,sortorder!Q:Q),999)</f>
        <v>109</v>
      </c>
      <c r="S543" s="142">
        <f>IFERROR(_xlfn.XLOOKUP(T543, sortorder!P:P,sortorder!O:O),99)</f>
        <v>13</v>
      </c>
      <c r="T543" s="188" t="s">
        <v>5449</v>
      </c>
      <c r="U543" s="189"/>
      <c r="V543" s="147">
        <f>IFERROR(_xlfn.XLOOKUP(X543, sortorder!E:E,sortorder!D:D),99)</f>
        <v>68</v>
      </c>
      <c r="W543" s="147">
        <f>V543</f>
        <v>68</v>
      </c>
      <c r="X543" s="314" t="s">
        <v>280</v>
      </c>
      <c r="Y543" s="137">
        <f>IF(ISERROR(SEARCH(Y$1,$Q543)),0,1)</f>
        <v>0</v>
      </c>
      <c r="Z543" s="137">
        <f>IF(ISERROR(SEARCH(Z$1,$Q543)),0,1)</f>
        <v>0</v>
      </c>
      <c r="AA543" s="137">
        <f>IF(ISERROR(SEARCH(AA$1,$Q543)),0,1)</f>
        <v>0</v>
      </c>
      <c r="AB543" s="137">
        <f>IF(ISERROR(SEARCH(AB$1,$Q543)),0,1)</f>
        <v>0</v>
      </c>
      <c r="AC543" s="137">
        <f>IF(ISERROR(SEARCH(AC$1,$Q543)),0,1)</f>
        <v>0</v>
      </c>
      <c r="AD543" s="137">
        <f>IF(ISERROR(SEARCH(AD$1,$Q543)),0,1)</f>
        <v>0</v>
      </c>
      <c r="AE543" s="137">
        <f>IF(ISERROR(SEARCH(AE$1,$Q543)),0,1)</f>
        <v>1</v>
      </c>
      <c r="AF543" s="137">
        <f>IF(ISERROR(SEARCH(AF$1,$Q543)),0,1)</f>
        <v>0</v>
      </c>
      <c r="AG543" s="137">
        <f>IF(ISERROR(SEARCH(AG$1,$Q543)),0,1)</f>
        <v>1</v>
      </c>
      <c r="AH543" s="119"/>
      <c r="AI543" s="137" t="str">
        <f>_xlfn.XLOOKUP(I543,'api2.3'!B:B,'api2.3'!D:D,"")</f>
        <v/>
      </c>
      <c r="AJ543" s="119" t="s">
        <v>84</v>
      </c>
      <c r="AK543" s="202" t="s">
        <v>84</v>
      </c>
      <c r="AL543" s="200">
        <f>_xlfn.XLOOKUP(AK543,sortorder!$I$15:$I$20,sortorder!$J$15:$J$20)</f>
        <v>5</v>
      </c>
      <c r="AM543" s="640" t="s">
        <v>416</v>
      </c>
      <c r="AN543" s="640" t="s">
        <v>416</v>
      </c>
      <c r="AO543" s="640" t="s">
        <v>417</v>
      </c>
      <c r="AP543" s="646">
        <v>1</v>
      </c>
      <c r="AQ543" s="119" t="s">
        <v>2943</v>
      </c>
      <c r="AR543" s="22" t="str">
        <f>IF(AA543=1,"pctile",IF(Y543=1,"ratio",IF(AC543=1,"avg","raw")))</f>
        <v>raw</v>
      </c>
      <c r="AS543" s="119" t="s">
        <v>43</v>
      </c>
      <c r="AT543" s="22" t="b">
        <f>AR543=AS543</f>
        <v>1</v>
      </c>
      <c r="AU543" s="640" t="s">
        <v>286</v>
      </c>
      <c r="AV543" s="640" t="s">
        <v>43</v>
      </c>
      <c r="AW543" s="119"/>
      <c r="AX543" s="601" t="s">
        <v>2143</v>
      </c>
      <c r="AY543" s="484" t="b">
        <v>1</v>
      </c>
      <c r="AZ543" t="s">
        <v>5630</v>
      </c>
      <c r="BA543" s="119"/>
      <c r="BB543" s="119">
        <v>3</v>
      </c>
      <c r="BC543" s="119" t="b">
        <v>0</v>
      </c>
      <c r="BD543" s="119" t="b">
        <v>0</v>
      </c>
      <c r="BE543" s="119" t="b">
        <v>0</v>
      </c>
      <c r="BF543" s="119"/>
      <c r="BG543" s="119" t="s">
        <v>5508</v>
      </c>
      <c r="BH543" s="119" t="s">
        <v>5445</v>
      </c>
      <c r="BI543" s="119" t="s">
        <v>5445</v>
      </c>
      <c r="BJ543" s="719" t="s">
        <v>5445</v>
      </c>
      <c r="BK543" s="566" t="s">
        <v>2799</v>
      </c>
      <c r="BL543" s="484" t="s">
        <v>2799</v>
      </c>
      <c r="BM543" s="189"/>
      <c r="BN543" s="189"/>
      <c r="BO543" s="248">
        <v>999</v>
      </c>
      <c r="BP543" s="119"/>
      <c r="BQ543" s="587"/>
      <c r="BR543" s="587"/>
      <c r="BS543" s="587"/>
      <c r="BT543" s="587"/>
      <c r="BU543" s="587"/>
    </row>
    <row r="544" spans="1:73">
      <c r="A544">
        <v>543</v>
      </c>
      <c r="B544" s="153" t="str">
        <f>IFERROR(TEXT(AL544,"00"),"99")&amp;IFERROR(TEXT(W544,"00"),"99")&amp;IFERROR(TEXT(S544,"00"),"99")&amp;IFERROR(TEXT(BO544,"000"),"999")</f>
        <v>056901999</v>
      </c>
      <c r="C544" s="153" t="str">
        <f>IFERROR(TEXT(AL544,"00"),"99")&amp;IFERROR(TEXT(V544,"00"),"99")&amp;IFERROR(TEXT(R544,"000"),"999")</f>
        <v>0569096</v>
      </c>
      <c r="D544" s="28">
        <v>0</v>
      </c>
      <c r="E544" s="591">
        <f>IF(NOT(ISBLANK(L544)),1,0)</f>
        <v>0</v>
      </c>
      <c r="F544" s="591">
        <f>IF(NOT(ISBLANK(O544)),1,0)</f>
        <v>1</v>
      </c>
      <c r="G544" s="349" t="str">
        <f>IF(ISBLANK(H544), IF(OR(NOT(ISBLANK(L544)),NOT(ISBLANK(I544)), NOT(ISBLANK(O544))),"no oldname but should be",""),IF(H544=I544,"api",IF(H544=O544,"csv","no match or acs")))</f>
        <v>csv</v>
      </c>
      <c r="H544" t="s">
        <v>899</v>
      </c>
      <c r="N544" s="56" t="s">
        <v>899</v>
      </c>
      <c r="O544" t="s">
        <v>899</v>
      </c>
      <c r="P544" s="56" t="s">
        <v>899</v>
      </c>
      <c r="Q544" s="61" t="s">
        <v>898</v>
      </c>
      <c r="R544" s="142">
        <f>IFERROR(_xlfn.XLOOKUP(T544, sortorder!P:P,sortorder!Q:Q),999)</f>
        <v>96</v>
      </c>
      <c r="S544" s="142">
        <f>IFERROR(_xlfn.XLOOKUP(T544, sortorder!P:P,sortorder!O:O),99)</f>
        <v>1</v>
      </c>
      <c r="T544" s="124" t="s">
        <v>181</v>
      </c>
      <c r="V544" s="147">
        <f>IFERROR(_xlfn.XLOOKUP(X544, sortorder!E:E,sortorder!D:D),99)</f>
        <v>69</v>
      </c>
      <c r="W544" s="147">
        <f>V544</f>
        <v>69</v>
      </c>
      <c r="X544" s="358" t="s">
        <v>2708</v>
      </c>
      <c r="Y544" s="137">
        <f>IF(ISERROR(SEARCH(Y$1,$Q544)),0,1)</f>
        <v>0</v>
      </c>
      <c r="Z544" s="137">
        <f>IF(ISERROR(SEARCH(Z$1,$Q544)),0,1)</f>
        <v>1</v>
      </c>
      <c r="AA544" s="137">
        <f>IF(ISERROR(SEARCH(AA$1,$Q544)),0,1)</f>
        <v>0</v>
      </c>
      <c r="AB544" s="137">
        <f>IF(ISERROR(SEARCH(AB$1,$Q544)),0,1)</f>
        <v>0</v>
      </c>
      <c r="AC544" s="137">
        <f>IF(ISERROR(SEARCH(AC$1,$Q544)),0,1)</f>
        <v>0</v>
      </c>
      <c r="AD544" s="137">
        <f>IF(ISERROR(SEARCH(AD$1,$Q544)),0,1)</f>
        <v>0</v>
      </c>
      <c r="AE544" s="137">
        <f>IF(ISERROR(SEARCH(AE$1,$Q544)),0,1)</f>
        <v>1</v>
      </c>
      <c r="AF544" s="137">
        <f>IF(ISERROR(SEARCH(AF$1,$Q544)),0,1)</f>
        <v>0</v>
      </c>
      <c r="AG544" s="137">
        <f>IF(ISERROR(SEARCH(AG$1,$Q544)),0,1)</f>
        <v>1</v>
      </c>
      <c r="AI544" s="137" t="str">
        <f>_xlfn.XLOOKUP(I544,'api2.3'!B:B,'api2.3'!D:D,"")</f>
        <v/>
      </c>
      <c r="AJ544" t="s">
        <v>84</v>
      </c>
      <c r="AK544" s="38" t="s">
        <v>84</v>
      </c>
      <c r="AL544" s="200">
        <f>_xlfn.XLOOKUP(AK544,sortorder!$I$15:$I$20,sortorder!$J$15:$J$20)</f>
        <v>5</v>
      </c>
      <c r="AM544" s="638" t="s">
        <v>1743</v>
      </c>
      <c r="AN544" s="638" t="s">
        <v>1743</v>
      </c>
      <c r="AO544" s="638" t="s">
        <v>1744</v>
      </c>
      <c r="AP544" s="642">
        <v>3</v>
      </c>
      <c r="AQ544" t="s">
        <v>2942</v>
      </c>
      <c r="AR544" s="22" t="str">
        <f>IF(AA544=1,"pctile",IF(Y544=1,"ratio",IF(AC544=1,"avg","raw")))</f>
        <v>raw</v>
      </c>
      <c r="AS544" t="s">
        <v>43</v>
      </c>
      <c r="AT544" s="22" t="b">
        <f>AR544=AS544</f>
        <v>1</v>
      </c>
      <c r="AU544" s="638" t="s">
        <v>286</v>
      </c>
      <c r="AV544" s="638" t="s">
        <v>43</v>
      </c>
      <c r="AX544" s="601" t="s">
        <v>2143</v>
      </c>
      <c r="AY544" s="484" t="b">
        <v>1</v>
      </c>
      <c r="AZ544" t="s">
        <v>5630</v>
      </c>
      <c r="BB544">
        <v>3</v>
      </c>
      <c r="BC544" t="b">
        <v>0</v>
      </c>
      <c r="BD544" t="b">
        <v>0</v>
      </c>
      <c r="BE544" t="b">
        <v>0</v>
      </c>
      <c r="BG544" s="1" t="s">
        <v>5198</v>
      </c>
      <c r="BH544" t="s">
        <v>2747</v>
      </c>
      <c r="BI544" t="s">
        <v>2747</v>
      </c>
      <c r="BJ544" s="719" t="e">
        <v>#N/A</v>
      </c>
      <c r="BK544" s="566" t="s">
        <v>2799</v>
      </c>
      <c r="BL544" s="484" t="s">
        <v>2799</v>
      </c>
      <c r="BO544" s="214">
        <v>999</v>
      </c>
      <c r="BR544" s="585" t="s">
        <v>322</v>
      </c>
      <c r="BS544" s="585" t="s">
        <v>899</v>
      </c>
    </row>
    <row r="545" spans="1:73">
      <c r="A545">
        <v>544</v>
      </c>
      <c r="B545" s="153" t="str">
        <f>IFERROR(TEXT(AL545,"00"),"99")&amp;IFERROR(TEXT(W545,"00"),"99")&amp;IFERROR(TEXT(S545,"00"),"99")&amp;IFERROR(TEXT(BO545,"000"),"999")</f>
        <v>056902999</v>
      </c>
      <c r="C545" s="153" t="str">
        <f>IFERROR(TEXT(AL545,"00"),"99")&amp;IFERROR(TEXT(V545,"00"),"99")&amp;IFERROR(TEXT(R545,"000"),"999")</f>
        <v>0569097</v>
      </c>
      <c r="D545" s="28">
        <v>0</v>
      </c>
      <c r="E545" s="591">
        <f>IF(NOT(ISBLANK(L545)),1,0)</f>
        <v>0</v>
      </c>
      <c r="F545" s="591">
        <f>IF(NOT(ISBLANK(O545)),1,0)</f>
        <v>1</v>
      </c>
      <c r="G545" s="349" t="str">
        <f>IF(ISBLANK(H545), IF(OR(NOT(ISBLANK(L545)),NOT(ISBLANK(I545)), NOT(ISBLANK(O545))),"no oldname but should be",""),IF(H545=I545,"api",IF(H545=O545,"csv","no match or acs")))</f>
        <v>csv</v>
      </c>
      <c r="H545" s="119" t="s">
        <v>889</v>
      </c>
      <c r="I545" s="119"/>
      <c r="N545" s="56" t="s">
        <v>889</v>
      </c>
      <c r="O545" t="s">
        <v>889</v>
      </c>
      <c r="P545" s="56" t="s">
        <v>889</v>
      </c>
      <c r="Q545" s="61" t="s">
        <v>888</v>
      </c>
      <c r="R545" s="142">
        <f>IFERROR(_xlfn.XLOOKUP(T545, sortorder!P:P,sortorder!Q:Q),999)</f>
        <v>97</v>
      </c>
      <c r="S545" s="142">
        <f>IFERROR(_xlfn.XLOOKUP(T545, sortorder!P:P,sortorder!O:O),99)</f>
        <v>2</v>
      </c>
      <c r="T545" s="124" t="s">
        <v>144</v>
      </c>
      <c r="V545" s="147">
        <f>IFERROR(_xlfn.XLOOKUP(X545, sortorder!E:E,sortorder!D:D),99)</f>
        <v>69</v>
      </c>
      <c r="W545" s="147">
        <f>V545</f>
        <v>69</v>
      </c>
      <c r="X545" s="358" t="s">
        <v>2708</v>
      </c>
      <c r="Y545" s="137">
        <f>IF(ISERROR(SEARCH(Y$1,$Q545)),0,1)</f>
        <v>0</v>
      </c>
      <c r="Z545" s="137">
        <f>IF(ISERROR(SEARCH(Z$1,$Q545)),0,1)</f>
        <v>1</v>
      </c>
      <c r="AA545" s="137">
        <f>IF(ISERROR(SEARCH(AA$1,$Q545)),0,1)</f>
        <v>0</v>
      </c>
      <c r="AB545" s="137">
        <f>IF(ISERROR(SEARCH(AB$1,$Q545)),0,1)</f>
        <v>0</v>
      </c>
      <c r="AC545" s="137">
        <f>IF(ISERROR(SEARCH(AC$1,$Q545)),0,1)</f>
        <v>0</v>
      </c>
      <c r="AD545" s="137">
        <f>IF(ISERROR(SEARCH(AD$1,$Q545)),0,1)</f>
        <v>0</v>
      </c>
      <c r="AE545" s="137">
        <f>IF(ISERROR(SEARCH(AE$1,$Q545)),0,1)</f>
        <v>1</v>
      </c>
      <c r="AF545" s="137">
        <f>IF(ISERROR(SEARCH(AF$1,$Q545)),0,1)</f>
        <v>0</v>
      </c>
      <c r="AG545" s="137">
        <f>IF(ISERROR(SEARCH(AG$1,$Q545)),0,1)</f>
        <v>1</v>
      </c>
      <c r="AI545" s="137" t="str">
        <f>_xlfn.XLOOKUP(I545,'api2.3'!B:B,'api2.3'!D:D,"")</f>
        <v/>
      </c>
      <c r="AJ545" t="s">
        <v>84</v>
      </c>
      <c r="AK545" s="38" t="s">
        <v>84</v>
      </c>
      <c r="AL545" s="200">
        <f>_xlfn.XLOOKUP(AK545,sortorder!$I$15:$I$20,sortorder!$J$15:$J$20)</f>
        <v>5</v>
      </c>
      <c r="AM545" s="638" t="s">
        <v>1743</v>
      </c>
      <c r="AN545" s="638" t="s">
        <v>1743</v>
      </c>
      <c r="AO545" s="638" t="s">
        <v>1744</v>
      </c>
      <c r="AP545" s="642">
        <v>3</v>
      </c>
      <c r="AQ545" t="s">
        <v>2942</v>
      </c>
      <c r="AR545" s="22" t="str">
        <f>IF(AA545=1,"pctile",IF(Y545=1,"ratio",IF(AC545=1,"avg","raw")))</f>
        <v>raw</v>
      </c>
      <c r="AS545" t="s">
        <v>43</v>
      </c>
      <c r="AT545" s="22" t="b">
        <f>AR545=AS545</f>
        <v>1</v>
      </c>
      <c r="AU545" s="638" t="s">
        <v>286</v>
      </c>
      <c r="AV545" s="638" t="s">
        <v>43</v>
      </c>
      <c r="AX545" s="601" t="s">
        <v>2143</v>
      </c>
      <c r="AY545" s="484" t="b">
        <v>1</v>
      </c>
      <c r="AZ545" t="s">
        <v>5630</v>
      </c>
      <c r="BB545">
        <v>3</v>
      </c>
      <c r="BC545" t="b">
        <v>0</v>
      </c>
      <c r="BD545" t="b">
        <v>0</v>
      </c>
      <c r="BE545" t="b">
        <v>0</v>
      </c>
      <c r="BG545" s="1" t="s">
        <v>5199</v>
      </c>
      <c r="BH545" t="s">
        <v>2741</v>
      </c>
      <c r="BI545" t="s">
        <v>2741</v>
      </c>
      <c r="BJ545" s="719" t="e">
        <v>#N/A</v>
      </c>
      <c r="BK545" s="566" t="s">
        <v>2799</v>
      </c>
      <c r="BL545" s="484" t="s">
        <v>2799</v>
      </c>
      <c r="BO545" s="214">
        <v>999</v>
      </c>
      <c r="BR545" s="585" t="s">
        <v>472</v>
      </c>
      <c r="BS545" s="585" t="s">
        <v>889</v>
      </c>
    </row>
    <row r="546" spans="1:73">
      <c r="A546">
        <v>545</v>
      </c>
      <c r="B546" s="153" t="str">
        <f>IFERROR(TEXT(AL546,"00"),"99")&amp;IFERROR(TEXT(W546,"00"),"99")&amp;IFERROR(TEXT(S546,"00"),"99")&amp;IFERROR(TEXT(BO546,"000"),"999")</f>
        <v>056903999</v>
      </c>
      <c r="C546" s="153" t="str">
        <f>IFERROR(TEXT(AL546,"00"),"99")&amp;IFERROR(TEXT(V546,"00"),"99")&amp;IFERROR(TEXT(R546,"000"),"999")</f>
        <v>0569098</v>
      </c>
      <c r="D546" s="239">
        <v>0</v>
      </c>
      <c r="E546" s="591">
        <f>IF(NOT(ISBLANK(L546)),1,0)</f>
        <v>0</v>
      </c>
      <c r="F546" s="591">
        <f>IF(NOT(ISBLANK(O546)),1,0)</f>
        <v>1</v>
      </c>
      <c r="G546" s="349" t="str">
        <f>IF(ISBLANK(H546), IF(OR(NOT(ISBLANK(L546)),NOT(ISBLANK(I546)), NOT(ISBLANK(O546))),"no oldname but should be",""),IF(H546=I546,"api",IF(H546=O546,"csv","no match or acs")))</f>
        <v>csv</v>
      </c>
      <c r="H546" s="119" t="s">
        <v>5578</v>
      </c>
      <c r="I546" s="119"/>
      <c r="J546" s="189"/>
      <c r="K546" s="119"/>
      <c r="L546" s="119"/>
      <c r="M546" s="189"/>
      <c r="N546" s="189"/>
      <c r="O546" s="119" t="s">
        <v>5578</v>
      </c>
      <c r="P546" s="189"/>
      <c r="Q546" s="120" t="s">
        <v>5579</v>
      </c>
      <c r="R546" s="142">
        <f>IFERROR(_xlfn.XLOOKUP(T546, sortorder!P:P,sortorder!Q:Q),999)</f>
        <v>98</v>
      </c>
      <c r="S546" s="142">
        <f>IFERROR(_xlfn.XLOOKUP(T546, sortorder!P:P,sortorder!O:O),99)</f>
        <v>3</v>
      </c>
      <c r="T546" s="188" t="s">
        <v>5453</v>
      </c>
      <c r="U546" s="189"/>
      <c r="V546" s="147">
        <f>IFERROR(_xlfn.XLOOKUP(X546, sortorder!E:E,sortorder!D:D),99)</f>
        <v>69</v>
      </c>
      <c r="W546" s="147">
        <f>V546</f>
        <v>69</v>
      </c>
      <c r="X546" s="314" t="s">
        <v>2708</v>
      </c>
      <c r="Y546" s="137">
        <f>IF(ISERROR(SEARCH(Y$1,$Q546)),0,1)</f>
        <v>0</v>
      </c>
      <c r="Z546" s="137">
        <f>IF(ISERROR(SEARCH(Z$1,$Q546)),0,1)</f>
        <v>1</v>
      </c>
      <c r="AA546" s="137">
        <f>IF(ISERROR(SEARCH(AA$1,$Q546)),0,1)</f>
        <v>0</v>
      </c>
      <c r="AB546" s="137">
        <f>IF(ISERROR(SEARCH(AB$1,$Q546)),0,1)</f>
        <v>0</v>
      </c>
      <c r="AC546" s="137">
        <f>IF(ISERROR(SEARCH(AC$1,$Q546)),0,1)</f>
        <v>0</v>
      </c>
      <c r="AD546" s="137">
        <f>IF(ISERROR(SEARCH(AD$1,$Q546)),0,1)</f>
        <v>0</v>
      </c>
      <c r="AE546" s="137">
        <f>IF(ISERROR(SEARCH(AE$1,$Q546)),0,1)</f>
        <v>1</v>
      </c>
      <c r="AF546" s="137">
        <f>IF(ISERROR(SEARCH(AF$1,$Q546)),0,1)</f>
        <v>0</v>
      </c>
      <c r="AG546" s="137">
        <f>IF(ISERROR(SEARCH(AG$1,$Q546)),0,1)</f>
        <v>1</v>
      </c>
      <c r="AH546" s="119"/>
      <c r="AI546" s="137" t="str">
        <f>_xlfn.XLOOKUP(I546,'api2.3'!B:B,'api2.3'!D:D,"")</f>
        <v/>
      </c>
      <c r="AJ546" s="119" t="s">
        <v>84</v>
      </c>
      <c r="AK546" s="202" t="s">
        <v>84</v>
      </c>
      <c r="AL546" s="200">
        <f>_xlfn.XLOOKUP(AK546,sortorder!$I$15:$I$20,sortorder!$J$15:$J$20)</f>
        <v>5</v>
      </c>
      <c r="AM546" s="640" t="s">
        <v>1743</v>
      </c>
      <c r="AN546" s="640" t="s">
        <v>1743</v>
      </c>
      <c r="AO546" s="640" t="s">
        <v>1744</v>
      </c>
      <c r="AP546" s="646">
        <v>3</v>
      </c>
      <c r="AQ546" s="119" t="s">
        <v>2942</v>
      </c>
      <c r="AR546" s="22" t="str">
        <f>IF(AA546=1,"pctile",IF(Y546=1,"ratio",IF(AC546=1,"avg","raw")))</f>
        <v>raw</v>
      </c>
      <c r="AS546" s="119" t="s">
        <v>43</v>
      </c>
      <c r="AT546" s="22" t="b">
        <f>AR546=AS546</f>
        <v>1</v>
      </c>
      <c r="AU546" s="640" t="s">
        <v>286</v>
      </c>
      <c r="AV546" s="640" t="s">
        <v>43</v>
      </c>
      <c r="AW546" s="119"/>
      <c r="AX546" s="601" t="s">
        <v>2143</v>
      </c>
      <c r="AY546" s="484" t="b">
        <v>1</v>
      </c>
      <c r="AZ546" t="s">
        <v>5630</v>
      </c>
      <c r="BA546" s="119"/>
      <c r="BB546" s="119">
        <v>3</v>
      </c>
      <c r="BC546" s="119" t="b">
        <v>0</v>
      </c>
      <c r="BD546" s="119" t="b">
        <v>0</v>
      </c>
      <c r="BE546" s="119" t="b">
        <v>0</v>
      </c>
      <c r="BF546" s="119"/>
      <c r="BG546" s="122" t="s">
        <v>5580</v>
      </c>
      <c r="BH546" s="119" t="s">
        <v>5581</v>
      </c>
      <c r="BI546" s="119" t="s">
        <v>5581</v>
      </c>
      <c r="BJ546" s="719" t="e">
        <v>#N/A</v>
      </c>
      <c r="BK546" s="566" t="s">
        <v>2799</v>
      </c>
      <c r="BL546" s="484" t="s">
        <v>2799</v>
      </c>
      <c r="BM546" s="189"/>
      <c r="BN546" s="189"/>
      <c r="BO546" s="248">
        <v>999</v>
      </c>
      <c r="BP546" s="119"/>
      <c r="BQ546" s="587"/>
      <c r="BR546" s="587"/>
      <c r="BS546" s="587"/>
      <c r="BT546" s="587"/>
      <c r="BU546" s="587"/>
    </row>
    <row r="547" spans="1:73">
      <c r="A547">
        <v>546</v>
      </c>
      <c r="B547" s="153" t="str">
        <f>IFERROR(TEXT(AL547,"00"),"99")&amp;IFERROR(TEXT(W547,"00"),"99")&amp;IFERROR(TEXT(S547,"00"),"99")&amp;IFERROR(TEXT(BO547,"000"),"999")</f>
        <v>056904999</v>
      </c>
      <c r="C547" s="153" t="str">
        <f>IFERROR(TEXT(AL547,"00"),"99")&amp;IFERROR(TEXT(V547,"00"),"99")&amp;IFERROR(TEXT(R547,"000"),"999")</f>
        <v>0569099</v>
      </c>
      <c r="D547" s="28">
        <v>0</v>
      </c>
      <c r="E547" s="591">
        <f>IF(NOT(ISBLANK(L547)),1,0)</f>
        <v>0</v>
      </c>
      <c r="F547" s="591">
        <f>IF(NOT(ISBLANK(O547)),1,0)</f>
        <v>1</v>
      </c>
      <c r="G547" s="349" t="str">
        <f>IF(ISBLANK(H547), IF(OR(NOT(ISBLANK(L547)),NOT(ISBLANK(I547)), NOT(ISBLANK(O547))),"no oldname but should be",""),IF(H547=I547,"api",IF(H547=O547,"csv","no match or acs")))</f>
        <v>csv</v>
      </c>
      <c r="H547" t="s">
        <v>605</v>
      </c>
      <c r="N547" s="56" t="s">
        <v>605</v>
      </c>
      <c r="O547" t="s">
        <v>605</v>
      </c>
      <c r="P547" s="56" t="s">
        <v>605</v>
      </c>
      <c r="Q547" s="61" t="s">
        <v>604</v>
      </c>
      <c r="R547" s="142">
        <f>IFERROR(_xlfn.XLOOKUP(T547, sortorder!P:P,sortorder!Q:Q),999)</f>
        <v>99</v>
      </c>
      <c r="S547" s="142">
        <f>IFERROR(_xlfn.XLOOKUP(T547, sortorder!P:P,sortorder!O:O),99)</f>
        <v>4</v>
      </c>
      <c r="T547" s="124" t="s">
        <v>196</v>
      </c>
      <c r="V547" s="147">
        <f>IFERROR(_xlfn.XLOOKUP(X547, sortorder!E:E,sortorder!D:D),99)</f>
        <v>69</v>
      </c>
      <c r="W547" s="147">
        <f>V547</f>
        <v>69</v>
      </c>
      <c r="X547" s="358" t="s">
        <v>2708</v>
      </c>
      <c r="Y547" s="137">
        <f>IF(ISERROR(SEARCH(Y$1,$Q547)),0,1)</f>
        <v>0</v>
      </c>
      <c r="Z547" s="137">
        <f>IF(ISERROR(SEARCH(Z$1,$Q547)),0,1)</f>
        <v>1</v>
      </c>
      <c r="AA547" s="137">
        <f>IF(ISERROR(SEARCH(AA$1,$Q547)),0,1)</f>
        <v>0</v>
      </c>
      <c r="AB547" s="137">
        <f>IF(ISERROR(SEARCH(AB$1,$Q547)),0,1)</f>
        <v>0</v>
      </c>
      <c r="AC547" s="137">
        <f>IF(ISERROR(SEARCH(AC$1,$Q547)),0,1)</f>
        <v>0</v>
      </c>
      <c r="AD547" s="137">
        <f>IF(ISERROR(SEARCH(AD$1,$Q547)),0,1)</f>
        <v>0</v>
      </c>
      <c r="AE547" s="137">
        <f>IF(ISERROR(SEARCH(AE$1,$Q547)),0,1)</f>
        <v>1</v>
      </c>
      <c r="AF547" s="137">
        <f>IF(ISERROR(SEARCH(AF$1,$Q547)),0,1)</f>
        <v>0</v>
      </c>
      <c r="AG547" s="137">
        <f>IF(ISERROR(SEARCH(AG$1,$Q547)),0,1)</f>
        <v>1</v>
      </c>
      <c r="AI547" s="137" t="str">
        <f>_xlfn.XLOOKUP(I547,'api2.3'!B:B,'api2.3'!D:D,"")</f>
        <v/>
      </c>
      <c r="AJ547" t="s">
        <v>84</v>
      </c>
      <c r="AK547" s="38" t="s">
        <v>84</v>
      </c>
      <c r="AL547" s="200">
        <f>_xlfn.XLOOKUP(AK547,sortorder!$I$15:$I$20,sortorder!$J$15:$J$20)</f>
        <v>5</v>
      </c>
      <c r="AM547" s="638" t="s">
        <v>1743</v>
      </c>
      <c r="AN547" s="638" t="s">
        <v>1743</v>
      </c>
      <c r="AO547" s="638" t="s">
        <v>1744</v>
      </c>
      <c r="AP547" s="642">
        <v>3</v>
      </c>
      <c r="AQ547" t="s">
        <v>2942</v>
      </c>
      <c r="AR547" s="22" t="str">
        <f>IF(AA547=1,"pctile",IF(Y547=1,"ratio",IF(AC547=1,"avg","raw")))</f>
        <v>raw</v>
      </c>
      <c r="AS547" t="s">
        <v>43</v>
      </c>
      <c r="AT547" s="22" t="b">
        <f>AR547=AS547</f>
        <v>1</v>
      </c>
      <c r="AU547" s="638" t="s">
        <v>286</v>
      </c>
      <c r="AV547" s="638" t="s">
        <v>43</v>
      </c>
      <c r="AX547" s="601" t="s">
        <v>2143</v>
      </c>
      <c r="AY547" s="484" t="b">
        <v>1</v>
      </c>
      <c r="AZ547" t="s">
        <v>5630</v>
      </c>
      <c r="BB547">
        <v>3</v>
      </c>
      <c r="BC547" t="b">
        <v>0</v>
      </c>
      <c r="BD547" t="b">
        <v>0</v>
      </c>
      <c r="BE547" t="b">
        <v>0</v>
      </c>
      <c r="BG547" s="1" t="s">
        <v>5202</v>
      </c>
      <c r="BH547" t="s">
        <v>606</v>
      </c>
      <c r="BI547" t="s">
        <v>606</v>
      </c>
      <c r="BJ547" s="719" t="e">
        <v>#N/A</v>
      </c>
      <c r="BK547" s="566" t="s">
        <v>2799</v>
      </c>
      <c r="BL547" s="484">
        <v>0</v>
      </c>
      <c r="BO547" s="214">
        <v>999</v>
      </c>
      <c r="BR547" s="585" t="s">
        <v>295</v>
      </c>
      <c r="BS547" s="585" t="s">
        <v>605</v>
      </c>
    </row>
    <row r="548" spans="1:73">
      <c r="A548">
        <v>547</v>
      </c>
      <c r="B548" s="153" t="str">
        <f>IFERROR(TEXT(AL548,"00"),"99")&amp;IFERROR(TEXT(W548,"00"),"99")&amp;IFERROR(TEXT(S548,"00"),"99")&amp;IFERROR(TEXT(BO548,"000"),"999")</f>
        <v>056905999</v>
      </c>
      <c r="C548" s="153" t="str">
        <f>IFERROR(TEXT(AL548,"00"),"99")&amp;IFERROR(TEXT(V548,"00"),"99")&amp;IFERROR(TEXT(R548,"000"),"999")</f>
        <v>0569101</v>
      </c>
      <c r="D548" s="28">
        <v>0</v>
      </c>
      <c r="E548" s="591">
        <f>IF(NOT(ISBLANK(L548)),1,0)</f>
        <v>0</v>
      </c>
      <c r="F548" s="591">
        <f>IF(NOT(ISBLANK(O548)),1,0)</f>
        <v>1</v>
      </c>
      <c r="G548" s="349" t="str">
        <f>IF(ISBLANK(H548), IF(OR(NOT(ISBLANK(L548)),NOT(ISBLANK(I548)), NOT(ISBLANK(O548))),"no oldname but should be",""),IF(H548=I548,"api",IF(H548=O548,"csv","no match or acs")))</f>
        <v>csv</v>
      </c>
      <c r="H548" t="s">
        <v>1001</v>
      </c>
      <c r="L548" s="119"/>
      <c r="M548" s="189"/>
      <c r="N548" s="56" t="s">
        <v>1001</v>
      </c>
      <c r="O548" t="s">
        <v>1001</v>
      </c>
      <c r="P548" s="56" t="s">
        <v>1001</v>
      </c>
      <c r="Q548" s="61" t="s">
        <v>1000</v>
      </c>
      <c r="R548" s="142">
        <f>IFERROR(_xlfn.XLOOKUP(T548, sortorder!P:P,sortorder!Q:Q),999)</f>
        <v>101</v>
      </c>
      <c r="S548" s="142">
        <f>IFERROR(_xlfn.XLOOKUP(T548, sortorder!P:P,sortorder!O:O),99)</f>
        <v>5</v>
      </c>
      <c r="T548" s="124" t="s">
        <v>1717</v>
      </c>
      <c r="V548" s="147">
        <f>IFERROR(_xlfn.XLOOKUP(X548, sortorder!E:E,sortorder!D:D),99)</f>
        <v>69</v>
      </c>
      <c r="W548" s="147">
        <f>V548</f>
        <v>69</v>
      </c>
      <c r="X548" s="358" t="s">
        <v>2708</v>
      </c>
      <c r="Y548" s="137">
        <f>IF(ISERROR(SEARCH(Y$1,$Q548)),0,1)</f>
        <v>0</v>
      </c>
      <c r="Z548" s="137">
        <f>IF(ISERROR(SEARCH(Z$1,$Q548)),0,1)</f>
        <v>1</v>
      </c>
      <c r="AA548" s="137">
        <f>IF(ISERROR(SEARCH(AA$1,$Q548)),0,1)</f>
        <v>0</v>
      </c>
      <c r="AB548" s="137">
        <f>IF(ISERROR(SEARCH(AB$1,$Q548)),0,1)</f>
        <v>0</v>
      </c>
      <c r="AC548" s="137">
        <f>IF(ISERROR(SEARCH(AC$1,$Q548)),0,1)</f>
        <v>0</v>
      </c>
      <c r="AD548" s="137">
        <f>IF(ISERROR(SEARCH(AD$1,$Q548)),0,1)</f>
        <v>0</v>
      </c>
      <c r="AE548" s="137">
        <f>IF(ISERROR(SEARCH(AE$1,$Q548)),0,1)</f>
        <v>1</v>
      </c>
      <c r="AF548" s="137">
        <f>IF(ISERROR(SEARCH(AF$1,$Q548)),0,1)</f>
        <v>0</v>
      </c>
      <c r="AG548" s="137">
        <f>IF(ISERROR(SEARCH(AG$1,$Q548)),0,1)</f>
        <v>1</v>
      </c>
      <c r="AI548" s="137" t="str">
        <f>_xlfn.XLOOKUP(I548,'api2.3'!B:B,'api2.3'!D:D,"")</f>
        <v/>
      </c>
      <c r="AJ548" t="s">
        <v>84</v>
      </c>
      <c r="AK548" s="38" t="s">
        <v>84</v>
      </c>
      <c r="AL548" s="200">
        <f>_xlfn.XLOOKUP(AK548,sortorder!$I$15:$I$20,sortorder!$J$15:$J$20)</f>
        <v>5</v>
      </c>
      <c r="AM548" s="638" t="s">
        <v>1743</v>
      </c>
      <c r="AN548" s="638" t="s">
        <v>1743</v>
      </c>
      <c r="AO548" s="638" t="s">
        <v>1744</v>
      </c>
      <c r="AP548" s="642">
        <v>3</v>
      </c>
      <c r="AQ548" t="s">
        <v>2942</v>
      </c>
      <c r="AR548" s="22" t="str">
        <f>IF(AA548=1,"pctile",IF(Y548=1,"ratio",IF(AC548=1,"avg","raw")))</f>
        <v>raw</v>
      </c>
      <c r="AS548" t="s">
        <v>43</v>
      </c>
      <c r="AT548" s="22" t="b">
        <f>AR548=AS548</f>
        <v>1</v>
      </c>
      <c r="AU548" s="638" t="s">
        <v>286</v>
      </c>
      <c r="AV548" s="638" t="s">
        <v>43</v>
      </c>
      <c r="AX548" s="601" t="s">
        <v>2143</v>
      </c>
      <c r="AY548" s="484" t="b">
        <v>1</v>
      </c>
      <c r="AZ548" t="s">
        <v>5630</v>
      </c>
      <c r="BB548">
        <v>3</v>
      </c>
      <c r="BC548" t="b">
        <v>0</v>
      </c>
      <c r="BD548" t="b">
        <v>0</v>
      </c>
      <c r="BE548" t="b">
        <v>0</v>
      </c>
      <c r="BG548" s="1" t="s">
        <v>5209</v>
      </c>
      <c r="BH548" t="s">
        <v>1002</v>
      </c>
      <c r="BI548" t="s">
        <v>1002</v>
      </c>
      <c r="BJ548" s="719" t="e">
        <v>#N/A</v>
      </c>
      <c r="BK548" s="566" t="s">
        <v>2799</v>
      </c>
      <c r="BL548" s="484" t="s">
        <v>2799</v>
      </c>
      <c r="BO548" s="214">
        <v>999</v>
      </c>
      <c r="BR548" s="585" t="s">
        <v>529</v>
      </c>
      <c r="BS548" s="585" t="s">
        <v>1001</v>
      </c>
    </row>
    <row r="549" spans="1:73">
      <c r="A549">
        <v>548</v>
      </c>
      <c r="B549" s="153" t="str">
        <f>IFERROR(TEXT(AL549,"00"),"99")&amp;IFERROR(TEXT(W549,"00"),"99")&amp;IFERROR(TEXT(S549,"00"),"99")&amp;IFERROR(TEXT(BO549,"000"),"999")</f>
        <v>056906999</v>
      </c>
      <c r="C549" s="153" t="str">
        <f>IFERROR(TEXT(AL549,"00"),"99")&amp;IFERROR(TEXT(V549,"00"),"99")&amp;IFERROR(TEXT(R549,"000"),"999")</f>
        <v>0569102</v>
      </c>
      <c r="D549" s="28">
        <v>0</v>
      </c>
      <c r="E549" s="591">
        <f>IF(NOT(ISBLANK(L549)),1,0)</f>
        <v>0</v>
      </c>
      <c r="F549" s="591">
        <f>IF(NOT(ISBLANK(O549)),1,0)</f>
        <v>1</v>
      </c>
      <c r="G549" s="349" t="str">
        <f>IF(ISBLANK(H549), IF(OR(NOT(ISBLANK(L549)),NOT(ISBLANK(I549)), NOT(ISBLANK(O549))),"no oldname but should be",""),IF(H549=I549,"api",IF(H549=O549,"csv","no match or acs")))</f>
        <v>csv</v>
      </c>
      <c r="H549" t="s">
        <v>1007</v>
      </c>
      <c r="L549" s="119"/>
      <c r="M549" s="189"/>
      <c r="N549" s="56" t="s">
        <v>1007</v>
      </c>
      <c r="O549" t="s">
        <v>1007</v>
      </c>
      <c r="P549" s="56" t="s">
        <v>1007</v>
      </c>
      <c r="Q549" s="61" t="s">
        <v>1006</v>
      </c>
      <c r="R549" s="142">
        <f>IFERROR(_xlfn.XLOOKUP(T549, sortorder!P:P,sortorder!Q:Q),999)</f>
        <v>102</v>
      </c>
      <c r="S549" s="142">
        <f>IFERROR(_xlfn.XLOOKUP(T549, sortorder!P:P,sortorder!O:O),99)</f>
        <v>6</v>
      </c>
      <c r="T549" s="124" t="s">
        <v>306</v>
      </c>
      <c r="V549" s="147">
        <f>IFERROR(_xlfn.XLOOKUP(X549, sortorder!E:E,sortorder!D:D),99)</f>
        <v>69</v>
      </c>
      <c r="W549" s="147">
        <f>V549</f>
        <v>69</v>
      </c>
      <c r="X549" s="358" t="s">
        <v>2708</v>
      </c>
      <c r="Y549" s="137">
        <f>IF(ISERROR(SEARCH(Y$1,$Q549)),0,1)</f>
        <v>0</v>
      </c>
      <c r="Z549" s="137">
        <f>IF(ISERROR(SEARCH(Z$1,$Q549)),0,1)</f>
        <v>1</v>
      </c>
      <c r="AA549" s="137">
        <f>IF(ISERROR(SEARCH(AA$1,$Q549)),0,1)</f>
        <v>0</v>
      </c>
      <c r="AB549" s="137">
        <f>IF(ISERROR(SEARCH(AB$1,$Q549)),0,1)</f>
        <v>0</v>
      </c>
      <c r="AC549" s="137">
        <f>IF(ISERROR(SEARCH(AC$1,$Q549)),0,1)</f>
        <v>0</v>
      </c>
      <c r="AD549" s="137">
        <f>IF(ISERROR(SEARCH(AD$1,$Q549)),0,1)</f>
        <v>0</v>
      </c>
      <c r="AE549" s="137">
        <f>IF(ISERROR(SEARCH(AE$1,$Q549)),0,1)</f>
        <v>1</v>
      </c>
      <c r="AF549" s="137">
        <f>IF(ISERROR(SEARCH(AF$1,$Q549)),0,1)</f>
        <v>0</v>
      </c>
      <c r="AG549" s="137">
        <f>IF(ISERROR(SEARCH(AG$1,$Q549)),0,1)</f>
        <v>1</v>
      </c>
      <c r="AI549" s="137">
        <f>_xlfn.XLOOKUP(I549,'api2.3'!B:B,'api2.3'!D:D,"")</f>
        <v>0</v>
      </c>
      <c r="AJ549" t="s">
        <v>84</v>
      </c>
      <c r="AK549" s="38" t="s">
        <v>84</v>
      </c>
      <c r="AL549" s="200">
        <f>_xlfn.XLOOKUP(AK549,sortorder!$I$15:$I$20,sortorder!$J$15:$J$20)</f>
        <v>5</v>
      </c>
      <c r="AM549" s="638" t="s">
        <v>1743</v>
      </c>
      <c r="AN549" s="638" t="s">
        <v>1743</v>
      </c>
      <c r="AO549" s="638" t="s">
        <v>1744</v>
      </c>
      <c r="AP549" s="642">
        <v>3</v>
      </c>
      <c r="AQ549" t="s">
        <v>2942</v>
      </c>
      <c r="AR549" s="22" t="str">
        <f>IF(AA549=1,"pctile",IF(Y549=1,"ratio",IF(AC549=1,"avg","raw")))</f>
        <v>raw</v>
      </c>
      <c r="AS549" t="s">
        <v>43</v>
      </c>
      <c r="AT549" s="22" t="b">
        <f>AR549=AS549</f>
        <v>1</v>
      </c>
      <c r="AU549" s="638" t="s">
        <v>286</v>
      </c>
      <c r="AV549" s="638" t="s">
        <v>43</v>
      </c>
      <c r="AX549" s="601" t="s">
        <v>2143</v>
      </c>
      <c r="AY549" s="484" t="b">
        <v>1</v>
      </c>
      <c r="AZ549" t="s">
        <v>5630</v>
      </c>
      <c r="BB549">
        <v>3</v>
      </c>
      <c r="BC549" t="b">
        <v>0</v>
      </c>
      <c r="BD549" t="b">
        <v>0</v>
      </c>
      <c r="BE549" t="b">
        <v>0</v>
      </c>
      <c r="BG549" s="1" t="s">
        <v>5204</v>
      </c>
      <c r="BH549" t="s">
        <v>2753</v>
      </c>
      <c r="BI549" t="s">
        <v>2753</v>
      </c>
      <c r="BJ549" s="719" t="e">
        <v>#N/A</v>
      </c>
      <c r="BK549" s="566" t="s">
        <v>2799</v>
      </c>
      <c r="BL549" s="484" t="s">
        <v>2799</v>
      </c>
      <c r="BO549" s="214">
        <v>999</v>
      </c>
      <c r="BR549" s="585" t="s">
        <v>538</v>
      </c>
      <c r="BS549" s="585" t="s">
        <v>1007</v>
      </c>
    </row>
    <row r="550" spans="1:73">
      <c r="A550">
        <v>549</v>
      </c>
      <c r="B550" s="153" t="str">
        <f>IFERROR(TEXT(AL550,"00"),"99")&amp;IFERROR(TEXT(W550,"00"),"99")&amp;IFERROR(TEXT(S550,"00"),"99")&amp;IFERROR(TEXT(BO550,"000"),"999")</f>
        <v>056907999</v>
      </c>
      <c r="C550" s="153" t="str">
        <f>IFERROR(TEXT(AL550,"00"),"99")&amp;IFERROR(TEXT(V550,"00"),"99")&amp;IFERROR(TEXT(R550,"000"),"999")</f>
        <v>0569103</v>
      </c>
      <c r="D550" s="28">
        <v>0</v>
      </c>
      <c r="E550" s="591">
        <f>IF(NOT(ISBLANK(L550)),1,0)</f>
        <v>0</v>
      </c>
      <c r="F550" s="591">
        <f>IF(NOT(ISBLANK(O550)),1,0)</f>
        <v>1</v>
      </c>
      <c r="G550" s="349" t="str">
        <f>IF(ISBLANK(H550), IF(OR(NOT(ISBLANK(L550)),NOT(ISBLANK(I550)), NOT(ISBLANK(O550))),"no oldname but should be",""),IF(H550=I550,"api",IF(H550=O550,"csv","no match or acs")))</f>
        <v>csv</v>
      </c>
      <c r="H550" t="s">
        <v>893</v>
      </c>
      <c r="N550" s="56" t="s">
        <v>893</v>
      </c>
      <c r="O550" t="s">
        <v>893</v>
      </c>
      <c r="P550" s="56" t="s">
        <v>893</v>
      </c>
      <c r="Q550" s="61" t="s">
        <v>892</v>
      </c>
      <c r="R550" s="142">
        <f>IFERROR(_xlfn.XLOOKUP(T550, sortorder!P:P,sortorder!Q:Q),999)</f>
        <v>103</v>
      </c>
      <c r="S550" s="142">
        <f>IFERROR(_xlfn.XLOOKUP(T550, sortorder!P:P,sortorder!O:O),99)</f>
        <v>7</v>
      </c>
      <c r="T550" s="124" t="s">
        <v>80</v>
      </c>
      <c r="V550" s="147">
        <f>IFERROR(_xlfn.XLOOKUP(X550, sortorder!E:E,sortorder!D:D),99)</f>
        <v>69</v>
      </c>
      <c r="W550" s="147">
        <f>V550</f>
        <v>69</v>
      </c>
      <c r="X550" s="358" t="s">
        <v>2708</v>
      </c>
      <c r="Y550" s="137">
        <f>IF(ISERROR(SEARCH(Y$1,$Q550)),0,1)</f>
        <v>0</v>
      </c>
      <c r="Z550" s="137">
        <f>IF(ISERROR(SEARCH(Z$1,$Q550)),0,1)</f>
        <v>1</v>
      </c>
      <c r="AA550" s="137">
        <f>IF(ISERROR(SEARCH(AA$1,$Q550)),0,1)</f>
        <v>0</v>
      </c>
      <c r="AB550" s="137">
        <f>IF(ISERROR(SEARCH(AB$1,$Q550)),0,1)</f>
        <v>0</v>
      </c>
      <c r="AC550" s="137">
        <f>IF(ISERROR(SEARCH(AC$1,$Q550)),0,1)</f>
        <v>0</v>
      </c>
      <c r="AD550" s="137">
        <f>IF(ISERROR(SEARCH(AD$1,$Q550)),0,1)</f>
        <v>0</v>
      </c>
      <c r="AE550" s="137">
        <f>IF(ISERROR(SEARCH(AE$1,$Q550)),0,1)</f>
        <v>1</v>
      </c>
      <c r="AF550" s="137">
        <f>IF(ISERROR(SEARCH(AF$1,$Q550)),0,1)</f>
        <v>0</v>
      </c>
      <c r="AG550" s="137">
        <f>IF(ISERROR(SEARCH(AG$1,$Q550)),0,1)</f>
        <v>1</v>
      </c>
      <c r="AI550" s="137" t="str">
        <f>_xlfn.XLOOKUP(I550,'api2.3'!B:B,'api2.3'!D:D,"")</f>
        <v/>
      </c>
      <c r="AJ550" t="s">
        <v>84</v>
      </c>
      <c r="AK550" s="38" t="s">
        <v>84</v>
      </c>
      <c r="AL550" s="200">
        <f>_xlfn.XLOOKUP(AK550,sortorder!$I$15:$I$20,sortorder!$J$15:$J$20)</f>
        <v>5</v>
      </c>
      <c r="AM550" s="638" t="s">
        <v>1743</v>
      </c>
      <c r="AN550" s="638" t="s">
        <v>1743</v>
      </c>
      <c r="AO550" s="638" t="s">
        <v>1744</v>
      </c>
      <c r="AP550" s="642">
        <v>3</v>
      </c>
      <c r="AQ550" t="s">
        <v>2942</v>
      </c>
      <c r="AR550" s="22" t="str">
        <f>IF(AA550=1,"pctile",IF(Y550=1,"ratio",IF(AC550=1,"avg","raw")))</f>
        <v>raw</v>
      </c>
      <c r="AS550" t="s">
        <v>43</v>
      </c>
      <c r="AT550" s="22" t="b">
        <f>AR550=AS550</f>
        <v>1</v>
      </c>
      <c r="AU550" s="638" t="s">
        <v>286</v>
      </c>
      <c r="AV550" s="638" t="s">
        <v>43</v>
      </c>
      <c r="AX550" s="601" t="s">
        <v>2143</v>
      </c>
      <c r="AY550" s="484" t="b">
        <v>1</v>
      </c>
      <c r="AZ550" t="s">
        <v>5630</v>
      </c>
      <c r="BB550">
        <v>3</v>
      </c>
      <c r="BC550" t="b">
        <v>0</v>
      </c>
      <c r="BD550" t="b">
        <v>0</v>
      </c>
      <c r="BE550" t="b">
        <v>0</v>
      </c>
      <c r="BG550" s="1" t="s">
        <v>5203</v>
      </c>
      <c r="BH550" t="s">
        <v>894</v>
      </c>
      <c r="BI550" t="s">
        <v>894</v>
      </c>
      <c r="BJ550" s="719" t="e">
        <v>#N/A</v>
      </c>
      <c r="BK550" s="566" t="s">
        <v>2799</v>
      </c>
      <c r="BL550" s="484" t="s">
        <v>2799</v>
      </c>
      <c r="BO550" s="214">
        <v>999</v>
      </c>
      <c r="BR550" s="585" t="s">
        <v>314</v>
      </c>
      <c r="BS550" s="585" t="s">
        <v>893</v>
      </c>
    </row>
    <row r="551" spans="1:73">
      <c r="A551">
        <v>550</v>
      </c>
      <c r="B551" s="153" t="str">
        <f>IFERROR(TEXT(AL551,"00"),"99")&amp;IFERROR(TEXT(W551,"00"),"99")&amp;IFERROR(TEXT(S551,"00"),"99")&amp;IFERROR(TEXT(BO551,"000"),"999")</f>
        <v>056908999</v>
      </c>
      <c r="C551" s="153" t="str">
        <f>IFERROR(TEXT(AL551,"00"),"99")&amp;IFERROR(TEXT(V551,"00"),"99")&amp;IFERROR(TEXT(R551,"000"),"999")</f>
        <v>0569104</v>
      </c>
      <c r="D551" s="28">
        <v>0</v>
      </c>
      <c r="E551" s="591">
        <f>IF(NOT(ISBLANK(L551)),1,0)</f>
        <v>0</v>
      </c>
      <c r="F551" s="591">
        <f>IF(NOT(ISBLANK(O551)),1,0)</f>
        <v>1</v>
      </c>
      <c r="G551" s="349" t="str">
        <f>IF(ISBLANK(H551), IF(OR(NOT(ISBLANK(L551)),NOT(ISBLANK(I551)), NOT(ISBLANK(O551))),"no oldname but should be",""),IF(H551=I551,"api",IF(H551=O551,"csv","no match or acs")))</f>
        <v>csv</v>
      </c>
      <c r="H551" t="s">
        <v>905</v>
      </c>
      <c r="N551" s="56" t="s">
        <v>905</v>
      </c>
      <c r="O551" t="s">
        <v>905</v>
      </c>
      <c r="P551" s="56" t="s">
        <v>905</v>
      </c>
      <c r="Q551" s="61" t="s">
        <v>904</v>
      </c>
      <c r="R551" s="142">
        <f>IFERROR(_xlfn.XLOOKUP(T551, sortorder!P:P,sortorder!Q:Q),999)</f>
        <v>104</v>
      </c>
      <c r="S551" s="142">
        <f>IFERROR(_xlfn.XLOOKUP(T551, sortorder!P:P,sortorder!O:O),99)</f>
        <v>8</v>
      </c>
      <c r="T551" s="124" t="s">
        <v>255</v>
      </c>
      <c r="V551" s="147">
        <f>IFERROR(_xlfn.XLOOKUP(X551, sortorder!E:E,sortorder!D:D),99)</f>
        <v>69</v>
      </c>
      <c r="W551" s="147">
        <f>V551</f>
        <v>69</v>
      </c>
      <c r="X551" s="358" t="s">
        <v>2708</v>
      </c>
      <c r="Y551" s="137">
        <f>IF(ISERROR(SEARCH(Y$1,$Q551)),0,1)</f>
        <v>0</v>
      </c>
      <c r="Z551" s="137">
        <f>IF(ISERROR(SEARCH(Z$1,$Q551)),0,1)</f>
        <v>1</v>
      </c>
      <c r="AA551" s="137">
        <f>IF(ISERROR(SEARCH(AA$1,$Q551)),0,1)</f>
        <v>0</v>
      </c>
      <c r="AB551" s="137">
        <f>IF(ISERROR(SEARCH(AB$1,$Q551)),0,1)</f>
        <v>0</v>
      </c>
      <c r="AC551" s="137">
        <f>IF(ISERROR(SEARCH(AC$1,$Q551)),0,1)</f>
        <v>0</v>
      </c>
      <c r="AD551" s="137">
        <f>IF(ISERROR(SEARCH(AD$1,$Q551)),0,1)</f>
        <v>0</v>
      </c>
      <c r="AE551" s="137">
        <f>IF(ISERROR(SEARCH(AE$1,$Q551)),0,1)</f>
        <v>1</v>
      </c>
      <c r="AF551" s="137">
        <f>IF(ISERROR(SEARCH(AF$1,$Q551)),0,1)</f>
        <v>0</v>
      </c>
      <c r="AG551" s="137">
        <f>IF(ISERROR(SEARCH(AG$1,$Q551)),0,1)</f>
        <v>1</v>
      </c>
      <c r="AI551" s="137">
        <f>_xlfn.XLOOKUP(I551,'api2.3'!B:B,'api2.3'!D:D,"")</f>
        <v>0</v>
      </c>
      <c r="AJ551" t="s">
        <v>84</v>
      </c>
      <c r="AK551" s="38" t="s">
        <v>84</v>
      </c>
      <c r="AL551" s="200">
        <f>_xlfn.XLOOKUP(AK551,sortorder!$I$15:$I$20,sortorder!$J$15:$J$20)</f>
        <v>5</v>
      </c>
      <c r="AM551" s="638" t="s">
        <v>1743</v>
      </c>
      <c r="AN551" s="638" t="s">
        <v>1743</v>
      </c>
      <c r="AO551" s="638" t="s">
        <v>1744</v>
      </c>
      <c r="AP551" s="642">
        <v>3</v>
      </c>
      <c r="AQ551" t="s">
        <v>2942</v>
      </c>
      <c r="AR551" s="22" t="str">
        <f>IF(AA551=1,"pctile",IF(Y551=1,"ratio",IF(AC551=1,"avg","raw")))</f>
        <v>raw</v>
      </c>
      <c r="AS551" t="s">
        <v>43</v>
      </c>
      <c r="AT551" s="22" t="b">
        <f>AR551=AS551</f>
        <v>1</v>
      </c>
      <c r="AU551" s="638" t="s">
        <v>286</v>
      </c>
      <c r="AV551" s="638" t="s">
        <v>43</v>
      </c>
      <c r="AX551" s="601" t="s">
        <v>2143</v>
      </c>
      <c r="AY551" s="484" t="b">
        <v>1</v>
      </c>
      <c r="AZ551" t="s">
        <v>5630</v>
      </c>
      <c r="BB551">
        <v>3</v>
      </c>
      <c r="BC551" t="b">
        <v>0</v>
      </c>
      <c r="BD551" t="b">
        <v>0</v>
      </c>
      <c r="BE551" t="b">
        <v>0</v>
      </c>
      <c r="BG551" s="1" t="s">
        <v>5615</v>
      </c>
      <c r="BH551" t="s">
        <v>2751</v>
      </c>
      <c r="BI551" t="s">
        <v>2751</v>
      </c>
      <c r="BJ551" s="719" t="e">
        <v>#N/A</v>
      </c>
      <c r="BK551" s="566" t="s">
        <v>2799</v>
      </c>
      <c r="BL551" s="484" t="s">
        <v>2799</v>
      </c>
      <c r="BO551" s="214">
        <v>999</v>
      </c>
      <c r="BR551" s="585" t="s">
        <v>339</v>
      </c>
      <c r="BS551" s="585" t="s">
        <v>905</v>
      </c>
    </row>
    <row r="552" spans="1:73">
      <c r="A552">
        <v>551</v>
      </c>
      <c r="B552" s="153" t="str">
        <f>IFERROR(TEXT(AL552,"00"),"99")&amp;IFERROR(TEXT(W552,"00"),"99")&amp;IFERROR(TEXT(S552,"00"),"99")&amp;IFERROR(TEXT(BO552,"000"),"999")</f>
        <v>056909999</v>
      </c>
      <c r="C552" s="153" t="str">
        <f>IFERROR(TEXT(AL552,"00"),"99")&amp;IFERROR(TEXT(V552,"00"),"99")&amp;IFERROR(TEXT(R552,"000"),"999")</f>
        <v>0569105</v>
      </c>
      <c r="D552" s="28">
        <v>0</v>
      </c>
      <c r="E552" s="591">
        <f>IF(NOT(ISBLANK(L552)),1,0)</f>
        <v>0</v>
      </c>
      <c r="F552" s="591">
        <f>IF(NOT(ISBLANK(O552)),1,0)</f>
        <v>1</v>
      </c>
      <c r="G552" s="349" t="str">
        <f>IF(ISBLANK(H552), IF(OR(NOT(ISBLANK(L552)),NOT(ISBLANK(I552)), NOT(ISBLANK(O552))),"no oldname but should be",""),IF(H552=I552,"api",IF(H552=O552,"csv","no match or acs")))</f>
        <v>csv</v>
      </c>
      <c r="H552" t="s">
        <v>882</v>
      </c>
      <c r="N552" s="56" t="s">
        <v>882</v>
      </c>
      <c r="O552" t="s">
        <v>882</v>
      </c>
      <c r="P552" s="56" t="s">
        <v>882</v>
      </c>
      <c r="Q552" s="61" t="s">
        <v>881</v>
      </c>
      <c r="R552" s="142">
        <f>IFERROR(_xlfn.XLOOKUP(T552, sortorder!P:P,sortorder!Q:Q),999)</f>
        <v>105</v>
      </c>
      <c r="S552" s="142">
        <f>IFERROR(_xlfn.XLOOKUP(T552, sortorder!P:P,sortorder!O:O),99)</f>
        <v>9</v>
      </c>
      <c r="T552" s="124" t="s">
        <v>265</v>
      </c>
      <c r="V552" s="147">
        <f>IFERROR(_xlfn.XLOOKUP(X552, sortorder!E:E,sortorder!D:D),99)</f>
        <v>69</v>
      </c>
      <c r="W552" s="147">
        <f>V552</f>
        <v>69</v>
      </c>
      <c r="X552" s="358" t="s">
        <v>2708</v>
      </c>
      <c r="Y552" s="137">
        <f>IF(ISERROR(SEARCH(Y$1,$Q552)),0,1)</f>
        <v>0</v>
      </c>
      <c r="Z552" s="137">
        <f>IF(ISERROR(SEARCH(Z$1,$Q552)),0,1)</f>
        <v>1</v>
      </c>
      <c r="AA552" s="137">
        <f>IF(ISERROR(SEARCH(AA$1,$Q552)),0,1)</f>
        <v>0</v>
      </c>
      <c r="AB552" s="137">
        <f>IF(ISERROR(SEARCH(AB$1,$Q552)),0,1)</f>
        <v>0</v>
      </c>
      <c r="AC552" s="137">
        <f>IF(ISERROR(SEARCH(AC$1,$Q552)),0,1)</f>
        <v>0</v>
      </c>
      <c r="AD552" s="137">
        <f>IF(ISERROR(SEARCH(AD$1,$Q552)),0,1)</f>
        <v>0</v>
      </c>
      <c r="AE552" s="137">
        <f>IF(ISERROR(SEARCH(AE$1,$Q552)),0,1)</f>
        <v>1</v>
      </c>
      <c r="AF552" s="137">
        <f>IF(ISERROR(SEARCH(AF$1,$Q552)),0,1)</f>
        <v>0</v>
      </c>
      <c r="AG552" s="137">
        <f>IF(ISERROR(SEARCH(AG$1,$Q552)),0,1)</f>
        <v>1</v>
      </c>
      <c r="AI552" s="137">
        <f>_xlfn.XLOOKUP(I552,'api2.3'!B:B,'api2.3'!D:D,"")</f>
        <v>0</v>
      </c>
      <c r="AJ552" t="s">
        <v>84</v>
      </c>
      <c r="AK552" s="38" t="s">
        <v>84</v>
      </c>
      <c r="AL552" s="200">
        <f>_xlfn.XLOOKUP(AK552,sortorder!$I$15:$I$20,sortorder!$J$15:$J$20)</f>
        <v>5</v>
      </c>
      <c r="AM552" s="638" t="s">
        <v>1743</v>
      </c>
      <c r="AN552" s="638" t="s">
        <v>1743</v>
      </c>
      <c r="AO552" s="638" t="s">
        <v>1744</v>
      </c>
      <c r="AP552" s="642">
        <v>3</v>
      </c>
      <c r="AQ552" t="s">
        <v>2942</v>
      </c>
      <c r="AR552" s="22" t="str">
        <f>IF(AA552=1,"pctile",IF(Y552=1,"ratio",IF(AC552=1,"avg","raw")))</f>
        <v>raw</v>
      </c>
      <c r="AS552" t="s">
        <v>43</v>
      </c>
      <c r="AT552" s="22" t="b">
        <f>AR552=AS552</f>
        <v>1</v>
      </c>
      <c r="AU552" s="638" t="s">
        <v>286</v>
      </c>
      <c r="AV552" s="638" t="s">
        <v>43</v>
      </c>
      <c r="AX552" s="601" t="s">
        <v>2143</v>
      </c>
      <c r="AY552" s="484" t="b">
        <v>1</v>
      </c>
      <c r="AZ552" t="s">
        <v>5630</v>
      </c>
      <c r="BB552">
        <v>3</v>
      </c>
      <c r="BC552" t="b">
        <v>0</v>
      </c>
      <c r="BD552" t="b">
        <v>0</v>
      </c>
      <c r="BE552" t="b">
        <v>0</v>
      </c>
      <c r="BG552" s="1" t="s">
        <v>5205</v>
      </c>
      <c r="BH552" t="s">
        <v>2749</v>
      </c>
      <c r="BI552" t="s">
        <v>2749</v>
      </c>
      <c r="BJ552" s="719" t="e">
        <v>#N/A</v>
      </c>
      <c r="BK552" s="566" t="s">
        <v>2799</v>
      </c>
      <c r="BL552" s="484" t="s">
        <v>2799</v>
      </c>
      <c r="BO552" s="214">
        <v>999</v>
      </c>
      <c r="BR552" s="585" t="s">
        <v>347</v>
      </c>
      <c r="BS552" s="585" t="s">
        <v>882</v>
      </c>
    </row>
    <row r="553" spans="1:73">
      <c r="A553">
        <v>552</v>
      </c>
      <c r="B553" s="153" t="str">
        <f>IFERROR(TEXT(AL553,"00"),"99")&amp;IFERROR(TEXT(W553,"00"),"99")&amp;IFERROR(TEXT(S553,"00"),"99")&amp;IFERROR(TEXT(BO553,"000"),"999")</f>
        <v>056910999</v>
      </c>
      <c r="C553" s="153" t="str">
        <f>IFERROR(TEXT(AL553,"00"),"99")&amp;IFERROR(TEXT(V553,"00"),"99")&amp;IFERROR(TEXT(R553,"000"),"999")</f>
        <v>0569106</v>
      </c>
      <c r="D553" s="28">
        <v>0</v>
      </c>
      <c r="E553" s="591">
        <f>IF(NOT(ISBLANK(L553)),1,0)</f>
        <v>0</v>
      </c>
      <c r="F553" s="591">
        <f>IF(NOT(ISBLANK(O553)),1,0)</f>
        <v>1</v>
      </c>
      <c r="G553" s="349" t="str">
        <f>IF(ISBLANK(H553), IF(OR(NOT(ISBLANK(L553)),NOT(ISBLANK(I553)), NOT(ISBLANK(O553))),"no oldname but should be",""),IF(H553=I553,"api",IF(H553=O553,"csv","no match or acs")))</f>
        <v>csv</v>
      </c>
      <c r="H553" t="s">
        <v>886</v>
      </c>
      <c r="I553" s="119"/>
      <c r="K553" s="119"/>
      <c r="L553" s="119"/>
      <c r="M553" s="189"/>
      <c r="N553" s="189" t="s">
        <v>886</v>
      </c>
      <c r="O553" s="119" t="s">
        <v>886</v>
      </c>
      <c r="P553" s="189" t="s">
        <v>886</v>
      </c>
      <c r="Q553" s="120" t="s">
        <v>885</v>
      </c>
      <c r="R553" s="142">
        <f>IFERROR(_xlfn.XLOOKUP(T553, sortorder!P:P,sortorder!Q:Q),999)</f>
        <v>106</v>
      </c>
      <c r="S553" s="142">
        <f>IFERROR(_xlfn.XLOOKUP(T553, sortorder!P:P,sortorder!O:O),99)</f>
        <v>10</v>
      </c>
      <c r="T553" s="188" t="s">
        <v>95</v>
      </c>
      <c r="U553" s="189"/>
      <c r="V553" s="147">
        <f>IFERROR(_xlfn.XLOOKUP(X553, sortorder!E:E,sortorder!D:D),99)</f>
        <v>69</v>
      </c>
      <c r="W553" s="147">
        <f>V553</f>
        <v>69</v>
      </c>
      <c r="X553" s="314" t="s">
        <v>2708</v>
      </c>
      <c r="Y553" s="137">
        <f>IF(ISERROR(SEARCH(Y$1,$Q553)),0,1)</f>
        <v>0</v>
      </c>
      <c r="Z553" s="137">
        <f>IF(ISERROR(SEARCH(Z$1,$Q553)),0,1)</f>
        <v>1</v>
      </c>
      <c r="AA553" s="137">
        <f>IF(ISERROR(SEARCH(AA$1,$Q553)),0,1)</f>
        <v>0</v>
      </c>
      <c r="AB553" s="137">
        <f>IF(ISERROR(SEARCH(AB$1,$Q553)),0,1)</f>
        <v>0</v>
      </c>
      <c r="AC553" s="137">
        <f>IF(ISERROR(SEARCH(AC$1,$Q553)),0,1)</f>
        <v>0</v>
      </c>
      <c r="AD553" s="137">
        <f>IF(ISERROR(SEARCH(AD$1,$Q553)),0,1)</f>
        <v>0</v>
      </c>
      <c r="AE553" s="137">
        <f>IF(ISERROR(SEARCH(AE$1,$Q553)),0,1)</f>
        <v>1</v>
      </c>
      <c r="AF553" s="137">
        <f>IF(ISERROR(SEARCH(AF$1,$Q553)),0,1)</f>
        <v>0</v>
      </c>
      <c r="AG553" s="137">
        <f>IF(ISERROR(SEARCH(AG$1,$Q553)),0,1)</f>
        <v>1</v>
      </c>
      <c r="AH553" s="119"/>
      <c r="AI553" s="137">
        <f>_xlfn.XLOOKUP(I553,'api2.3'!B:B,'api2.3'!D:D,"")</f>
        <v>0</v>
      </c>
      <c r="AJ553" s="119" t="s">
        <v>84</v>
      </c>
      <c r="AK553" s="202" t="s">
        <v>84</v>
      </c>
      <c r="AL553" s="200">
        <f>_xlfn.XLOOKUP(AK553,sortorder!$I$15:$I$20,sortorder!$J$15:$J$20)</f>
        <v>5</v>
      </c>
      <c r="AM553" s="640" t="s">
        <v>1743</v>
      </c>
      <c r="AN553" s="640" t="s">
        <v>1743</v>
      </c>
      <c r="AO553" s="640" t="s">
        <v>1744</v>
      </c>
      <c r="AP553" s="644">
        <v>3</v>
      </c>
      <c r="AQ553" s="119" t="s">
        <v>2942</v>
      </c>
      <c r="AR553" s="22" t="str">
        <f>IF(AA553=1,"pctile",IF(Y553=1,"ratio",IF(AC553=1,"avg","raw")))</f>
        <v>raw</v>
      </c>
      <c r="AS553" s="119" t="s">
        <v>43</v>
      </c>
      <c r="AT553" s="22" t="b">
        <f>AR553=AS553</f>
        <v>1</v>
      </c>
      <c r="AU553" s="640" t="s">
        <v>286</v>
      </c>
      <c r="AV553" s="640" t="s">
        <v>43</v>
      </c>
      <c r="AW553" s="119"/>
      <c r="AX553" s="601" t="s">
        <v>2143</v>
      </c>
      <c r="AY553" s="484" t="b">
        <v>1</v>
      </c>
      <c r="AZ553" t="s">
        <v>5630</v>
      </c>
      <c r="BA553" s="119"/>
      <c r="BB553" s="119">
        <v>3</v>
      </c>
      <c r="BC553" s="119" t="b">
        <v>0</v>
      </c>
      <c r="BD553" s="119" t="b">
        <v>0</v>
      </c>
      <c r="BE553" s="119" t="b">
        <v>0</v>
      </c>
      <c r="BF553" s="119"/>
      <c r="BG553" s="122" t="s">
        <v>5206</v>
      </c>
      <c r="BH553" s="119" t="s">
        <v>887</v>
      </c>
      <c r="BI553" s="119" t="s">
        <v>887</v>
      </c>
      <c r="BJ553" s="719" t="e">
        <v>#N/A</v>
      </c>
      <c r="BK553" s="566" t="s">
        <v>2799</v>
      </c>
      <c r="BL553" s="484" t="s">
        <v>2799</v>
      </c>
      <c r="BM553" s="189"/>
      <c r="BO553" s="214">
        <v>999</v>
      </c>
      <c r="BR553" s="585" t="s">
        <v>356</v>
      </c>
      <c r="BS553" s="585" t="s">
        <v>886</v>
      </c>
    </row>
    <row r="554" spans="1:73">
      <c r="A554">
        <v>553</v>
      </c>
      <c r="B554" s="153" t="str">
        <f>IFERROR(TEXT(AL554,"00"),"99")&amp;IFERROR(TEXT(W554,"00"),"99")&amp;IFERROR(TEXT(S554,"00"),"99")&amp;IFERROR(TEXT(BO554,"000"),"999")</f>
        <v>056911999</v>
      </c>
      <c r="C554" s="153" t="str">
        <f>IFERROR(TEXT(AL554,"00"),"99")&amp;IFERROR(TEXT(V554,"00"),"99")&amp;IFERROR(TEXT(R554,"000"),"999")</f>
        <v>0569107</v>
      </c>
      <c r="D554" s="28">
        <v>0</v>
      </c>
      <c r="E554" s="591">
        <f>IF(NOT(ISBLANK(L554)),1,0)</f>
        <v>0</v>
      </c>
      <c r="F554" s="591">
        <f>IF(NOT(ISBLANK(O554)),1,0)</f>
        <v>1</v>
      </c>
      <c r="G554" s="349" t="str">
        <f>IF(ISBLANK(H554), IF(OR(NOT(ISBLANK(L554)),NOT(ISBLANK(I554)), NOT(ISBLANK(O554))),"no oldname but should be",""),IF(H554=I554,"api",IF(H554=O554,"csv","no match or acs")))</f>
        <v>csv</v>
      </c>
      <c r="H554" t="s">
        <v>999</v>
      </c>
      <c r="L554" s="119"/>
      <c r="M554" s="189"/>
      <c r="N554" s="56" t="s">
        <v>999</v>
      </c>
      <c r="O554" t="s">
        <v>999</v>
      </c>
      <c r="P554" s="56" t="s">
        <v>999</v>
      </c>
      <c r="Q554" s="61" t="s">
        <v>998</v>
      </c>
      <c r="R554" s="142">
        <f>IFERROR(_xlfn.XLOOKUP(T554, sortorder!P:P,sortorder!Q:Q),999)</f>
        <v>107</v>
      </c>
      <c r="S554" s="142">
        <f>IFERROR(_xlfn.XLOOKUP(T554, sortorder!P:P,sortorder!O:O),99)</f>
        <v>11</v>
      </c>
      <c r="T554" s="124" t="s">
        <v>134</v>
      </c>
      <c r="V554" s="147">
        <f>IFERROR(_xlfn.XLOOKUP(X554, sortorder!E:E,sortorder!D:D),99)</f>
        <v>69</v>
      </c>
      <c r="W554" s="147">
        <f>V554</f>
        <v>69</v>
      </c>
      <c r="X554" s="358" t="s">
        <v>2708</v>
      </c>
      <c r="Y554" s="137">
        <f>IF(ISERROR(SEARCH(Y$1,$Q554)),0,1)</f>
        <v>0</v>
      </c>
      <c r="Z554" s="137">
        <f>IF(ISERROR(SEARCH(Z$1,$Q554)),0,1)</f>
        <v>1</v>
      </c>
      <c r="AA554" s="137">
        <f>IF(ISERROR(SEARCH(AA$1,$Q554)),0,1)</f>
        <v>0</v>
      </c>
      <c r="AB554" s="137">
        <f>IF(ISERROR(SEARCH(AB$1,$Q554)),0,1)</f>
        <v>0</v>
      </c>
      <c r="AC554" s="137">
        <f>IF(ISERROR(SEARCH(AC$1,$Q554)),0,1)</f>
        <v>0</v>
      </c>
      <c r="AD554" s="137">
        <f>IF(ISERROR(SEARCH(AD$1,$Q554)),0,1)</f>
        <v>0</v>
      </c>
      <c r="AE554" s="137">
        <f>IF(ISERROR(SEARCH(AE$1,$Q554)),0,1)</f>
        <v>1</v>
      </c>
      <c r="AF554" s="137">
        <f>IF(ISERROR(SEARCH(AF$1,$Q554)),0,1)</f>
        <v>0</v>
      </c>
      <c r="AG554" s="137">
        <f>IF(ISERROR(SEARCH(AG$1,$Q554)),0,1)</f>
        <v>1</v>
      </c>
      <c r="AI554" s="137">
        <f>_xlfn.XLOOKUP(I554,'api2.3'!B:B,'api2.3'!D:D,"")</f>
        <v>0</v>
      </c>
      <c r="AJ554" t="s">
        <v>84</v>
      </c>
      <c r="AK554" s="38" t="s">
        <v>84</v>
      </c>
      <c r="AL554" s="200">
        <f>_xlfn.XLOOKUP(AK554,sortorder!$I$15:$I$20,sortorder!$J$15:$J$20)</f>
        <v>5</v>
      </c>
      <c r="AM554" s="638" t="s">
        <v>1743</v>
      </c>
      <c r="AN554" s="638" t="s">
        <v>1743</v>
      </c>
      <c r="AO554" s="638" t="s">
        <v>1744</v>
      </c>
      <c r="AP554" s="642">
        <v>3</v>
      </c>
      <c r="AQ554" t="s">
        <v>2942</v>
      </c>
      <c r="AR554" s="22" t="str">
        <f>IF(AA554=1,"pctile",IF(Y554=1,"ratio",IF(AC554=1,"avg","raw")))</f>
        <v>raw</v>
      </c>
      <c r="AS554" t="s">
        <v>43</v>
      </c>
      <c r="AT554" s="22" t="b">
        <f>AR554=AS554</f>
        <v>1</v>
      </c>
      <c r="AU554" s="638" t="s">
        <v>286</v>
      </c>
      <c r="AV554" s="638" t="s">
        <v>43</v>
      </c>
      <c r="AX554" s="601" t="s">
        <v>2143</v>
      </c>
      <c r="AY554" s="484" t="b">
        <v>1</v>
      </c>
      <c r="AZ554" t="s">
        <v>5630</v>
      </c>
      <c r="BB554">
        <v>3</v>
      </c>
      <c r="BC554" t="b">
        <v>0</v>
      </c>
      <c r="BD554" t="b">
        <v>0</v>
      </c>
      <c r="BE554" t="b">
        <v>0</v>
      </c>
      <c r="BG554" s="1" t="s">
        <v>5208</v>
      </c>
      <c r="BH554" t="s">
        <v>2755</v>
      </c>
      <c r="BI554" t="s">
        <v>2755</v>
      </c>
      <c r="BJ554" s="719" t="e">
        <v>#N/A</v>
      </c>
      <c r="BK554" s="566" t="s">
        <v>2799</v>
      </c>
      <c r="BL554" s="484" t="s">
        <v>2799</v>
      </c>
      <c r="BO554" s="214">
        <v>999</v>
      </c>
      <c r="BR554" s="585" t="s">
        <v>547</v>
      </c>
      <c r="BS554" s="585" t="s">
        <v>999</v>
      </c>
    </row>
    <row r="555" spans="1:73">
      <c r="A555">
        <v>554</v>
      </c>
      <c r="B555" s="153" t="str">
        <f>IFERROR(TEXT(AL555,"00"),"99")&amp;IFERROR(TEXT(W555,"00"),"99")&amp;IFERROR(TEXT(S555,"00"),"99")&amp;IFERROR(TEXT(BO555,"000"),"999")</f>
        <v>056912999</v>
      </c>
      <c r="C555" s="153" t="str">
        <f>IFERROR(TEXT(AL555,"00"),"99")&amp;IFERROR(TEXT(V555,"00"),"99")&amp;IFERROR(TEXT(R555,"000"),"999")</f>
        <v>0569108</v>
      </c>
      <c r="D555" s="28">
        <v>0</v>
      </c>
      <c r="E555" s="591">
        <f>IF(NOT(ISBLANK(L555)),1,0)</f>
        <v>0</v>
      </c>
      <c r="F555" s="591">
        <f>IF(NOT(ISBLANK(O555)),1,0)</f>
        <v>1</v>
      </c>
      <c r="G555" s="349" t="str">
        <f>IF(ISBLANK(H555), IF(OR(NOT(ISBLANK(L555)),NOT(ISBLANK(I555)), NOT(ISBLANK(O555))),"no oldname but should be",""),IF(H555=I555,"api",IF(H555=O555,"csv","no match or acs")))</f>
        <v>csv</v>
      </c>
      <c r="H555" t="s">
        <v>902</v>
      </c>
      <c r="I555" s="119"/>
      <c r="L555" s="119"/>
      <c r="M555" s="189"/>
      <c r="N555" s="56" t="s">
        <v>902</v>
      </c>
      <c r="O555" t="s">
        <v>902</v>
      </c>
      <c r="P555" s="56" t="s">
        <v>902</v>
      </c>
      <c r="Q555" s="61" t="s">
        <v>901</v>
      </c>
      <c r="R555" s="142">
        <f>IFERROR(_xlfn.XLOOKUP(T555, sortorder!P:P,sortorder!Q:Q),999)</f>
        <v>108</v>
      </c>
      <c r="S555" s="142">
        <f>IFERROR(_xlfn.XLOOKUP(T555, sortorder!P:P,sortorder!O:O),99)</f>
        <v>12</v>
      </c>
      <c r="T555" s="124" t="s">
        <v>244</v>
      </c>
      <c r="V555" s="147">
        <f>IFERROR(_xlfn.XLOOKUP(X555, sortorder!E:E,sortorder!D:D),99)</f>
        <v>69</v>
      </c>
      <c r="W555" s="147">
        <f>V555</f>
        <v>69</v>
      </c>
      <c r="X555" s="358" t="s">
        <v>2708</v>
      </c>
      <c r="Y555" s="137">
        <f>IF(ISERROR(SEARCH(Y$1,$Q555)),0,1)</f>
        <v>0</v>
      </c>
      <c r="Z555" s="137">
        <f>IF(ISERROR(SEARCH(Z$1,$Q555)),0,1)</f>
        <v>1</v>
      </c>
      <c r="AA555" s="137">
        <f>IF(ISERROR(SEARCH(AA$1,$Q555)),0,1)</f>
        <v>0</v>
      </c>
      <c r="AB555" s="137">
        <f>IF(ISERROR(SEARCH(AB$1,$Q555)),0,1)</f>
        <v>0</v>
      </c>
      <c r="AC555" s="137">
        <f>IF(ISERROR(SEARCH(AC$1,$Q555)),0,1)</f>
        <v>0</v>
      </c>
      <c r="AD555" s="137">
        <f>IF(ISERROR(SEARCH(AD$1,$Q555)),0,1)</f>
        <v>0</v>
      </c>
      <c r="AE555" s="137">
        <f>IF(ISERROR(SEARCH(AE$1,$Q555)),0,1)</f>
        <v>1</v>
      </c>
      <c r="AF555" s="137">
        <f>IF(ISERROR(SEARCH(AF$1,$Q555)),0,1)</f>
        <v>0</v>
      </c>
      <c r="AG555" s="137">
        <f>IF(ISERROR(SEARCH(AG$1,$Q555)),0,1)</f>
        <v>1</v>
      </c>
      <c r="AI555" s="137" t="str">
        <f>_xlfn.XLOOKUP(I555,'api2.3'!B:B,'api2.3'!D:D,"")</f>
        <v/>
      </c>
      <c r="AJ555" t="s">
        <v>84</v>
      </c>
      <c r="AK555" s="38" t="s">
        <v>84</v>
      </c>
      <c r="AL555" s="200">
        <f>_xlfn.XLOOKUP(AK555,sortorder!$I$15:$I$20,sortorder!$J$15:$J$20)</f>
        <v>5</v>
      </c>
      <c r="AM555" s="638" t="s">
        <v>1743</v>
      </c>
      <c r="AN555" s="638" t="s">
        <v>1743</v>
      </c>
      <c r="AO555" s="638" t="s">
        <v>1744</v>
      </c>
      <c r="AP555" s="642">
        <v>3</v>
      </c>
      <c r="AQ555" t="s">
        <v>2942</v>
      </c>
      <c r="AR555" s="22" t="str">
        <f>IF(AA555=1,"pctile",IF(Y555=1,"ratio",IF(AC555=1,"avg","raw")))</f>
        <v>raw</v>
      </c>
      <c r="AS555" t="s">
        <v>43</v>
      </c>
      <c r="AT555" s="22" t="b">
        <f>AR555=AS555</f>
        <v>1</v>
      </c>
      <c r="AU555" s="638" t="s">
        <v>286</v>
      </c>
      <c r="AV555" s="638" t="s">
        <v>43</v>
      </c>
      <c r="AX555" s="601" t="s">
        <v>2143</v>
      </c>
      <c r="AY555" s="484" t="b">
        <v>1</v>
      </c>
      <c r="AZ555" t="s">
        <v>5630</v>
      </c>
      <c r="BB555">
        <v>3</v>
      </c>
      <c r="BC555" t="b">
        <v>0</v>
      </c>
      <c r="BD555" t="b">
        <v>0</v>
      </c>
      <c r="BE555" t="b">
        <v>0</v>
      </c>
      <c r="BG555" s="1" t="s">
        <v>5207</v>
      </c>
      <c r="BH555" t="s">
        <v>2757</v>
      </c>
      <c r="BI555" t="s">
        <v>2757</v>
      </c>
      <c r="BJ555" s="719" t="e">
        <v>#N/A</v>
      </c>
      <c r="BK555" s="566" t="s">
        <v>2799</v>
      </c>
      <c r="BL555" s="484" t="s">
        <v>2799</v>
      </c>
      <c r="BO555" s="214">
        <v>999</v>
      </c>
      <c r="BR555" s="585" t="s">
        <v>331</v>
      </c>
      <c r="BS555" s="585" t="s">
        <v>902</v>
      </c>
    </row>
    <row r="556" spans="1:73">
      <c r="A556">
        <v>555</v>
      </c>
      <c r="B556" s="153" t="str">
        <f>IFERROR(TEXT(AL556,"00"),"99")&amp;IFERROR(TEXT(W556,"00"),"99")&amp;IFERROR(TEXT(S556,"00"),"99")&amp;IFERROR(TEXT(BO556,"000"),"999")</f>
        <v>056913999</v>
      </c>
      <c r="C556" s="153" t="str">
        <f>IFERROR(TEXT(AL556,"00"),"99")&amp;IFERROR(TEXT(V556,"00"),"99")&amp;IFERROR(TEXT(R556,"000"),"999")</f>
        <v>0569109</v>
      </c>
      <c r="D556" s="239">
        <v>0</v>
      </c>
      <c r="E556" s="591">
        <f>IF(NOT(ISBLANK(L556)),1,0)</f>
        <v>0</v>
      </c>
      <c r="F556" s="591">
        <f>IF(NOT(ISBLANK(O556)),1,0)</f>
        <v>1</v>
      </c>
      <c r="G556" s="349" t="str">
        <f>IF(ISBLANK(H556), IF(OR(NOT(ISBLANK(L556)),NOT(ISBLANK(I556)), NOT(ISBLANK(O556))),"no oldname but should be",""),IF(H556=I556,"api",IF(H556=O556,"csv","no match or acs")))</f>
        <v>csv</v>
      </c>
      <c r="H556" s="119" t="s">
        <v>5511</v>
      </c>
      <c r="I556" s="119"/>
      <c r="J556" s="189"/>
      <c r="K556" s="119"/>
      <c r="L556" s="119"/>
      <c r="M556" s="189"/>
      <c r="N556" s="189"/>
      <c r="O556" s="119" t="s">
        <v>5511</v>
      </c>
      <c r="P556" s="189"/>
      <c r="Q556" s="120" t="s">
        <v>5512</v>
      </c>
      <c r="R556" s="142">
        <f>IFERROR(_xlfn.XLOOKUP(T556, sortorder!P:P,sortorder!Q:Q),999)</f>
        <v>109</v>
      </c>
      <c r="S556" s="142">
        <f>IFERROR(_xlfn.XLOOKUP(T556, sortorder!P:P,sortorder!O:O),99)</f>
        <v>13</v>
      </c>
      <c r="T556" s="188" t="s">
        <v>5449</v>
      </c>
      <c r="U556" s="189"/>
      <c r="V556" s="147">
        <f>IFERROR(_xlfn.XLOOKUP(X556, sortorder!E:E,sortorder!D:D),99)</f>
        <v>69</v>
      </c>
      <c r="W556" s="147">
        <f>V556</f>
        <v>69</v>
      </c>
      <c r="X556" s="314" t="s">
        <v>2708</v>
      </c>
      <c r="Y556" s="137">
        <f>IF(ISERROR(SEARCH(Y$1,$Q556)),0,1)</f>
        <v>0</v>
      </c>
      <c r="Z556" s="137">
        <f>IF(ISERROR(SEARCH(Z$1,$Q556)),0,1)</f>
        <v>1</v>
      </c>
      <c r="AA556" s="137">
        <f>IF(ISERROR(SEARCH(AA$1,$Q556)),0,1)</f>
        <v>0</v>
      </c>
      <c r="AB556" s="137">
        <f>IF(ISERROR(SEARCH(AB$1,$Q556)),0,1)</f>
        <v>0</v>
      </c>
      <c r="AC556" s="137">
        <f>IF(ISERROR(SEARCH(AC$1,$Q556)),0,1)</f>
        <v>0</v>
      </c>
      <c r="AD556" s="137">
        <f>IF(ISERROR(SEARCH(AD$1,$Q556)),0,1)</f>
        <v>0</v>
      </c>
      <c r="AE556" s="137">
        <f>IF(ISERROR(SEARCH(AE$1,$Q556)),0,1)</f>
        <v>1</v>
      </c>
      <c r="AF556" s="137">
        <f>IF(ISERROR(SEARCH(AF$1,$Q556)),0,1)</f>
        <v>0</v>
      </c>
      <c r="AG556" s="137">
        <f>IF(ISERROR(SEARCH(AG$1,$Q556)),0,1)</f>
        <v>1</v>
      </c>
      <c r="AH556" s="119"/>
      <c r="AI556" s="137">
        <f>_xlfn.XLOOKUP(I556,'api2.3'!B:B,'api2.3'!D:D,"")</f>
        <v>0</v>
      </c>
      <c r="AJ556" s="119" t="s">
        <v>84</v>
      </c>
      <c r="AK556" s="202" t="s">
        <v>84</v>
      </c>
      <c r="AL556" s="200">
        <f>_xlfn.XLOOKUP(AK556,sortorder!$I$15:$I$20,sortorder!$J$15:$J$20)</f>
        <v>5</v>
      </c>
      <c r="AM556" s="640" t="s">
        <v>1743</v>
      </c>
      <c r="AN556" s="640" t="s">
        <v>1743</v>
      </c>
      <c r="AO556" s="640" t="s">
        <v>1744</v>
      </c>
      <c r="AP556" s="646">
        <v>3</v>
      </c>
      <c r="AQ556" s="119" t="s">
        <v>2942</v>
      </c>
      <c r="AR556" s="22" t="str">
        <f>IF(AA556=1,"pctile",IF(Y556=1,"ratio",IF(AC556=1,"avg","raw")))</f>
        <v>raw</v>
      </c>
      <c r="AS556" s="119" t="s">
        <v>43</v>
      </c>
      <c r="AT556" s="22" t="b">
        <f>AR556=AS556</f>
        <v>1</v>
      </c>
      <c r="AU556" s="640" t="s">
        <v>286</v>
      </c>
      <c r="AV556" s="640" t="s">
        <v>43</v>
      </c>
      <c r="AW556" s="119"/>
      <c r="AX556" s="601" t="s">
        <v>2143</v>
      </c>
      <c r="AY556" s="484" t="b">
        <v>1</v>
      </c>
      <c r="AZ556" t="s">
        <v>5630</v>
      </c>
      <c r="BA556" s="119"/>
      <c r="BB556" s="119">
        <v>3</v>
      </c>
      <c r="BC556" s="119" t="b">
        <v>0</v>
      </c>
      <c r="BD556" s="119" t="b">
        <v>0</v>
      </c>
      <c r="BE556" s="119" t="b">
        <v>0</v>
      </c>
      <c r="BF556" s="119"/>
      <c r="BG556" s="122" t="s">
        <v>5513</v>
      </c>
      <c r="BH556" s="119" t="s">
        <v>5514</v>
      </c>
      <c r="BI556" s="119" t="s">
        <v>5514</v>
      </c>
      <c r="BJ556" s="719" t="e">
        <v>#N/A</v>
      </c>
      <c r="BK556" s="566" t="s">
        <v>2799</v>
      </c>
      <c r="BL556" s="484">
        <v>0</v>
      </c>
      <c r="BM556" s="189"/>
      <c r="BN556" s="189"/>
      <c r="BO556" s="248">
        <v>999</v>
      </c>
      <c r="BP556" s="119"/>
      <c r="BQ556" s="587"/>
      <c r="BR556" s="587"/>
      <c r="BS556" s="587"/>
      <c r="BT556" s="587"/>
      <c r="BU556" s="587"/>
    </row>
    <row r="557" spans="1:73">
      <c r="A557">
        <v>556</v>
      </c>
      <c r="B557" s="153" t="str">
        <f>IFERROR(TEXT(AL557,"00"),"99")&amp;IFERROR(TEXT(W557,"00"),"99")&amp;IFERROR(TEXT(S557,"00"),"99")&amp;IFERROR(TEXT(BO557,"000"),"999")</f>
        <v>057201083</v>
      </c>
      <c r="C557" s="153" t="str">
        <f>IFERROR(TEXT(AL557,"00"),"99")&amp;IFERROR(TEXT(V557,"00"),"99")&amp;IFERROR(TEXT(R557,"000"),"999")</f>
        <v>0572096</v>
      </c>
      <c r="D557" s="28">
        <v>1</v>
      </c>
      <c r="E557" s="591">
        <f>IF(NOT(ISBLANK(L557)),1,0)</f>
        <v>0</v>
      </c>
      <c r="F557" s="591">
        <f>IF(NOT(ISBLANK(O557)),1,0)</f>
        <v>1</v>
      </c>
      <c r="G557" s="349" t="str">
        <f>IF(ISBLANK(H557), IF(OR(NOT(ISBLANK(L557)),NOT(ISBLANK(I557)), NOT(ISBLANK(O557))),"no oldname but should be",""),IF(H557=I557,"api",IF(H557=O557,"csv","no match or acs")))</f>
        <v>api</v>
      </c>
      <c r="H557" t="s">
        <v>1530</v>
      </c>
      <c r="I557" s="119" t="s">
        <v>1530</v>
      </c>
      <c r="N557" s="56" t="s">
        <v>1531</v>
      </c>
      <c r="O557" t="s">
        <v>1531</v>
      </c>
      <c r="P557" s="56" t="s">
        <v>1531</v>
      </c>
      <c r="Q557" s="61" t="s">
        <v>1529</v>
      </c>
      <c r="R557" s="142">
        <f>IFERROR(_xlfn.XLOOKUP(T557, sortorder!P:P,sortorder!Q:Q),999)</f>
        <v>96</v>
      </c>
      <c r="S557" s="142">
        <f>IFERROR(_xlfn.XLOOKUP(T557, sortorder!P:P,sortorder!O:O),99)</f>
        <v>1</v>
      </c>
      <c r="T557" s="124" t="s">
        <v>181</v>
      </c>
      <c r="V557" s="147">
        <f>IFERROR(_xlfn.XLOOKUP(X557, sortorder!E:E,sortorder!D:D),99)</f>
        <v>72</v>
      </c>
      <c r="W557" s="147">
        <f>V557</f>
        <v>72</v>
      </c>
      <c r="X557" s="21" t="s">
        <v>1491</v>
      </c>
      <c r="Y557" s="137">
        <f>IF(ISERROR(SEARCH(Y$1,$Q557)),0,1)</f>
        <v>0</v>
      </c>
      <c r="Z557" s="137">
        <f>IF(ISERROR(SEARCH(Z$1,$Q557)),0,1)</f>
        <v>0</v>
      </c>
      <c r="AA557" s="137">
        <f>IF(ISERROR(SEARCH(AA$1,$Q557)),0,1)</f>
        <v>1</v>
      </c>
      <c r="AB557" s="137">
        <f>IF(ISERROR(SEARCH(AB$1,$Q557)),0,1)</f>
        <v>0</v>
      </c>
      <c r="AC557" s="137">
        <f>IF(ISERROR(SEARCH(AC$1,$Q557)),0,1)</f>
        <v>0</v>
      </c>
      <c r="AD557" s="137">
        <f>IF(ISERROR(SEARCH(AD$1,$Q557)),0,1)</f>
        <v>0</v>
      </c>
      <c r="AE557" s="137">
        <f>IF(ISERROR(SEARCH(AE$1,$Q557)),0,1)</f>
        <v>1</v>
      </c>
      <c r="AF557" s="137">
        <f>IF(ISERROR(SEARCH(AF$1,$Q557)),0,1)</f>
        <v>0</v>
      </c>
      <c r="AG557" s="137">
        <f>IF(ISERROR(SEARCH(AG$1,$Q557)),0,1)</f>
        <v>1</v>
      </c>
      <c r="AH557" t="s">
        <v>1051</v>
      </c>
      <c r="AI557" s="137" t="str">
        <f>_xlfn.XLOOKUP(I557,'api2.3'!B:B,'api2.3'!D:D,"")</f>
        <v>Supplemental Indexes</v>
      </c>
      <c r="AJ557" t="s">
        <v>84</v>
      </c>
      <c r="AK557" s="38" t="s">
        <v>84</v>
      </c>
      <c r="AL557" s="200">
        <f>_xlfn.XLOOKUP(AK557,sortorder!$I$15:$I$20,sortorder!$J$15:$J$20)</f>
        <v>5</v>
      </c>
      <c r="AM557" s="638" t="s">
        <v>416</v>
      </c>
      <c r="AN557" s="638" t="s">
        <v>416</v>
      </c>
      <c r="AO557" s="638" t="s">
        <v>417</v>
      </c>
      <c r="AP557" s="642">
        <v>1</v>
      </c>
      <c r="AQ557" t="s">
        <v>1076</v>
      </c>
      <c r="AR557" s="22" t="str">
        <f>IF(AA557=1,"pctile",IF(Y557=1,"ratio",IF(AC557=1,"avg","raw")))</f>
        <v>pctile</v>
      </c>
      <c r="AS557" t="s">
        <v>1086</v>
      </c>
      <c r="AT557" s="22" t="b">
        <f>AR557=AS557</f>
        <v>1</v>
      </c>
      <c r="AU557" s="638" t="s">
        <v>1077</v>
      </c>
      <c r="AV557" s="638" t="s">
        <v>1086</v>
      </c>
      <c r="AX557" s="601" t="s">
        <v>2799</v>
      </c>
      <c r="AY557" s="484" t="b">
        <v>0</v>
      </c>
      <c r="AZ557" t="s">
        <v>1078</v>
      </c>
      <c r="BA557">
        <v>2</v>
      </c>
      <c r="BB557">
        <v>0</v>
      </c>
      <c r="BC557" t="b">
        <v>0</v>
      </c>
      <c r="BD557" t="b">
        <v>0</v>
      </c>
      <c r="BE557" t="b">
        <v>0</v>
      </c>
      <c r="BG557" t="s">
        <v>1532</v>
      </c>
      <c r="BH557" s="21" t="s">
        <v>1533</v>
      </c>
      <c r="BI557" s="21" t="s">
        <v>1533</v>
      </c>
      <c r="BJ557" s="719" t="s">
        <v>1534</v>
      </c>
      <c r="BK557" s="566" t="s">
        <v>2799</v>
      </c>
      <c r="BL557" s="484" t="s">
        <v>1535</v>
      </c>
      <c r="BM557" s="56" t="s">
        <v>1433</v>
      </c>
      <c r="BN557" s="56" t="s">
        <v>321</v>
      </c>
      <c r="BO557" s="211">
        <v>83</v>
      </c>
      <c r="BQ557" s="585" t="s">
        <v>1359</v>
      </c>
      <c r="BR557" s="585" t="s">
        <v>1180</v>
      </c>
      <c r="BS557" s="585" t="s">
        <v>1531</v>
      </c>
      <c r="BT557" s="585" t="s">
        <v>56</v>
      </c>
    </row>
    <row r="558" spans="1:73">
      <c r="A558">
        <v>557</v>
      </c>
      <c r="B558" s="153" t="str">
        <f>IFERROR(TEXT(AL558,"00"),"99")&amp;IFERROR(TEXT(W558,"00"),"99")&amp;IFERROR(TEXT(S558,"00"),"99")&amp;IFERROR(TEXT(BO558,"000"),"999")</f>
        <v>057202084</v>
      </c>
      <c r="C558" s="153" t="str">
        <f>IFERROR(TEXT(AL558,"00"),"99")&amp;IFERROR(TEXT(V558,"00"),"99")&amp;IFERROR(TEXT(R558,"000"),"999")</f>
        <v>0572097</v>
      </c>
      <c r="D558" s="28">
        <v>1</v>
      </c>
      <c r="E558" s="591">
        <f>IF(NOT(ISBLANK(L558)),1,0)</f>
        <v>0</v>
      </c>
      <c r="F558" s="591">
        <f>IF(NOT(ISBLANK(O558)),1,0)</f>
        <v>1</v>
      </c>
      <c r="G558" s="349" t="str">
        <f>IF(ISBLANK(H558), IF(OR(NOT(ISBLANK(L558)),NOT(ISBLANK(I558)), NOT(ISBLANK(O558))),"no oldname but should be",""),IF(H558=I558,"api",IF(H558=O558,"csv","no match or acs")))</f>
        <v>api</v>
      </c>
      <c r="H558" t="s">
        <v>1523</v>
      </c>
      <c r="I558" t="s">
        <v>1523</v>
      </c>
      <c r="N558" s="56" t="s">
        <v>1524</v>
      </c>
      <c r="O558" t="s">
        <v>1524</v>
      </c>
      <c r="P558" s="56" t="s">
        <v>1524</v>
      </c>
      <c r="Q558" s="61" t="s">
        <v>1522</v>
      </c>
      <c r="R558" s="142">
        <f>IFERROR(_xlfn.XLOOKUP(T558, sortorder!P:P,sortorder!Q:Q),999)</f>
        <v>97</v>
      </c>
      <c r="S558" s="142">
        <f>IFERROR(_xlfn.XLOOKUP(T558, sortorder!P:P,sortorder!O:O),99)</f>
        <v>2</v>
      </c>
      <c r="T558" s="124" t="s">
        <v>144</v>
      </c>
      <c r="V558" s="147">
        <f>IFERROR(_xlfn.XLOOKUP(X558, sortorder!E:E,sortorder!D:D),99)</f>
        <v>72</v>
      </c>
      <c r="W558" s="147">
        <f>V558</f>
        <v>72</v>
      </c>
      <c r="X558" s="21" t="s">
        <v>1491</v>
      </c>
      <c r="Y558" s="137">
        <f>IF(ISERROR(SEARCH(Y$1,$Q558)),0,1)</f>
        <v>0</v>
      </c>
      <c r="Z558" s="137">
        <f>IF(ISERROR(SEARCH(Z$1,$Q558)),0,1)</f>
        <v>0</v>
      </c>
      <c r="AA558" s="137">
        <f>IF(ISERROR(SEARCH(AA$1,$Q558)),0,1)</f>
        <v>1</v>
      </c>
      <c r="AB558" s="137">
        <f>IF(ISERROR(SEARCH(AB$1,$Q558)),0,1)</f>
        <v>0</v>
      </c>
      <c r="AC558" s="137">
        <f>IF(ISERROR(SEARCH(AC$1,$Q558)),0,1)</f>
        <v>0</v>
      </c>
      <c r="AD558" s="137">
        <f>IF(ISERROR(SEARCH(AD$1,$Q558)),0,1)</f>
        <v>0</v>
      </c>
      <c r="AE558" s="137">
        <f>IF(ISERROR(SEARCH(AE$1,$Q558)),0,1)</f>
        <v>1</v>
      </c>
      <c r="AF558" s="137">
        <f>IF(ISERROR(SEARCH(AF$1,$Q558)),0,1)</f>
        <v>0</v>
      </c>
      <c r="AG558" s="137">
        <f>IF(ISERROR(SEARCH(AG$1,$Q558)),0,1)</f>
        <v>1</v>
      </c>
      <c r="AH558" t="s">
        <v>1051</v>
      </c>
      <c r="AI558" s="137" t="str">
        <f>_xlfn.XLOOKUP(I558,'api2.3'!B:B,'api2.3'!D:D,"")</f>
        <v>Supplemental Indexes</v>
      </c>
      <c r="AJ558" t="s">
        <v>84</v>
      </c>
      <c r="AK558" s="38" t="s">
        <v>84</v>
      </c>
      <c r="AL558" s="200">
        <f>_xlfn.XLOOKUP(AK558,sortorder!$I$15:$I$20,sortorder!$J$15:$J$20)</f>
        <v>5</v>
      </c>
      <c r="AM558" s="638" t="s">
        <v>416</v>
      </c>
      <c r="AN558" s="638" t="s">
        <v>416</v>
      </c>
      <c r="AO558" s="638" t="s">
        <v>417</v>
      </c>
      <c r="AP558" s="642">
        <v>1</v>
      </c>
      <c r="AQ558" t="s">
        <v>1076</v>
      </c>
      <c r="AR558" s="22" t="str">
        <f>IF(AA558=1,"pctile",IF(Y558=1,"ratio",IF(AC558=1,"avg","raw")))</f>
        <v>pctile</v>
      </c>
      <c r="AS558" t="s">
        <v>1086</v>
      </c>
      <c r="AT558" s="22" t="b">
        <f>AR558=AS558</f>
        <v>1</v>
      </c>
      <c r="AU558" s="638" t="s">
        <v>1077</v>
      </c>
      <c r="AV558" s="638" t="s">
        <v>1086</v>
      </c>
      <c r="AX558" s="601" t="s">
        <v>2799</v>
      </c>
      <c r="AY558" s="484" t="b">
        <v>0</v>
      </c>
      <c r="AZ558" t="s">
        <v>1078</v>
      </c>
      <c r="BA558">
        <v>2</v>
      </c>
      <c r="BB558">
        <v>0</v>
      </c>
      <c r="BC558" t="b">
        <v>0</v>
      </c>
      <c r="BD558" t="b">
        <v>0</v>
      </c>
      <c r="BE558" t="b">
        <v>0</v>
      </c>
      <c r="BG558" t="s">
        <v>1525</v>
      </c>
      <c r="BH558" s="21" t="s">
        <v>1528</v>
      </c>
      <c r="BI558" s="21" t="s">
        <v>1528</v>
      </c>
      <c r="BJ558" s="719" t="s">
        <v>1526</v>
      </c>
      <c r="BK558" s="566" t="s">
        <v>2799</v>
      </c>
      <c r="BL558" s="484" t="s">
        <v>1527</v>
      </c>
      <c r="BM558" s="56" t="s">
        <v>1424</v>
      </c>
      <c r="BN558" s="56" t="s">
        <v>471</v>
      </c>
      <c r="BO558" s="211">
        <v>84</v>
      </c>
      <c r="BQ558" s="585" t="s">
        <v>1345</v>
      </c>
      <c r="BR558" s="585" t="s">
        <v>1440</v>
      </c>
      <c r="BS558" s="585" t="s">
        <v>1524</v>
      </c>
      <c r="BT558" s="585" t="s">
        <v>56</v>
      </c>
    </row>
    <row r="559" spans="1:73">
      <c r="A559">
        <v>558</v>
      </c>
      <c r="B559" s="153" t="str">
        <f>IFERROR(TEXT(AL559,"00"),"99")&amp;IFERROR(TEXT(W559,"00"),"99")&amp;IFERROR(TEXT(S559,"00"),"99")&amp;IFERROR(TEXT(BO559,"000"),"999")</f>
        <v>057203085</v>
      </c>
      <c r="C559" s="153" t="str">
        <f>IFERROR(TEXT(AL559,"00"),"99")&amp;IFERROR(TEXT(V559,"00"),"99")&amp;IFERROR(TEXT(R559,"000"),"999")</f>
        <v>0572098</v>
      </c>
      <c r="D559" s="239">
        <v>1</v>
      </c>
      <c r="E559" s="591">
        <f>IF(NOT(ISBLANK(L559)),1,0)</f>
        <v>0</v>
      </c>
      <c r="F559" s="591">
        <f>IF(NOT(ISBLANK(O559)),1,0)</f>
        <v>1</v>
      </c>
      <c r="G559" s="349" t="str">
        <f>IF(ISBLANK(H559), IF(OR(NOT(ISBLANK(L559)),NOT(ISBLANK(I559)), NOT(ISBLANK(O559))),"no oldname but should be",""),IF(H559=I559,"api",IF(H559=O559,"csv","no match or acs")))</f>
        <v>csv</v>
      </c>
      <c r="H559" s="119" t="s">
        <v>5593</v>
      </c>
      <c r="I559" s="119" t="s">
        <v>5592</v>
      </c>
      <c r="J559" s="189"/>
      <c r="K559" s="119"/>
      <c r="L559" s="119"/>
      <c r="M559" s="189"/>
      <c r="N559" s="189"/>
      <c r="O559" s="119" t="s">
        <v>5593</v>
      </c>
      <c r="P559" s="189"/>
      <c r="Q559" s="120" t="s">
        <v>5594</v>
      </c>
      <c r="R559" s="142">
        <f>IFERROR(_xlfn.XLOOKUP(T559, sortorder!P:P,sortorder!Q:Q),999)</f>
        <v>98</v>
      </c>
      <c r="S559" s="142">
        <f>IFERROR(_xlfn.XLOOKUP(T559, sortorder!P:P,sortorder!O:O),99)</f>
        <v>3</v>
      </c>
      <c r="T559" s="188" t="s">
        <v>5453</v>
      </c>
      <c r="U559" s="189"/>
      <c r="V559" s="147">
        <f>IFERROR(_xlfn.XLOOKUP(X559, sortorder!E:E,sortorder!D:D),99)</f>
        <v>72</v>
      </c>
      <c r="W559" s="147">
        <f>V559</f>
        <v>72</v>
      </c>
      <c r="X559" s="190" t="s">
        <v>1491</v>
      </c>
      <c r="Y559" s="137">
        <f>IF(ISERROR(SEARCH(Y$1,$Q559)),0,1)</f>
        <v>0</v>
      </c>
      <c r="Z559" s="137">
        <f>IF(ISERROR(SEARCH(Z$1,$Q559)),0,1)</f>
        <v>0</v>
      </c>
      <c r="AA559" s="137">
        <f>IF(ISERROR(SEARCH(AA$1,$Q559)),0,1)</f>
        <v>1</v>
      </c>
      <c r="AB559" s="137">
        <f>IF(ISERROR(SEARCH(AB$1,$Q559)),0,1)</f>
        <v>0</v>
      </c>
      <c r="AC559" s="137">
        <f>IF(ISERROR(SEARCH(AC$1,$Q559)),0,1)</f>
        <v>0</v>
      </c>
      <c r="AD559" s="137">
        <f>IF(ISERROR(SEARCH(AD$1,$Q559)),0,1)</f>
        <v>0</v>
      </c>
      <c r="AE559" s="137">
        <f>IF(ISERROR(SEARCH(AE$1,$Q559)),0,1)</f>
        <v>1</v>
      </c>
      <c r="AF559" s="137">
        <f>IF(ISERROR(SEARCH(AF$1,$Q559)),0,1)</f>
        <v>0</v>
      </c>
      <c r="AG559" s="137">
        <f>IF(ISERROR(SEARCH(AG$1,$Q559)),0,1)</f>
        <v>1</v>
      </c>
      <c r="AH559" s="119" t="s">
        <v>1051</v>
      </c>
      <c r="AI559" s="137" t="str">
        <f>_xlfn.XLOOKUP(I559,'api2.3'!B:B,'api2.3'!D:D,"")</f>
        <v>Supplemental Indexes</v>
      </c>
      <c r="AJ559" s="119" t="s">
        <v>84</v>
      </c>
      <c r="AK559" s="202" t="s">
        <v>84</v>
      </c>
      <c r="AL559" s="200">
        <f>_xlfn.XLOOKUP(AK559,sortorder!$I$15:$I$20,sortorder!$J$15:$J$20)</f>
        <v>5</v>
      </c>
      <c r="AM559" s="640" t="s">
        <v>416</v>
      </c>
      <c r="AN559" s="640" t="s">
        <v>416</v>
      </c>
      <c r="AO559" s="640" t="s">
        <v>417</v>
      </c>
      <c r="AP559" s="646">
        <v>1</v>
      </c>
      <c r="AQ559" s="119" t="s">
        <v>1076</v>
      </c>
      <c r="AR559" s="22" t="str">
        <f>IF(AA559=1,"pctile",IF(Y559=1,"ratio",IF(AC559=1,"avg","raw")))</f>
        <v>pctile</v>
      </c>
      <c r="AS559" s="119" t="s">
        <v>1086</v>
      </c>
      <c r="AT559" s="22" t="b">
        <f>AR559=AS559</f>
        <v>1</v>
      </c>
      <c r="AU559" s="640" t="s">
        <v>1077</v>
      </c>
      <c r="AV559" s="640" t="s">
        <v>1086</v>
      </c>
      <c r="AW559" s="119"/>
      <c r="AX559" s="601" t="s">
        <v>2799</v>
      </c>
      <c r="AY559" s="484" t="b">
        <v>0</v>
      </c>
      <c r="AZ559" s="224" t="s">
        <v>1078</v>
      </c>
      <c r="BA559" s="119">
        <v>2</v>
      </c>
      <c r="BB559" s="119">
        <v>0</v>
      </c>
      <c r="BC559" s="119" t="b">
        <v>0</v>
      </c>
      <c r="BD559" s="119" t="b">
        <v>0</v>
      </c>
      <c r="BE559" s="119" t="b">
        <v>0</v>
      </c>
      <c r="BF559" s="119"/>
      <c r="BG559" s="119" t="s">
        <v>5595</v>
      </c>
      <c r="BH559" s="119" t="s">
        <v>5596</v>
      </c>
      <c r="BI559" s="119" t="s">
        <v>5596</v>
      </c>
      <c r="BJ559" s="719" t="s">
        <v>7450</v>
      </c>
      <c r="BK559" s="566" t="s">
        <v>2799</v>
      </c>
      <c r="BL559" s="484" t="s">
        <v>6595</v>
      </c>
      <c r="BM559" s="189"/>
      <c r="BN559" s="189"/>
      <c r="BO559" s="374">
        <v>85</v>
      </c>
      <c r="BP559" s="119"/>
      <c r="BQ559" s="587"/>
      <c r="BR559" s="587"/>
      <c r="BS559" s="587"/>
      <c r="BT559" s="587"/>
      <c r="BU559" s="587"/>
    </row>
    <row r="560" spans="1:73">
      <c r="A560">
        <v>559</v>
      </c>
      <c r="B560" s="153" t="str">
        <f>IFERROR(TEXT(AL560,"00"),"99")&amp;IFERROR(TEXT(W560,"00"),"99")&amp;IFERROR(TEXT(S560,"00"),"99")&amp;IFERROR(TEXT(BO560,"000"),"999")</f>
        <v>057204086</v>
      </c>
      <c r="C560" s="153" t="str">
        <f>IFERROR(TEXT(AL560,"00"),"99")&amp;IFERROR(TEXT(V560,"00"),"99")&amp;IFERROR(TEXT(R560,"000"),"999")</f>
        <v>0572099</v>
      </c>
      <c r="D560" s="28">
        <v>1</v>
      </c>
      <c r="E560" s="591">
        <f>IF(NOT(ISBLANK(L560)),1,0)</f>
        <v>0</v>
      </c>
      <c r="F560" s="591">
        <f>IF(NOT(ISBLANK(O560)),1,0)</f>
        <v>1</v>
      </c>
      <c r="G560" s="349" t="str">
        <f>IF(ISBLANK(H560), IF(OR(NOT(ISBLANK(L560)),NOT(ISBLANK(I560)), NOT(ISBLANK(O560))),"no oldname but should be",""),IF(H560=I560,"api",IF(H560=O560,"csv","no match or acs")))</f>
        <v>api</v>
      </c>
      <c r="H560" t="s">
        <v>1496</v>
      </c>
      <c r="I560" t="s">
        <v>1496</v>
      </c>
      <c r="L560" s="119"/>
      <c r="M560" s="189"/>
      <c r="N560" s="56" t="s">
        <v>1497</v>
      </c>
      <c r="O560" t="s">
        <v>1497</v>
      </c>
      <c r="P560" s="56" t="s">
        <v>1497</v>
      </c>
      <c r="Q560" s="61" t="s">
        <v>1495</v>
      </c>
      <c r="R560" s="142">
        <f>IFERROR(_xlfn.XLOOKUP(T560, sortorder!P:P,sortorder!Q:Q),999)</f>
        <v>99</v>
      </c>
      <c r="S560" s="142">
        <f>IFERROR(_xlfn.XLOOKUP(T560, sortorder!P:P,sortorder!O:O),99)</f>
        <v>4</v>
      </c>
      <c r="T560" s="124" t="s">
        <v>196</v>
      </c>
      <c r="V560" s="147">
        <f>IFERROR(_xlfn.XLOOKUP(X560, sortorder!E:E,sortorder!D:D),99)</f>
        <v>72</v>
      </c>
      <c r="W560" s="147">
        <f>V560</f>
        <v>72</v>
      </c>
      <c r="X560" s="21" t="s">
        <v>1491</v>
      </c>
      <c r="Y560" s="137">
        <f>IF(ISERROR(SEARCH(Y$1,$Q560)),0,1)</f>
        <v>0</v>
      </c>
      <c r="Z560" s="137">
        <f>IF(ISERROR(SEARCH(Z$1,$Q560)),0,1)</f>
        <v>0</v>
      </c>
      <c r="AA560" s="137">
        <f>IF(ISERROR(SEARCH(AA$1,$Q560)),0,1)</f>
        <v>1</v>
      </c>
      <c r="AB560" s="137">
        <f>IF(ISERROR(SEARCH(AB$1,$Q560)),0,1)</f>
        <v>0</v>
      </c>
      <c r="AC560" s="137">
        <f>IF(ISERROR(SEARCH(AC$1,$Q560)),0,1)</f>
        <v>0</v>
      </c>
      <c r="AD560" s="137">
        <f>IF(ISERROR(SEARCH(AD$1,$Q560)),0,1)</f>
        <v>0</v>
      </c>
      <c r="AE560" s="137">
        <f>IF(ISERROR(SEARCH(AE$1,$Q560)),0,1)</f>
        <v>1</v>
      </c>
      <c r="AF560" s="137">
        <f>IF(ISERROR(SEARCH(AF$1,$Q560)),0,1)</f>
        <v>0</v>
      </c>
      <c r="AG560" s="137">
        <f>IF(ISERROR(SEARCH(AG$1,$Q560)),0,1)</f>
        <v>1</v>
      </c>
      <c r="AH560" t="s">
        <v>1051</v>
      </c>
      <c r="AI560" s="137" t="str">
        <f>_xlfn.XLOOKUP(I560,'api2.3'!B:B,'api2.3'!D:D,"")</f>
        <v>Supplemental Indexes</v>
      </c>
      <c r="AJ560" t="s">
        <v>84</v>
      </c>
      <c r="AK560" s="38" t="s">
        <v>84</v>
      </c>
      <c r="AL560" s="200">
        <f>_xlfn.XLOOKUP(AK560,sortorder!$I$15:$I$20,sortorder!$J$15:$J$20)</f>
        <v>5</v>
      </c>
      <c r="AM560" s="638" t="s">
        <v>416</v>
      </c>
      <c r="AN560" s="638" t="s">
        <v>416</v>
      </c>
      <c r="AO560" s="638" t="s">
        <v>417</v>
      </c>
      <c r="AP560" s="642">
        <v>1</v>
      </c>
      <c r="AQ560" t="s">
        <v>1076</v>
      </c>
      <c r="AR560" s="22" t="str">
        <f>IF(AA560=1,"pctile",IF(Y560=1,"ratio",IF(AC560=1,"avg","raw")))</f>
        <v>pctile</v>
      </c>
      <c r="AS560" t="s">
        <v>1086</v>
      </c>
      <c r="AT560" s="22" t="b">
        <f>AR560=AS560</f>
        <v>1</v>
      </c>
      <c r="AU560" s="638" t="s">
        <v>1077</v>
      </c>
      <c r="AV560" s="638" t="s">
        <v>1086</v>
      </c>
      <c r="AX560" s="601" t="s">
        <v>2799</v>
      </c>
      <c r="AY560" s="484" t="b">
        <v>0</v>
      </c>
      <c r="AZ560" t="s">
        <v>1078</v>
      </c>
      <c r="BA560">
        <v>2</v>
      </c>
      <c r="BB560">
        <v>0</v>
      </c>
      <c r="BC560" t="b">
        <v>0</v>
      </c>
      <c r="BD560" t="b">
        <v>0</v>
      </c>
      <c r="BE560" t="b">
        <v>0</v>
      </c>
      <c r="BG560" t="s">
        <v>1498</v>
      </c>
      <c r="BH560" s="21" t="s">
        <v>4788</v>
      </c>
      <c r="BI560" s="21" t="s">
        <v>4788</v>
      </c>
      <c r="BJ560" s="719" t="s">
        <v>5272</v>
      </c>
      <c r="BK560" s="566" t="s">
        <v>2799</v>
      </c>
      <c r="BL560" s="484" t="s">
        <v>1499</v>
      </c>
      <c r="BM560" s="56" t="s">
        <v>1387</v>
      </c>
      <c r="BN560" s="56" t="s">
        <v>293</v>
      </c>
      <c r="BO560" s="211">
        <v>86</v>
      </c>
      <c r="BQ560" s="585" t="s">
        <v>109</v>
      </c>
      <c r="BR560" s="585" t="s">
        <v>1269</v>
      </c>
      <c r="BS560" s="585" t="s">
        <v>1497</v>
      </c>
      <c r="BT560" s="585" t="s">
        <v>56</v>
      </c>
    </row>
    <row r="561" spans="1:73">
      <c r="A561">
        <v>560</v>
      </c>
      <c r="B561" s="153" t="str">
        <f>IFERROR(TEXT(AL561,"00"),"99")&amp;IFERROR(TEXT(W561,"00"),"99")&amp;IFERROR(TEXT(S561,"00"),"99")&amp;IFERROR(TEXT(BO561,"000"),"999")</f>
        <v>057205087</v>
      </c>
      <c r="C561" s="153" t="str">
        <f>IFERROR(TEXT(AL561,"00"),"99")&amp;IFERROR(TEXT(V561,"00"),"99")&amp;IFERROR(TEXT(R561,"000"),"999")</f>
        <v>0572101</v>
      </c>
      <c r="D561" s="28">
        <v>1</v>
      </c>
      <c r="E561" s="591">
        <f>IF(NOT(ISBLANK(L561)),1,0)</f>
        <v>0</v>
      </c>
      <c r="F561" s="591">
        <f>IF(NOT(ISBLANK(O561)),1,0)</f>
        <v>1</v>
      </c>
      <c r="G561" s="349" t="str">
        <f>IF(ISBLANK(H561), IF(OR(NOT(ISBLANK(L561)),NOT(ISBLANK(I561)), NOT(ISBLANK(O561))),"no oldname but should be",""),IF(H561=I561,"api",IF(H561=O561,"csv","no match or acs")))</f>
        <v>api</v>
      </c>
      <c r="H561" s="22" t="s">
        <v>1549</v>
      </c>
      <c r="I561" s="22" t="s">
        <v>1549</v>
      </c>
      <c r="K561" s="22"/>
      <c r="L561" s="22"/>
      <c r="N561" s="56" t="s">
        <v>1550</v>
      </c>
      <c r="O561" s="22" t="s">
        <v>1550</v>
      </c>
      <c r="P561" s="56" t="s">
        <v>1550</v>
      </c>
      <c r="Q561" s="61" t="s">
        <v>1548</v>
      </c>
      <c r="R561" s="142">
        <f>IFERROR(_xlfn.XLOOKUP(T561, sortorder!P:P,sortorder!Q:Q),999)</f>
        <v>101</v>
      </c>
      <c r="S561" s="142">
        <f>IFERROR(_xlfn.XLOOKUP(T561, sortorder!P:P,sortorder!O:O),99)</f>
        <v>5</v>
      </c>
      <c r="T561" s="124" t="s">
        <v>1717</v>
      </c>
      <c r="V561" s="147">
        <f>IFERROR(_xlfn.XLOOKUP(X561, sortorder!E:E,sortorder!D:D),99)</f>
        <v>72</v>
      </c>
      <c r="W561" s="147">
        <f>V561</f>
        <v>72</v>
      </c>
      <c r="X561" s="21" t="s">
        <v>1491</v>
      </c>
      <c r="Y561" s="137">
        <f>IF(ISERROR(SEARCH(Y$1,$Q561)),0,1)</f>
        <v>0</v>
      </c>
      <c r="Z561" s="137">
        <f>IF(ISERROR(SEARCH(Z$1,$Q561)),0,1)</f>
        <v>0</v>
      </c>
      <c r="AA561" s="137">
        <f>IF(ISERROR(SEARCH(AA$1,$Q561)),0,1)</f>
        <v>1</v>
      </c>
      <c r="AB561" s="137">
        <f>IF(ISERROR(SEARCH(AB$1,$Q561)),0,1)</f>
        <v>0</v>
      </c>
      <c r="AC561" s="137">
        <f>IF(ISERROR(SEARCH(AC$1,$Q561)),0,1)</f>
        <v>0</v>
      </c>
      <c r="AD561" s="137">
        <f>IF(ISERROR(SEARCH(AD$1,$Q561)),0,1)</f>
        <v>0</v>
      </c>
      <c r="AE561" s="137">
        <f>IF(ISERROR(SEARCH(AE$1,$Q561)),0,1)</f>
        <v>1</v>
      </c>
      <c r="AF561" s="137">
        <f>IF(ISERROR(SEARCH(AF$1,$Q561)),0,1)</f>
        <v>0</v>
      </c>
      <c r="AG561" s="137">
        <f>IF(ISERROR(SEARCH(AG$1,$Q561)),0,1)</f>
        <v>1</v>
      </c>
      <c r="AH561" s="71" t="s">
        <v>1051</v>
      </c>
      <c r="AI561" s="137" t="str">
        <f>_xlfn.XLOOKUP(I561,'api2.3'!B:B,'api2.3'!D:D,"")</f>
        <v>Supplemental Indexes</v>
      </c>
      <c r="AJ561" s="71" t="s">
        <v>84</v>
      </c>
      <c r="AK561" s="38" t="s">
        <v>84</v>
      </c>
      <c r="AL561" s="200">
        <f>_xlfn.XLOOKUP(AK561,sortorder!$I$15:$I$20,sortorder!$J$15:$J$20)</f>
        <v>5</v>
      </c>
      <c r="AM561" s="638" t="s">
        <v>416</v>
      </c>
      <c r="AN561" s="638" t="s">
        <v>416</v>
      </c>
      <c r="AO561" s="638" t="s">
        <v>417</v>
      </c>
      <c r="AP561" s="642">
        <v>1</v>
      </c>
      <c r="AQ561" s="71" t="s">
        <v>1076</v>
      </c>
      <c r="AR561" s="22" t="str">
        <f>IF(AA561=1,"pctile",IF(Y561=1,"ratio",IF(AC561=1,"avg","raw")))</f>
        <v>pctile</v>
      </c>
      <c r="AS561" s="71" t="s">
        <v>1086</v>
      </c>
      <c r="AT561" s="22" t="b">
        <f>AR561=AS561</f>
        <v>1</v>
      </c>
      <c r="AU561" s="638" t="s">
        <v>1077</v>
      </c>
      <c r="AV561" s="638" t="s">
        <v>1086</v>
      </c>
      <c r="AW561" s="71"/>
      <c r="AX561" s="601" t="s">
        <v>2799</v>
      </c>
      <c r="AY561" s="484" t="b">
        <v>0</v>
      </c>
      <c r="AZ561" s="71" t="s">
        <v>1078</v>
      </c>
      <c r="BA561" s="71">
        <v>2</v>
      </c>
      <c r="BB561" s="71">
        <v>0</v>
      </c>
      <c r="BC561" t="b">
        <v>0</v>
      </c>
      <c r="BD561" t="b">
        <v>0</v>
      </c>
      <c r="BE561" t="b">
        <v>0</v>
      </c>
      <c r="BF561" s="71"/>
      <c r="BG561" t="s">
        <v>5225</v>
      </c>
      <c r="BH561" s="21" t="s">
        <v>5224</v>
      </c>
      <c r="BI561" s="21" t="s">
        <v>5224</v>
      </c>
      <c r="BJ561" s="719" t="s">
        <v>1551</v>
      </c>
      <c r="BK561" s="566" t="s">
        <v>2799</v>
      </c>
      <c r="BL561" s="484" t="s">
        <v>1552</v>
      </c>
      <c r="BM561" s="56" t="s">
        <v>1457</v>
      </c>
      <c r="BN561" s="56" t="s">
        <v>5231</v>
      </c>
      <c r="BO561" s="213">
        <v>87</v>
      </c>
      <c r="BP561" s="22"/>
      <c r="BQ561" s="585" t="s">
        <v>143</v>
      </c>
      <c r="BR561" s="585" t="s">
        <v>1554</v>
      </c>
      <c r="BS561" s="585" t="s">
        <v>1550</v>
      </c>
      <c r="BT561" s="585" t="s">
        <v>56</v>
      </c>
    </row>
    <row r="562" spans="1:73">
      <c r="A562">
        <v>561</v>
      </c>
      <c r="B562" s="153" t="str">
        <f>IFERROR(TEXT(AL562,"00"),"99")&amp;IFERROR(TEXT(W562,"00"),"99")&amp;IFERROR(TEXT(S562,"00"),"99")&amp;IFERROR(TEXT(BO562,"000"),"999")</f>
        <v>057206088</v>
      </c>
      <c r="C562" s="153" t="str">
        <f>IFERROR(TEXT(AL562,"00"),"99")&amp;IFERROR(TEXT(V562,"00"),"99")&amp;IFERROR(TEXT(R562,"000"),"999")</f>
        <v>0572102</v>
      </c>
      <c r="D562" s="28">
        <v>1</v>
      </c>
      <c r="E562" s="591">
        <f>IF(NOT(ISBLANK(L562)),1,0)</f>
        <v>0</v>
      </c>
      <c r="F562" s="591">
        <f>IF(NOT(ISBLANK(O562)),1,0)</f>
        <v>1</v>
      </c>
      <c r="G562" s="349" t="str">
        <f>IF(ISBLANK(H562), IF(OR(NOT(ISBLANK(L562)),NOT(ISBLANK(I562)), NOT(ISBLANK(O562))),"no oldname but should be",""),IF(H562=I562,"api",IF(H562=O562,"csv","no match or acs")))</f>
        <v>api</v>
      </c>
      <c r="H562" t="s">
        <v>1556</v>
      </c>
      <c r="I562" t="s">
        <v>1556</v>
      </c>
      <c r="L562" s="119"/>
      <c r="M562" s="189"/>
      <c r="N562" s="56" t="s">
        <v>1557</v>
      </c>
      <c r="O562" t="s">
        <v>1557</v>
      </c>
      <c r="P562" s="56" t="s">
        <v>1557</v>
      </c>
      <c r="Q562" s="61" t="s">
        <v>1555</v>
      </c>
      <c r="R562" s="142">
        <f>IFERROR(_xlfn.XLOOKUP(T562, sortorder!P:P,sortorder!Q:Q),999)</f>
        <v>102</v>
      </c>
      <c r="S562" s="142">
        <f>IFERROR(_xlfn.XLOOKUP(T562, sortorder!P:P,sortorder!O:O),99)</f>
        <v>6</v>
      </c>
      <c r="T562" s="124" t="s">
        <v>306</v>
      </c>
      <c r="V562" s="147">
        <f>IFERROR(_xlfn.XLOOKUP(X562, sortorder!E:E,sortorder!D:D),99)</f>
        <v>72</v>
      </c>
      <c r="W562" s="147">
        <f>V562</f>
        <v>72</v>
      </c>
      <c r="X562" s="21" t="s">
        <v>1491</v>
      </c>
      <c r="Y562" s="137">
        <f>IF(ISERROR(SEARCH(Y$1,$Q562)),0,1)</f>
        <v>0</v>
      </c>
      <c r="Z562" s="137">
        <f>IF(ISERROR(SEARCH(Z$1,$Q562)),0,1)</f>
        <v>0</v>
      </c>
      <c r="AA562" s="137">
        <f>IF(ISERROR(SEARCH(AA$1,$Q562)),0,1)</f>
        <v>1</v>
      </c>
      <c r="AB562" s="137">
        <f>IF(ISERROR(SEARCH(AB$1,$Q562)),0,1)</f>
        <v>0</v>
      </c>
      <c r="AC562" s="137">
        <f>IF(ISERROR(SEARCH(AC$1,$Q562)),0,1)</f>
        <v>0</v>
      </c>
      <c r="AD562" s="137">
        <f>IF(ISERROR(SEARCH(AD$1,$Q562)),0,1)</f>
        <v>0</v>
      </c>
      <c r="AE562" s="137">
        <f>IF(ISERROR(SEARCH(AE$1,$Q562)),0,1)</f>
        <v>1</v>
      </c>
      <c r="AF562" s="137">
        <f>IF(ISERROR(SEARCH(AF$1,$Q562)),0,1)</f>
        <v>0</v>
      </c>
      <c r="AG562" s="137">
        <f>IF(ISERROR(SEARCH(AG$1,$Q562)),0,1)</f>
        <v>1</v>
      </c>
      <c r="AH562" t="s">
        <v>1051</v>
      </c>
      <c r="AI562" s="137" t="str">
        <f>_xlfn.XLOOKUP(I562,'api2.3'!B:B,'api2.3'!D:D,"")</f>
        <v>Supplemental Indexes</v>
      </c>
      <c r="AJ562" t="s">
        <v>84</v>
      </c>
      <c r="AK562" s="38" t="s">
        <v>84</v>
      </c>
      <c r="AL562" s="200">
        <f>_xlfn.XLOOKUP(AK562,sortorder!$I$15:$I$20,sortorder!$J$15:$J$20)</f>
        <v>5</v>
      </c>
      <c r="AM562" s="638" t="s">
        <v>416</v>
      </c>
      <c r="AN562" s="638" t="s">
        <v>416</v>
      </c>
      <c r="AO562" s="638" t="s">
        <v>417</v>
      </c>
      <c r="AP562" s="642">
        <v>1</v>
      </c>
      <c r="AQ562" t="s">
        <v>1076</v>
      </c>
      <c r="AR562" s="22" t="str">
        <f>IF(AA562=1,"pctile",IF(Y562=1,"ratio",IF(AC562=1,"avg","raw")))</f>
        <v>pctile</v>
      </c>
      <c r="AS562" t="s">
        <v>1086</v>
      </c>
      <c r="AT562" s="22" t="b">
        <f>AR562=AS562</f>
        <v>1</v>
      </c>
      <c r="AU562" s="638" t="s">
        <v>1077</v>
      </c>
      <c r="AV562" s="638" t="s">
        <v>1086</v>
      </c>
      <c r="AX562" s="601" t="s">
        <v>2799</v>
      </c>
      <c r="AY562" s="484" t="b">
        <v>0</v>
      </c>
      <c r="AZ562" t="s">
        <v>1078</v>
      </c>
      <c r="BA562">
        <v>2</v>
      </c>
      <c r="BB562">
        <v>0</v>
      </c>
      <c r="BC562" t="b">
        <v>0</v>
      </c>
      <c r="BD562" t="b">
        <v>0</v>
      </c>
      <c r="BE562" t="b">
        <v>0</v>
      </c>
      <c r="BG562" t="s">
        <v>1558</v>
      </c>
      <c r="BH562" s="21" t="s">
        <v>1559</v>
      </c>
      <c r="BI562" s="21" t="s">
        <v>1559</v>
      </c>
      <c r="BJ562" s="719" t="s">
        <v>1560</v>
      </c>
      <c r="BK562" s="566" t="s">
        <v>2799</v>
      </c>
      <c r="BL562" s="484" t="s">
        <v>1561</v>
      </c>
      <c r="BM562" s="56" t="s">
        <v>1467</v>
      </c>
      <c r="BN562" s="56" t="s">
        <v>536</v>
      </c>
      <c r="BO562" s="211">
        <v>88</v>
      </c>
      <c r="BQ562" s="585" t="s">
        <v>86</v>
      </c>
      <c r="BR562" s="585" t="s">
        <v>1131</v>
      </c>
      <c r="BS562" s="585" t="s">
        <v>1557</v>
      </c>
      <c r="BT562" s="585" t="s">
        <v>56</v>
      </c>
    </row>
    <row r="563" spans="1:73">
      <c r="A563">
        <v>562</v>
      </c>
      <c r="B563" s="153" t="str">
        <f>IFERROR(TEXT(AL563,"00"),"99")&amp;IFERROR(TEXT(W563,"00"),"99")&amp;IFERROR(TEXT(S563,"00"),"99")&amp;IFERROR(TEXT(BO563,"000"),"999")</f>
        <v>057207089</v>
      </c>
      <c r="C563" s="153" t="str">
        <f>IFERROR(TEXT(AL563,"00"),"99")&amp;IFERROR(TEXT(V563,"00"),"99")&amp;IFERROR(TEXT(R563,"000"),"999")</f>
        <v>0572103</v>
      </c>
      <c r="D563" s="28">
        <v>1</v>
      </c>
      <c r="E563" s="591">
        <f>IF(NOT(ISBLANK(L563)),1,0)</f>
        <v>0</v>
      </c>
      <c r="F563" s="591">
        <f>IF(NOT(ISBLANK(O563)),1,0)</f>
        <v>1</v>
      </c>
      <c r="G563" s="349" t="str">
        <f>IF(ISBLANK(H563), IF(OR(NOT(ISBLANK(L563)),NOT(ISBLANK(I563)), NOT(ISBLANK(O563))),"no oldname but should be",""),IF(H563=I563,"api",IF(H563=O563,"csv","no match or acs")))</f>
        <v>api</v>
      </c>
      <c r="H563" t="s">
        <v>1501</v>
      </c>
      <c r="I563" s="119" t="s">
        <v>1501</v>
      </c>
      <c r="N563" s="56" t="s">
        <v>1502</v>
      </c>
      <c r="O563" t="s">
        <v>1502</v>
      </c>
      <c r="P563" s="56" t="s">
        <v>1502</v>
      </c>
      <c r="Q563" s="61" t="s">
        <v>1500</v>
      </c>
      <c r="R563" s="142">
        <f>IFERROR(_xlfn.XLOOKUP(T563, sortorder!P:P,sortorder!Q:Q),999)</f>
        <v>103</v>
      </c>
      <c r="S563" s="142">
        <f>IFERROR(_xlfn.XLOOKUP(T563, sortorder!P:P,sortorder!O:O),99)</f>
        <v>7</v>
      </c>
      <c r="T563" s="124" t="s">
        <v>80</v>
      </c>
      <c r="V563" s="147">
        <f>IFERROR(_xlfn.XLOOKUP(X563, sortorder!E:E,sortorder!D:D),99)</f>
        <v>72</v>
      </c>
      <c r="W563" s="147">
        <f>V563</f>
        <v>72</v>
      </c>
      <c r="X563" s="21" t="s">
        <v>1491</v>
      </c>
      <c r="Y563" s="137">
        <f>IF(ISERROR(SEARCH(Y$1,$Q563)),0,1)</f>
        <v>0</v>
      </c>
      <c r="Z563" s="137">
        <f>IF(ISERROR(SEARCH(Z$1,$Q563)),0,1)</f>
        <v>0</v>
      </c>
      <c r="AA563" s="137">
        <f>IF(ISERROR(SEARCH(AA$1,$Q563)),0,1)</f>
        <v>1</v>
      </c>
      <c r="AB563" s="137">
        <f>IF(ISERROR(SEARCH(AB$1,$Q563)),0,1)</f>
        <v>0</v>
      </c>
      <c r="AC563" s="137">
        <f>IF(ISERROR(SEARCH(AC$1,$Q563)),0,1)</f>
        <v>0</v>
      </c>
      <c r="AD563" s="137">
        <f>IF(ISERROR(SEARCH(AD$1,$Q563)),0,1)</f>
        <v>0</v>
      </c>
      <c r="AE563" s="137">
        <f>IF(ISERROR(SEARCH(AE$1,$Q563)),0,1)</f>
        <v>1</v>
      </c>
      <c r="AF563" s="137">
        <f>IF(ISERROR(SEARCH(AF$1,$Q563)),0,1)</f>
        <v>0</v>
      </c>
      <c r="AG563" s="137">
        <f>IF(ISERROR(SEARCH(AG$1,$Q563)),0,1)</f>
        <v>1</v>
      </c>
      <c r="AH563" t="s">
        <v>1051</v>
      </c>
      <c r="AI563" s="137" t="str">
        <f>_xlfn.XLOOKUP(I563,'api2.3'!B:B,'api2.3'!D:D,"")</f>
        <v>Supplemental Indexes</v>
      </c>
      <c r="AJ563" t="s">
        <v>84</v>
      </c>
      <c r="AK563" s="38" t="s">
        <v>84</v>
      </c>
      <c r="AL563" s="200">
        <f>_xlfn.XLOOKUP(AK563,sortorder!$I$15:$I$20,sortorder!$J$15:$J$20)</f>
        <v>5</v>
      </c>
      <c r="AM563" s="638" t="s">
        <v>416</v>
      </c>
      <c r="AN563" s="638" t="s">
        <v>416</v>
      </c>
      <c r="AO563" s="638" t="s">
        <v>417</v>
      </c>
      <c r="AP563" s="642">
        <v>1</v>
      </c>
      <c r="AQ563" t="s">
        <v>1076</v>
      </c>
      <c r="AR563" s="22" t="str">
        <f>IF(AA563=1,"pctile",IF(Y563=1,"ratio",IF(AC563=1,"avg","raw")))</f>
        <v>pctile</v>
      </c>
      <c r="AS563" t="s">
        <v>1086</v>
      </c>
      <c r="AT563" s="22" t="b">
        <f>AR563=AS563</f>
        <v>1</v>
      </c>
      <c r="AU563" s="638" t="s">
        <v>1077</v>
      </c>
      <c r="AV563" s="638" t="s">
        <v>1086</v>
      </c>
      <c r="AX563" s="601" t="s">
        <v>2799</v>
      </c>
      <c r="AY563" s="484" t="b">
        <v>0</v>
      </c>
      <c r="AZ563" t="s">
        <v>1078</v>
      </c>
      <c r="BA563">
        <v>2</v>
      </c>
      <c r="BB563">
        <v>0</v>
      </c>
      <c r="BC563" t="b">
        <v>0</v>
      </c>
      <c r="BD563" t="b">
        <v>0</v>
      </c>
      <c r="BE563" t="b">
        <v>0</v>
      </c>
      <c r="BG563" t="s">
        <v>4985</v>
      </c>
      <c r="BH563" s="21" t="s">
        <v>1505</v>
      </c>
      <c r="BI563" s="21" t="s">
        <v>1505</v>
      </c>
      <c r="BJ563" s="719" t="s">
        <v>1503</v>
      </c>
      <c r="BK563" s="566" t="s">
        <v>2799</v>
      </c>
      <c r="BL563" s="484" t="s">
        <v>1504</v>
      </c>
      <c r="BM563" s="56" t="s">
        <v>1396</v>
      </c>
      <c r="BN563" s="56" t="s">
        <v>312</v>
      </c>
      <c r="BO563" s="211">
        <v>89</v>
      </c>
      <c r="BQ563" s="585" t="s">
        <v>1044</v>
      </c>
      <c r="BR563" s="585" t="s">
        <v>79</v>
      </c>
      <c r="BS563" s="585" t="s">
        <v>1502</v>
      </c>
      <c r="BT563" s="585" t="s">
        <v>56</v>
      </c>
    </row>
    <row r="564" spans="1:73">
      <c r="A564">
        <v>563</v>
      </c>
      <c r="B564" s="153" t="str">
        <f>IFERROR(TEXT(AL564,"00"),"99")&amp;IFERROR(TEXT(W564,"00"),"99")&amp;IFERROR(TEXT(S564,"00"),"99")&amp;IFERROR(TEXT(BO564,"000"),"999")</f>
        <v>057208090</v>
      </c>
      <c r="C564" s="153" t="str">
        <f>IFERROR(TEXT(AL564,"00"),"99")&amp;IFERROR(TEXT(V564,"00"),"99")&amp;IFERROR(TEXT(R564,"000"),"999")</f>
        <v>0572104</v>
      </c>
      <c r="D564" s="28">
        <v>1</v>
      </c>
      <c r="E564" s="591">
        <f>IF(NOT(ISBLANK(L564)),1,0)</f>
        <v>0</v>
      </c>
      <c r="F564" s="591">
        <f>IF(NOT(ISBLANK(O564)),1,0)</f>
        <v>1</v>
      </c>
      <c r="G564" s="349" t="str">
        <f>IF(ISBLANK(H564), IF(OR(NOT(ISBLANK(L564)),NOT(ISBLANK(I564)), NOT(ISBLANK(O564))),"no oldname but should be",""),IF(H564=I564,"api",IF(H564=O564,"csv","no match or acs")))</f>
        <v>api</v>
      </c>
      <c r="H564" t="s">
        <v>1514</v>
      </c>
      <c r="I564" t="s">
        <v>1514</v>
      </c>
      <c r="N564" s="56" t="s">
        <v>1515</v>
      </c>
      <c r="O564" t="s">
        <v>1515</v>
      </c>
      <c r="P564" s="56" t="s">
        <v>1515</v>
      </c>
      <c r="Q564" s="61" t="s">
        <v>1513</v>
      </c>
      <c r="R564" s="142">
        <f>IFERROR(_xlfn.XLOOKUP(T564, sortorder!P:P,sortorder!Q:Q),999)</f>
        <v>104</v>
      </c>
      <c r="S564" s="142">
        <f>IFERROR(_xlfn.XLOOKUP(T564, sortorder!P:P,sortorder!O:O),99)</f>
        <v>8</v>
      </c>
      <c r="T564" s="124" t="s">
        <v>255</v>
      </c>
      <c r="V564" s="147">
        <f>IFERROR(_xlfn.XLOOKUP(X564, sortorder!E:E,sortorder!D:D),99)</f>
        <v>72</v>
      </c>
      <c r="W564" s="147">
        <f>V564</f>
        <v>72</v>
      </c>
      <c r="X564" s="21" t="s">
        <v>1491</v>
      </c>
      <c r="Y564" s="137">
        <f>IF(ISERROR(SEARCH(Y$1,$Q564)),0,1)</f>
        <v>0</v>
      </c>
      <c r="Z564" s="137">
        <f>IF(ISERROR(SEARCH(Z$1,$Q564)),0,1)</f>
        <v>0</v>
      </c>
      <c r="AA564" s="137">
        <f>IF(ISERROR(SEARCH(AA$1,$Q564)),0,1)</f>
        <v>1</v>
      </c>
      <c r="AB564" s="137">
        <f>IF(ISERROR(SEARCH(AB$1,$Q564)),0,1)</f>
        <v>0</v>
      </c>
      <c r="AC564" s="137">
        <f>IF(ISERROR(SEARCH(AC$1,$Q564)),0,1)</f>
        <v>0</v>
      </c>
      <c r="AD564" s="137">
        <f>IF(ISERROR(SEARCH(AD$1,$Q564)),0,1)</f>
        <v>0</v>
      </c>
      <c r="AE564" s="137">
        <f>IF(ISERROR(SEARCH(AE$1,$Q564)),0,1)</f>
        <v>1</v>
      </c>
      <c r="AF564" s="137">
        <f>IF(ISERROR(SEARCH(AF$1,$Q564)),0,1)</f>
        <v>0</v>
      </c>
      <c r="AG564" s="137">
        <f>IF(ISERROR(SEARCH(AG$1,$Q564)),0,1)</f>
        <v>1</v>
      </c>
      <c r="AH564" t="s">
        <v>1051</v>
      </c>
      <c r="AI564" s="137" t="str">
        <f>_xlfn.XLOOKUP(I564,'api2.3'!B:B,'api2.3'!D:D,"")</f>
        <v>Supplemental Indexes</v>
      </c>
      <c r="AJ564" t="s">
        <v>84</v>
      </c>
      <c r="AK564" s="38" t="s">
        <v>84</v>
      </c>
      <c r="AL564" s="200">
        <f>_xlfn.XLOOKUP(AK564,sortorder!$I$15:$I$20,sortorder!$J$15:$J$20)</f>
        <v>5</v>
      </c>
      <c r="AM564" s="638" t="s">
        <v>416</v>
      </c>
      <c r="AN564" s="638" t="s">
        <v>416</v>
      </c>
      <c r="AO564" s="638" t="s">
        <v>417</v>
      </c>
      <c r="AP564" s="642">
        <v>1</v>
      </c>
      <c r="AQ564" t="s">
        <v>1076</v>
      </c>
      <c r="AR564" s="22" t="str">
        <f>IF(AA564=1,"pctile",IF(Y564=1,"ratio",IF(AC564=1,"avg","raw")))</f>
        <v>pctile</v>
      </c>
      <c r="AS564" t="s">
        <v>1086</v>
      </c>
      <c r="AT564" s="22" t="b">
        <f>AR564=AS564</f>
        <v>1</v>
      </c>
      <c r="AU564" s="638" t="s">
        <v>1077</v>
      </c>
      <c r="AV564" s="638" t="s">
        <v>1086</v>
      </c>
      <c r="AX564" s="601" t="s">
        <v>2799</v>
      </c>
      <c r="AY564" s="484" t="b">
        <v>0</v>
      </c>
      <c r="AZ564" t="s">
        <v>1078</v>
      </c>
      <c r="BA564">
        <v>2</v>
      </c>
      <c r="BB564">
        <v>0</v>
      </c>
      <c r="BC564" t="b">
        <v>0</v>
      </c>
      <c r="BD564" t="b">
        <v>0</v>
      </c>
      <c r="BE564" t="b">
        <v>0</v>
      </c>
      <c r="BG564" t="s">
        <v>1516</v>
      </c>
      <c r="BH564" s="21" t="s">
        <v>1521</v>
      </c>
      <c r="BI564" s="21" t="s">
        <v>1521</v>
      </c>
      <c r="BJ564" s="719" t="s">
        <v>1517</v>
      </c>
      <c r="BK564" s="566" t="s">
        <v>2799</v>
      </c>
      <c r="BL564" s="484" t="s">
        <v>1518</v>
      </c>
      <c r="BM564" s="56" t="s">
        <v>1415</v>
      </c>
      <c r="BN564" s="56" t="s">
        <v>338</v>
      </c>
      <c r="BO564" s="211">
        <v>90</v>
      </c>
      <c r="BQ564" s="585" t="s">
        <v>1519</v>
      </c>
      <c r="BR564" s="585" t="s">
        <v>1520</v>
      </c>
      <c r="BS564" s="585" t="s">
        <v>1515</v>
      </c>
      <c r="BT564" s="585" t="s">
        <v>56</v>
      </c>
    </row>
    <row r="565" spans="1:73">
      <c r="A565">
        <v>564</v>
      </c>
      <c r="B565" s="153" t="str">
        <f>IFERROR(TEXT(AL565,"00"),"99")&amp;IFERROR(TEXT(W565,"00"),"99")&amp;IFERROR(TEXT(S565,"00"),"99")&amp;IFERROR(TEXT(BO565,"000"),"999")</f>
        <v>057209091</v>
      </c>
      <c r="C565" s="153" t="str">
        <f>IFERROR(TEXT(AL565,"00"),"99")&amp;IFERROR(TEXT(V565,"00"),"99")&amp;IFERROR(TEXT(R565,"000"),"999")</f>
        <v>0572105</v>
      </c>
      <c r="D565" s="28">
        <v>1</v>
      </c>
      <c r="E565" s="591">
        <f>IF(NOT(ISBLANK(L565)),1,0)</f>
        <v>0</v>
      </c>
      <c r="F565" s="591">
        <f>IF(NOT(ISBLANK(O565)),1,0)</f>
        <v>1</v>
      </c>
      <c r="G565" s="349" t="str">
        <f>IF(ISBLANK(H565), IF(OR(NOT(ISBLANK(L565)),NOT(ISBLANK(I565)), NOT(ISBLANK(O565))),"no oldname but should be",""),IF(H565=I565,"api",IF(H565=O565,"csv","no match or acs")))</f>
        <v>api</v>
      </c>
      <c r="H565" t="s">
        <v>1542</v>
      </c>
      <c r="I565" t="s">
        <v>1542</v>
      </c>
      <c r="N565" s="56" t="s">
        <v>1543</v>
      </c>
      <c r="O565" t="s">
        <v>1543</v>
      </c>
      <c r="P565" s="56" t="s">
        <v>1543</v>
      </c>
      <c r="Q565" s="61" t="s">
        <v>1541</v>
      </c>
      <c r="R565" s="142">
        <f>IFERROR(_xlfn.XLOOKUP(T565, sortorder!P:P,sortorder!Q:Q),999)</f>
        <v>105</v>
      </c>
      <c r="S565" s="142">
        <f>IFERROR(_xlfn.XLOOKUP(T565, sortorder!P:P,sortorder!O:O),99)</f>
        <v>9</v>
      </c>
      <c r="T565" s="124" t="s">
        <v>265</v>
      </c>
      <c r="V565" s="147">
        <f>IFERROR(_xlfn.XLOOKUP(X565, sortorder!E:E,sortorder!D:D),99)</f>
        <v>72</v>
      </c>
      <c r="W565" s="147">
        <f>V565</f>
        <v>72</v>
      </c>
      <c r="X565" s="21" t="s">
        <v>1491</v>
      </c>
      <c r="Y565" s="137">
        <f>IF(ISERROR(SEARCH(Y$1,$Q565)),0,1)</f>
        <v>0</v>
      </c>
      <c r="Z565" s="137">
        <f>IF(ISERROR(SEARCH(Z$1,$Q565)),0,1)</f>
        <v>0</v>
      </c>
      <c r="AA565" s="137">
        <f>IF(ISERROR(SEARCH(AA$1,$Q565)),0,1)</f>
        <v>1</v>
      </c>
      <c r="AB565" s="137">
        <f>IF(ISERROR(SEARCH(AB$1,$Q565)),0,1)</f>
        <v>0</v>
      </c>
      <c r="AC565" s="137">
        <f>IF(ISERROR(SEARCH(AC$1,$Q565)),0,1)</f>
        <v>0</v>
      </c>
      <c r="AD565" s="137">
        <f>IF(ISERROR(SEARCH(AD$1,$Q565)),0,1)</f>
        <v>0</v>
      </c>
      <c r="AE565" s="137">
        <f>IF(ISERROR(SEARCH(AE$1,$Q565)),0,1)</f>
        <v>1</v>
      </c>
      <c r="AF565" s="137">
        <f>IF(ISERROR(SEARCH(AF$1,$Q565)),0,1)</f>
        <v>0</v>
      </c>
      <c r="AG565" s="137">
        <f>IF(ISERROR(SEARCH(AG$1,$Q565)),0,1)</f>
        <v>1</v>
      </c>
      <c r="AH565" t="s">
        <v>1051</v>
      </c>
      <c r="AI565" s="137" t="str">
        <f>_xlfn.XLOOKUP(I565,'api2.3'!B:B,'api2.3'!D:D,"")</f>
        <v>Supplemental Indexes</v>
      </c>
      <c r="AJ565" t="s">
        <v>84</v>
      </c>
      <c r="AK565" s="38" t="s">
        <v>84</v>
      </c>
      <c r="AL565" s="200">
        <f>_xlfn.XLOOKUP(AK565,sortorder!$I$15:$I$20,sortorder!$J$15:$J$20)</f>
        <v>5</v>
      </c>
      <c r="AM565" s="638" t="s">
        <v>416</v>
      </c>
      <c r="AN565" s="638" t="s">
        <v>416</v>
      </c>
      <c r="AO565" s="638" t="s">
        <v>417</v>
      </c>
      <c r="AP565" s="642">
        <v>1</v>
      </c>
      <c r="AQ565" t="s">
        <v>1076</v>
      </c>
      <c r="AR565" s="22" t="str">
        <f>IF(AA565=1,"pctile",IF(Y565=1,"ratio",IF(AC565=1,"avg","raw")))</f>
        <v>pctile</v>
      </c>
      <c r="AS565" t="s">
        <v>1086</v>
      </c>
      <c r="AT565" s="22" t="b">
        <f>AR565=AS565</f>
        <v>1</v>
      </c>
      <c r="AU565" s="638" t="s">
        <v>1077</v>
      </c>
      <c r="AV565" s="638" t="s">
        <v>1086</v>
      </c>
      <c r="AX565" s="601" t="s">
        <v>2799</v>
      </c>
      <c r="AY565" s="484" t="b">
        <v>0</v>
      </c>
      <c r="AZ565" t="s">
        <v>1078</v>
      </c>
      <c r="BA565">
        <v>2</v>
      </c>
      <c r="BB565">
        <v>0</v>
      </c>
      <c r="BC565" t="b">
        <v>0</v>
      </c>
      <c r="BD565" t="b">
        <v>0</v>
      </c>
      <c r="BE565" t="b">
        <v>0</v>
      </c>
      <c r="BG565" t="s">
        <v>1544</v>
      </c>
      <c r="BH565" s="21" t="s">
        <v>1547</v>
      </c>
      <c r="BI565" s="21" t="s">
        <v>1547</v>
      </c>
      <c r="BJ565" s="719" t="s">
        <v>1545</v>
      </c>
      <c r="BK565" s="566" t="s">
        <v>2799</v>
      </c>
      <c r="BL565" s="484" t="s">
        <v>5273</v>
      </c>
      <c r="BM565" s="56" t="s">
        <v>1450</v>
      </c>
      <c r="BN565" s="56" t="s">
        <v>346</v>
      </c>
      <c r="BO565" s="211">
        <v>91</v>
      </c>
      <c r="BQ565" s="585" t="s">
        <v>1179</v>
      </c>
      <c r="BR565" s="585" t="s">
        <v>1546</v>
      </c>
      <c r="BS565" s="585" t="s">
        <v>1543</v>
      </c>
      <c r="BT565" s="585" t="s">
        <v>56</v>
      </c>
    </row>
    <row r="566" spans="1:73">
      <c r="A566">
        <v>565</v>
      </c>
      <c r="B566" s="153" t="str">
        <f>IFERROR(TEXT(AL566,"00"),"99")&amp;IFERROR(TEXT(W566,"00"),"99")&amp;IFERROR(TEXT(S566,"00"),"99")&amp;IFERROR(TEXT(BO566,"000"),"999")</f>
        <v>057210092</v>
      </c>
      <c r="C566" s="153" t="str">
        <f>IFERROR(TEXT(AL566,"00"),"99")&amp;IFERROR(TEXT(V566,"00"),"99")&amp;IFERROR(TEXT(R566,"000"),"999")</f>
        <v>0572106</v>
      </c>
      <c r="D566" s="28">
        <v>1</v>
      </c>
      <c r="E566" s="591">
        <f>IF(NOT(ISBLANK(L566)),1,0)</f>
        <v>0</v>
      </c>
      <c r="F566" s="591">
        <f>IF(NOT(ISBLANK(O566)),1,0)</f>
        <v>1</v>
      </c>
      <c r="G566" s="349" t="str">
        <f>IF(ISBLANK(H566), IF(OR(NOT(ISBLANK(L566)),NOT(ISBLANK(I566)), NOT(ISBLANK(O566))),"no oldname but should be",""),IF(H566=I566,"api",IF(H566=O566,"csv","no match or acs")))</f>
        <v>api</v>
      </c>
      <c r="H566" t="s">
        <v>1564</v>
      </c>
      <c r="I566" t="s">
        <v>1564</v>
      </c>
      <c r="K566" s="119"/>
      <c r="L566" s="119"/>
      <c r="M566" s="189"/>
      <c r="N566" s="189" t="s">
        <v>1565</v>
      </c>
      <c r="O566" s="119" t="s">
        <v>1565</v>
      </c>
      <c r="P566" s="189" t="s">
        <v>1565</v>
      </c>
      <c r="Q566" s="120" t="s">
        <v>1563</v>
      </c>
      <c r="R566" s="142">
        <f>IFERROR(_xlfn.XLOOKUP(T566, sortorder!P:P,sortorder!Q:Q),999)</f>
        <v>106</v>
      </c>
      <c r="S566" s="142">
        <f>IFERROR(_xlfn.XLOOKUP(T566, sortorder!P:P,sortorder!O:O),99)</f>
        <v>10</v>
      </c>
      <c r="T566" s="188" t="s">
        <v>95</v>
      </c>
      <c r="U566" s="189"/>
      <c r="V566" s="147">
        <f>IFERROR(_xlfn.XLOOKUP(X566, sortorder!E:E,sortorder!D:D),99)</f>
        <v>72</v>
      </c>
      <c r="W566" s="147">
        <f>V566</f>
        <v>72</v>
      </c>
      <c r="X566" s="190" t="s">
        <v>1491</v>
      </c>
      <c r="Y566" s="137">
        <f>IF(ISERROR(SEARCH(Y$1,$Q566)),0,1)</f>
        <v>0</v>
      </c>
      <c r="Z566" s="137">
        <f>IF(ISERROR(SEARCH(Z$1,$Q566)),0,1)</f>
        <v>0</v>
      </c>
      <c r="AA566" s="137">
        <f>IF(ISERROR(SEARCH(AA$1,$Q566)),0,1)</f>
        <v>1</v>
      </c>
      <c r="AB566" s="137">
        <f>IF(ISERROR(SEARCH(AB$1,$Q566)),0,1)</f>
        <v>0</v>
      </c>
      <c r="AC566" s="137">
        <f>IF(ISERROR(SEARCH(AC$1,$Q566)),0,1)</f>
        <v>0</v>
      </c>
      <c r="AD566" s="137">
        <f>IF(ISERROR(SEARCH(AD$1,$Q566)),0,1)</f>
        <v>0</v>
      </c>
      <c r="AE566" s="137">
        <f>IF(ISERROR(SEARCH(AE$1,$Q566)),0,1)</f>
        <v>1</v>
      </c>
      <c r="AF566" s="137">
        <f>IF(ISERROR(SEARCH(AF$1,$Q566)),0,1)</f>
        <v>0</v>
      </c>
      <c r="AG566" s="137">
        <f>IF(ISERROR(SEARCH(AG$1,$Q566)),0,1)</f>
        <v>1</v>
      </c>
      <c r="AH566" s="119" t="s">
        <v>1051</v>
      </c>
      <c r="AI566" s="137" t="str">
        <f>_xlfn.XLOOKUP(I566,'api2.3'!B:B,'api2.3'!D:D,"")</f>
        <v>Supplemental Indexes</v>
      </c>
      <c r="AJ566" s="119" t="s">
        <v>84</v>
      </c>
      <c r="AK566" s="202" t="s">
        <v>84</v>
      </c>
      <c r="AL566" s="200">
        <f>_xlfn.XLOOKUP(AK566,sortorder!$I$15:$I$20,sortorder!$J$15:$J$20)</f>
        <v>5</v>
      </c>
      <c r="AM566" s="640" t="s">
        <v>416</v>
      </c>
      <c r="AN566" s="640" t="s">
        <v>416</v>
      </c>
      <c r="AO566" s="640" t="s">
        <v>417</v>
      </c>
      <c r="AP566" s="644">
        <v>1</v>
      </c>
      <c r="AQ566" s="119" t="s">
        <v>1076</v>
      </c>
      <c r="AR566" s="22" t="str">
        <f>IF(AA566=1,"pctile",IF(Y566=1,"ratio",IF(AC566=1,"avg","raw")))</f>
        <v>pctile</v>
      </c>
      <c r="AS566" s="119" t="s">
        <v>1086</v>
      </c>
      <c r="AT566" s="22" t="b">
        <f>AR566=AS566</f>
        <v>1</v>
      </c>
      <c r="AU566" s="640" t="s">
        <v>1077</v>
      </c>
      <c r="AV566" s="640" t="s">
        <v>1086</v>
      </c>
      <c r="AW566" s="119"/>
      <c r="AX566" s="601" t="s">
        <v>2799</v>
      </c>
      <c r="AY566" s="484" t="b">
        <v>0</v>
      </c>
      <c r="AZ566" s="119" t="s">
        <v>1078</v>
      </c>
      <c r="BA566" s="119">
        <v>2</v>
      </c>
      <c r="BB566" s="119">
        <v>0</v>
      </c>
      <c r="BC566" s="119" t="b">
        <v>0</v>
      </c>
      <c r="BD566" s="119" t="b">
        <v>0</v>
      </c>
      <c r="BE566" s="119" t="b">
        <v>0</v>
      </c>
      <c r="BF566" s="119"/>
      <c r="BG566" s="119" t="s">
        <v>1566</v>
      </c>
      <c r="BH566" s="190" t="s">
        <v>1569</v>
      </c>
      <c r="BI566" s="190" t="s">
        <v>1569</v>
      </c>
      <c r="BJ566" s="719" t="s">
        <v>1567</v>
      </c>
      <c r="BK566" s="566" t="s">
        <v>2799</v>
      </c>
      <c r="BL566" s="484" t="s">
        <v>1568</v>
      </c>
      <c r="BM566" s="189" t="s">
        <v>1477</v>
      </c>
      <c r="BN566" s="56" t="s">
        <v>354</v>
      </c>
      <c r="BO566" s="211">
        <v>92</v>
      </c>
      <c r="BQ566" s="585" t="s">
        <v>55</v>
      </c>
      <c r="BR566" s="585" t="s">
        <v>1179</v>
      </c>
      <c r="BS566" s="585" t="s">
        <v>1565</v>
      </c>
      <c r="BT566" s="585" t="s">
        <v>56</v>
      </c>
    </row>
    <row r="567" spans="1:73">
      <c r="A567">
        <v>566</v>
      </c>
      <c r="B567" s="153" t="str">
        <f>IFERROR(TEXT(AL567,"00"),"99")&amp;IFERROR(TEXT(W567,"00"),"99")&amp;IFERROR(TEXT(S567,"00"),"99")&amp;IFERROR(TEXT(BO567,"000"),"999")</f>
        <v>057211093</v>
      </c>
      <c r="C567" s="153" t="str">
        <f>IFERROR(TEXT(AL567,"00"),"99")&amp;IFERROR(TEXT(V567,"00"),"99")&amp;IFERROR(TEXT(R567,"000"),"999")</f>
        <v>0572107</v>
      </c>
      <c r="D567" s="28">
        <v>1</v>
      </c>
      <c r="E567" s="591">
        <f>IF(NOT(ISBLANK(L567)),1,0)</f>
        <v>0</v>
      </c>
      <c r="F567" s="591">
        <f>IF(NOT(ISBLANK(O567)),1,0)</f>
        <v>1</v>
      </c>
      <c r="G567" s="349" t="str">
        <f>IF(ISBLANK(H567), IF(OR(NOT(ISBLANK(L567)),NOT(ISBLANK(I567)), NOT(ISBLANK(O567))),"no oldname but should be",""),IF(H567=I567,"api",IF(H567=O567,"csv","no match or acs")))</f>
        <v>api</v>
      </c>
      <c r="H567" t="s">
        <v>1571</v>
      </c>
      <c r="I567" t="s">
        <v>1571</v>
      </c>
      <c r="N567" s="56" t="s">
        <v>1572</v>
      </c>
      <c r="O567" t="s">
        <v>1572</v>
      </c>
      <c r="P567" s="56" t="s">
        <v>1572</v>
      </c>
      <c r="Q567" s="61" t="s">
        <v>1570</v>
      </c>
      <c r="R567" s="142">
        <f>IFERROR(_xlfn.XLOOKUP(T567, sortorder!P:P,sortorder!Q:Q),999)</f>
        <v>107</v>
      </c>
      <c r="S567" s="142">
        <f>IFERROR(_xlfn.XLOOKUP(T567, sortorder!P:P,sortorder!O:O),99)</f>
        <v>11</v>
      </c>
      <c r="T567" s="124" t="s">
        <v>134</v>
      </c>
      <c r="V567" s="147">
        <f>IFERROR(_xlfn.XLOOKUP(X567, sortorder!E:E,sortorder!D:D),99)</f>
        <v>72</v>
      </c>
      <c r="W567" s="147">
        <f>V567</f>
        <v>72</v>
      </c>
      <c r="X567" s="21" t="s">
        <v>1491</v>
      </c>
      <c r="Y567" s="137">
        <f>IF(ISERROR(SEARCH(Y$1,$Q567)),0,1)</f>
        <v>0</v>
      </c>
      <c r="Z567" s="137">
        <f>IF(ISERROR(SEARCH(Z$1,$Q567)),0,1)</f>
        <v>0</v>
      </c>
      <c r="AA567" s="137">
        <f>IF(ISERROR(SEARCH(AA$1,$Q567)),0,1)</f>
        <v>1</v>
      </c>
      <c r="AB567" s="137">
        <f>IF(ISERROR(SEARCH(AB$1,$Q567)),0,1)</f>
        <v>0</v>
      </c>
      <c r="AC567" s="137">
        <f>IF(ISERROR(SEARCH(AC$1,$Q567)),0,1)</f>
        <v>0</v>
      </c>
      <c r="AD567" s="137">
        <f>IF(ISERROR(SEARCH(AD$1,$Q567)),0,1)</f>
        <v>0</v>
      </c>
      <c r="AE567" s="137">
        <f>IF(ISERROR(SEARCH(AE$1,$Q567)),0,1)</f>
        <v>1</v>
      </c>
      <c r="AF567" s="137">
        <f>IF(ISERROR(SEARCH(AF$1,$Q567)),0,1)</f>
        <v>0</v>
      </c>
      <c r="AG567" s="137">
        <f>IF(ISERROR(SEARCH(AG$1,$Q567)),0,1)</f>
        <v>1</v>
      </c>
      <c r="AH567" t="s">
        <v>1051</v>
      </c>
      <c r="AI567" s="137" t="str">
        <f>_xlfn.XLOOKUP(I567,'api2.3'!B:B,'api2.3'!D:D,"")</f>
        <v>Supplemental Indexes</v>
      </c>
      <c r="AJ567" t="s">
        <v>84</v>
      </c>
      <c r="AK567" s="38" t="s">
        <v>84</v>
      </c>
      <c r="AL567" s="200">
        <f>_xlfn.XLOOKUP(AK567,sortorder!$I$15:$I$20,sortorder!$J$15:$J$20)</f>
        <v>5</v>
      </c>
      <c r="AM567" s="638" t="s">
        <v>416</v>
      </c>
      <c r="AN567" s="638" t="s">
        <v>416</v>
      </c>
      <c r="AO567" s="638" t="s">
        <v>417</v>
      </c>
      <c r="AP567" s="642">
        <v>1</v>
      </c>
      <c r="AQ567" t="s">
        <v>1076</v>
      </c>
      <c r="AR567" s="22" t="str">
        <f>IF(AA567=1,"pctile",IF(Y567=1,"ratio",IF(AC567=1,"avg","raw")))</f>
        <v>pctile</v>
      </c>
      <c r="AS567" t="s">
        <v>1086</v>
      </c>
      <c r="AT567" s="22" t="b">
        <f>AR567=AS567</f>
        <v>1</v>
      </c>
      <c r="AU567" s="638" t="s">
        <v>1077</v>
      </c>
      <c r="AV567" s="638" t="s">
        <v>1086</v>
      </c>
      <c r="AX567" s="601" t="s">
        <v>2799</v>
      </c>
      <c r="AY567" s="484" t="b">
        <v>0</v>
      </c>
      <c r="AZ567" t="s">
        <v>1078</v>
      </c>
      <c r="BA567">
        <v>2</v>
      </c>
      <c r="BB567">
        <v>0</v>
      </c>
      <c r="BC567" t="b">
        <v>0</v>
      </c>
      <c r="BD567" t="b">
        <v>0</v>
      </c>
      <c r="BE567" t="b">
        <v>0</v>
      </c>
      <c r="BG567" t="s">
        <v>1573</v>
      </c>
      <c r="BH567" s="21" t="s">
        <v>1577</v>
      </c>
      <c r="BI567" s="21" t="s">
        <v>1577</v>
      </c>
      <c r="BJ567" s="719" t="s">
        <v>1574</v>
      </c>
      <c r="BK567" s="566" t="s">
        <v>2799</v>
      </c>
      <c r="BL567" s="484" t="s">
        <v>1575</v>
      </c>
      <c r="BM567" s="56" t="s">
        <v>1486</v>
      </c>
      <c r="BN567" s="56" t="s">
        <v>1576</v>
      </c>
      <c r="BO567" s="211">
        <v>93</v>
      </c>
      <c r="BQ567" s="585" t="s">
        <v>55</v>
      </c>
      <c r="BR567" s="585" t="s">
        <v>1449</v>
      </c>
      <c r="BS567" s="585" t="s">
        <v>1572</v>
      </c>
      <c r="BT567" s="585" t="s">
        <v>56</v>
      </c>
    </row>
    <row r="568" spans="1:73">
      <c r="A568">
        <v>567</v>
      </c>
      <c r="B568" s="153" t="str">
        <f>IFERROR(TEXT(AL568,"00"),"99")&amp;IFERROR(TEXT(W568,"00"),"99")&amp;IFERROR(TEXT(S568,"00"),"99")&amp;IFERROR(TEXT(BO568,"000"),"999")</f>
        <v>057212094</v>
      </c>
      <c r="C568" s="153" t="str">
        <f>IFERROR(TEXT(AL568,"00"),"99")&amp;IFERROR(TEXT(V568,"00"),"99")&amp;IFERROR(TEXT(R568,"000"),"999")</f>
        <v>0572108</v>
      </c>
      <c r="D568" s="28">
        <v>1</v>
      </c>
      <c r="E568" s="591">
        <f>IF(NOT(ISBLANK(L568)),1,0)</f>
        <v>0</v>
      </c>
      <c r="F568" s="591">
        <f>IF(NOT(ISBLANK(O568)),1,0)</f>
        <v>1</v>
      </c>
      <c r="G568" s="349" t="str">
        <f>IF(ISBLANK(H568), IF(OR(NOT(ISBLANK(L568)),NOT(ISBLANK(I568)), NOT(ISBLANK(O568))),"no oldname but should be",""),IF(H568=I568,"api",IF(H568=O568,"csv","no match or acs")))</f>
        <v>api</v>
      </c>
      <c r="H568" t="s">
        <v>1507</v>
      </c>
      <c r="I568" t="s">
        <v>1507</v>
      </c>
      <c r="N568" s="56" t="s">
        <v>1508</v>
      </c>
      <c r="O568" t="s">
        <v>1508</v>
      </c>
      <c r="P568" s="56" t="s">
        <v>1508</v>
      </c>
      <c r="Q568" s="61" t="s">
        <v>1506</v>
      </c>
      <c r="R568" s="142">
        <f>IFERROR(_xlfn.XLOOKUP(T568, sortorder!P:P,sortorder!Q:Q),999)</f>
        <v>108</v>
      </c>
      <c r="S568" s="142">
        <f>IFERROR(_xlfn.XLOOKUP(T568, sortorder!P:P,sortorder!O:O),99)</f>
        <v>12</v>
      </c>
      <c r="T568" s="124" t="s">
        <v>244</v>
      </c>
      <c r="V568" s="147">
        <f>IFERROR(_xlfn.XLOOKUP(X568, sortorder!E:E,sortorder!D:D),99)</f>
        <v>72</v>
      </c>
      <c r="W568" s="147">
        <f>V568</f>
        <v>72</v>
      </c>
      <c r="X568" s="21" t="s">
        <v>1491</v>
      </c>
      <c r="Y568" s="137">
        <f>IF(ISERROR(SEARCH(Y$1,$Q568)),0,1)</f>
        <v>0</v>
      </c>
      <c r="Z568" s="137">
        <f>IF(ISERROR(SEARCH(Z$1,$Q568)),0,1)</f>
        <v>0</v>
      </c>
      <c r="AA568" s="137">
        <f>IF(ISERROR(SEARCH(AA$1,$Q568)),0,1)</f>
        <v>1</v>
      </c>
      <c r="AB568" s="137">
        <f>IF(ISERROR(SEARCH(AB$1,$Q568)),0,1)</f>
        <v>0</v>
      </c>
      <c r="AC568" s="137">
        <f>IF(ISERROR(SEARCH(AC$1,$Q568)),0,1)</f>
        <v>0</v>
      </c>
      <c r="AD568" s="137">
        <f>IF(ISERROR(SEARCH(AD$1,$Q568)),0,1)</f>
        <v>0</v>
      </c>
      <c r="AE568" s="137">
        <f>IF(ISERROR(SEARCH(AE$1,$Q568)),0,1)</f>
        <v>1</v>
      </c>
      <c r="AF568" s="137">
        <f>IF(ISERROR(SEARCH(AF$1,$Q568)),0,1)</f>
        <v>0</v>
      </c>
      <c r="AG568" s="137">
        <f>IF(ISERROR(SEARCH(AG$1,$Q568)),0,1)</f>
        <v>1</v>
      </c>
      <c r="AH568" t="s">
        <v>1051</v>
      </c>
      <c r="AI568" s="137" t="str">
        <f>_xlfn.XLOOKUP(I568,'api2.3'!B:B,'api2.3'!D:D,"")</f>
        <v>Supplemental Indexes</v>
      </c>
      <c r="AJ568" t="s">
        <v>84</v>
      </c>
      <c r="AK568" s="38" t="s">
        <v>84</v>
      </c>
      <c r="AL568" s="200">
        <f>_xlfn.XLOOKUP(AK568,sortorder!$I$15:$I$20,sortorder!$J$15:$J$20)</f>
        <v>5</v>
      </c>
      <c r="AM568" s="638" t="s">
        <v>416</v>
      </c>
      <c r="AN568" s="638" t="s">
        <v>416</v>
      </c>
      <c r="AO568" s="638" t="s">
        <v>417</v>
      </c>
      <c r="AP568" s="642">
        <v>1</v>
      </c>
      <c r="AQ568" t="s">
        <v>1076</v>
      </c>
      <c r="AR568" s="22" t="str">
        <f>IF(AA568=1,"pctile",IF(Y568=1,"ratio",IF(AC568=1,"avg","raw")))</f>
        <v>pctile</v>
      </c>
      <c r="AS568" t="s">
        <v>1086</v>
      </c>
      <c r="AT568" s="22" t="b">
        <f>AR568=AS568</f>
        <v>1</v>
      </c>
      <c r="AU568" s="638" t="s">
        <v>1077</v>
      </c>
      <c r="AV568" s="638" t="s">
        <v>1086</v>
      </c>
      <c r="AX568" s="601" t="s">
        <v>2799</v>
      </c>
      <c r="AY568" s="484" t="b">
        <v>0</v>
      </c>
      <c r="AZ568" t="s">
        <v>1078</v>
      </c>
      <c r="BA568">
        <v>2</v>
      </c>
      <c r="BB568">
        <v>0</v>
      </c>
      <c r="BC568" t="b">
        <v>0</v>
      </c>
      <c r="BD568" t="b">
        <v>0</v>
      </c>
      <c r="BE568" t="b">
        <v>0</v>
      </c>
      <c r="BG568" t="s">
        <v>1509</v>
      </c>
      <c r="BH568" s="21" t="s">
        <v>1510</v>
      </c>
      <c r="BI568" s="21" t="s">
        <v>1510</v>
      </c>
      <c r="BJ568" s="719" t="s">
        <v>1511</v>
      </c>
      <c r="BK568" s="566" t="s">
        <v>2799</v>
      </c>
      <c r="BL568" s="484" t="s">
        <v>1512</v>
      </c>
      <c r="BM568" s="56" t="s">
        <v>1406</v>
      </c>
      <c r="BN568" s="56" t="s">
        <v>329</v>
      </c>
      <c r="BO568" s="211">
        <v>94</v>
      </c>
      <c r="BQ568" s="585" t="s">
        <v>833</v>
      </c>
      <c r="BR568" s="585" t="s">
        <v>596</v>
      </c>
      <c r="BS568" s="585" t="s">
        <v>1508</v>
      </c>
      <c r="BT568" s="585" t="s">
        <v>56</v>
      </c>
    </row>
    <row r="569" spans="1:73">
      <c r="A569">
        <v>568</v>
      </c>
      <c r="B569" s="153" t="str">
        <f>IFERROR(TEXT(AL569,"00"),"99")&amp;IFERROR(TEXT(W569,"00"),"99")&amp;IFERROR(TEXT(S569,"00"),"99")&amp;IFERROR(TEXT(BO569,"000"),"999")</f>
        <v>057213095</v>
      </c>
      <c r="C569" s="153" t="str">
        <f>IFERROR(TEXT(AL569,"00"),"99")&amp;IFERROR(TEXT(V569,"00"),"99")&amp;IFERROR(TEXT(R569,"000"),"999")</f>
        <v>0572109</v>
      </c>
      <c r="D569" s="239">
        <v>1</v>
      </c>
      <c r="E569" s="591">
        <f>IF(NOT(ISBLANK(L569)),1,0)</f>
        <v>0</v>
      </c>
      <c r="F569" s="591">
        <f>IF(NOT(ISBLANK(O569)),1,0)</f>
        <v>1</v>
      </c>
      <c r="G569" s="349" t="str">
        <f>IF(ISBLANK(H569), IF(OR(NOT(ISBLANK(L569)),NOT(ISBLANK(I569)), NOT(ISBLANK(O569))),"no oldname but should be",""),IF(H569=I569,"api",IF(H569=O569,"csv","no match or acs")))</f>
        <v>csv</v>
      </c>
      <c r="H569" s="119" t="s">
        <v>5448</v>
      </c>
      <c r="I569" s="477" t="s">
        <v>5677</v>
      </c>
      <c r="J569" s="189"/>
      <c r="K569" s="119"/>
      <c r="L569" s="119"/>
      <c r="M569" s="189"/>
      <c r="N569" s="189"/>
      <c r="O569" s="119" t="s">
        <v>5448</v>
      </c>
      <c r="P569" s="189"/>
      <c r="Q569" s="120" t="s">
        <v>5531</v>
      </c>
      <c r="R569" s="142">
        <f>IFERROR(_xlfn.XLOOKUP(T569, sortorder!P:P,sortorder!Q:Q),999)</f>
        <v>109</v>
      </c>
      <c r="S569" s="142">
        <f>IFERROR(_xlfn.XLOOKUP(T569, sortorder!P:P,sortorder!O:O),99)</f>
        <v>13</v>
      </c>
      <c r="T569" s="188" t="s">
        <v>5449</v>
      </c>
      <c r="U569" s="189"/>
      <c r="V569" s="147">
        <f>IFERROR(_xlfn.XLOOKUP(X569, sortorder!E:E,sortorder!D:D),99)</f>
        <v>72</v>
      </c>
      <c r="W569" s="147">
        <f>V569</f>
        <v>72</v>
      </c>
      <c r="X569" s="190" t="s">
        <v>1491</v>
      </c>
      <c r="Y569" s="137">
        <f>IF(ISERROR(SEARCH(Y$1,$Q569)),0,1)</f>
        <v>0</v>
      </c>
      <c r="Z569" s="137">
        <f>IF(ISERROR(SEARCH(Z$1,$Q569)),0,1)</f>
        <v>0</v>
      </c>
      <c r="AA569" s="137">
        <f>IF(ISERROR(SEARCH(AA$1,$Q569)),0,1)</f>
        <v>1</v>
      </c>
      <c r="AB569" s="137">
        <f>IF(ISERROR(SEARCH(AB$1,$Q569)),0,1)</f>
        <v>0</v>
      </c>
      <c r="AC569" s="137">
        <f>IF(ISERROR(SEARCH(AC$1,$Q569)),0,1)</f>
        <v>0</v>
      </c>
      <c r="AD569" s="137">
        <f>IF(ISERROR(SEARCH(AD$1,$Q569)),0,1)</f>
        <v>0</v>
      </c>
      <c r="AE569" s="137">
        <f>IF(ISERROR(SEARCH(AE$1,$Q569)),0,1)</f>
        <v>1</v>
      </c>
      <c r="AF569" s="137">
        <f>IF(ISERROR(SEARCH(AF$1,$Q569)),0,1)</f>
        <v>0</v>
      </c>
      <c r="AG569" s="137">
        <f>IF(ISERROR(SEARCH(AG$1,$Q569)),0,1)</f>
        <v>1</v>
      </c>
      <c r="AH569" s="119" t="s">
        <v>1051</v>
      </c>
      <c r="AI569" s="137" t="str">
        <f>_xlfn.XLOOKUP(I569,'api2.3'!B:B,'api2.3'!D:D,"")</f>
        <v>Supplemental Indexes</v>
      </c>
      <c r="AJ569" s="119" t="s">
        <v>84</v>
      </c>
      <c r="AK569" s="202" t="s">
        <v>84</v>
      </c>
      <c r="AL569" s="200">
        <f>_xlfn.XLOOKUP(AK569,sortorder!$I$15:$I$20,sortorder!$J$15:$J$20)</f>
        <v>5</v>
      </c>
      <c r="AM569" s="640" t="s">
        <v>416</v>
      </c>
      <c r="AN569" s="640" t="s">
        <v>416</v>
      </c>
      <c r="AO569" s="640" t="s">
        <v>417</v>
      </c>
      <c r="AP569" s="646">
        <v>1</v>
      </c>
      <c r="AQ569" s="119" t="s">
        <v>1076</v>
      </c>
      <c r="AR569" s="22" t="str">
        <f>IF(AA569=1,"pctile",IF(Y569=1,"ratio",IF(AC569=1,"avg","raw")))</f>
        <v>pctile</v>
      </c>
      <c r="AS569" s="119" t="s">
        <v>1086</v>
      </c>
      <c r="AT569" s="22" t="b">
        <f>AR569=AS569</f>
        <v>1</v>
      </c>
      <c r="AU569" s="640" t="s">
        <v>1077</v>
      </c>
      <c r="AV569" s="640" t="s">
        <v>1086</v>
      </c>
      <c r="AW569" s="119"/>
      <c r="AX569" s="601" t="s">
        <v>2799</v>
      </c>
      <c r="AY569" s="484" t="b">
        <v>0</v>
      </c>
      <c r="AZ569" s="224" t="s">
        <v>1078</v>
      </c>
      <c r="BA569" s="119">
        <v>2</v>
      </c>
      <c r="BB569" s="119">
        <v>0</v>
      </c>
      <c r="BC569" s="119" t="b">
        <v>0</v>
      </c>
      <c r="BD569" s="119" t="b">
        <v>0</v>
      </c>
      <c r="BE569" s="119" t="b">
        <v>0</v>
      </c>
      <c r="BF569" s="119"/>
      <c r="BG569" s="119" t="s">
        <v>5532</v>
      </c>
      <c r="BH569" s="119" t="s">
        <v>5533</v>
      </c>
      <c r="BI569" s="119" t="s">
        <v>5533</v>
      </c>
      <c r="BJ569" s="719" t="s">
        <v>7452</v>
      </c>
      <c r="BK569" s="566" t="s">
        <v>2799</v>
      </c>
      <c r="BL569" s="484" t="s">
        <v>5676</v>
      </c>
      <c r="BM569" s="189"/>
      <c r="BN569" s="189"/>
      <c r="BO569" s="248">
        <v>95</v>
      </c>
      <c r="BP569" s="119"/>
      <c r="BQ569" s="587"/>
      <c r="BR569" s="587"/>
      <c r="BS569" s="587"/>
      <c r="BT569" s="587"/>
      <c r="BU569" s="587"/>
    </row>
    <row r="570" spans="1:73">
      <c r="A570">
        <v>569</v>
      </c>
      <c r="B570" s="153" t="str">
        <f>IFERROR(TEXT(AL570,"00"),"99")&amp;IFERROR(TEXT(W570,"00"),"99")&amp;IFERROR(TEXT(S570,"00"),"99")&amp;IFERROR(TEXT(BO570,"000"),"999")</f>
        <v>057301070</v>
      </c>
      <c r="C570" s="153" t="str">
        <f>IFERROR(TEXT(AL570,"00"),"99")&amp;IFERROR(TEXT(V570,"00"),"99")&amp;IFERROR(TEXT(R570,"000"),"999")</f>
        <v>0573096</v>
      </c>
      <c r="D570" s="28">
        <v>1</v>
      </c>
      <c r="E570" s="591">
        <f>IF(NOT(ISBLANK(L570)),1,0)</f>
        <v>0</v>
      </c>
      <c r="F570" s="591">
        <f>IF(NOT(ISBLANK(O570)),1,0)</f>
        <v>1</v>
      </c>
      <c r="G570" s="349" t="str">
        <f>IF(ISBLANK(H570), IF(OR(NOT(ISBLANK(L570)),NOT(ISBLANK(I570)), NOT(ISBLANK(O570))),"no oldname but should be",""),IF(H570=I570,"api",IF(H570=O570,"csv","no match or acs")))</f>
        <v>api</v>
      </c>
      <c r="H570" t="s">
        <v>2077</v>
      </c>
      <c r="I570" s="119" t="s">
        <v>2077</v>
      </c>
      <c r="N570" s="56" t="s">
        <v>2078</v>
      </c>
      <c r="O570" t="s">
        <v>2078</v>
      </c>
      <c r="P570" s="56" t="s">
        <v>2078</v>
      </c>
      <c r="Q570" s="61" t="s">
        <v>2076</v>
      </c>
      <c r="R570" s="142">
        <f>IFERROR(_xlfn.XLOOKUP(T570, sortorder!P:P,sortorder!Q:Q),999)</f>
        <v>96</v>
      </c>
      <c r="S570" s="142">
        <f>IFERROR(_xlfn.XLOOKUP(T570, sortorder!P:P,sortorder!O:O),99)</f>
        <v>1</v>
      </c>
      <c r="T570" s="124" t="s">
        <v>181</v>
      </c>
      <c r="U570" s="56" t="s">
        <v>234</v>
      </c>
      <c r="V570" s="147">
        <f>IFERROR(_xlfn.XLOOKUP(X570, sortorder!E:E,sortorder!D:D),99)</f>
        <v>73</v>
      </c>
      <c r="W570" s="147">
        <f>V570</f>
        <v>73</v>
      </c>
      <c r="X570" s="21" t="s">
        <v>2046</v>
      </c>
      <c r="Y570" s="137">
        <f>IF(ISERROR(SEARCH(Y$1,$Q570)),0,1)</f>
        <v>0</v>
      </c>
      <c r="Z570" s="137">
        <f>IF(ISERROR(SEARCH(Z$1,$Q570)),0,1)</f>
        <v>1</v>
      </c>
      <c r="AA570" s="137">
        <f>IF(ISERROR(SEARCH(AA$1,$Q570)),0,1)</f>
        <v>1</v>
      </c>
      <c r="AB570" s="137">
        <f>IF(ISERROR(SEARCH(AB$1,$Q570)),0,1)</f>
        <v>0</v>
      </c>
      <c r="AC570" s="137">
        <f>IF(ISERROR(SEARCH(AC$1,$Q570)),0,1)</f>
        <v>0</v>
      </c>
      <c r="AD570" s="137">
        <f>IF(ISERROR(SEARCH(AD$1,$Q570)),0,1)</f>
        <v>0</v>
      </c>
      <c r="AE570" s="137">
        <f>IF(ISERROR(SEARCH(AE$1,$Q570)),0,1)</f>
        <v>1</v>
      </c>
      <c r="AF570" s="137">
        <f>IF(ISERROR(SEARCH(AF$1,$Q570)),0,1)</f>
        <v>0</v>
      </c>
      <c r="AG570" s="137">
        <f>IF(ISERROR(SEARCH(AG$1,$Q570)),0,1)</f>
        <v>1</v>
      </c>
      <c r="AH570" s="71" t="s">
        <v>1051</v>
      </c>
      <c r="AI570" s="137" t="str">
        <f>_xlfn.XLOOKUP(I570,'api2.3'!B:B,'api2.3'!D:D,"")</f>
        <v>Supplemental Indexes</v>
      </c>
      <c r="AJ570" s="71" t="s">
        <v>84</v>
      </c>
      <c r="AK570" s="38" t="s">
        <v>84</v>
      </c>
      <c r="AL570" s="200">
        <f>_xlfn.XLOOKUP(AK570,sortorder!$I$15:$I$20,sortorder!$J$15:$J$20)</f>
        <v>5</v>
      </c>
      <c r="AM570" s="638" t="s">
        <v>1743</v>
      </c>
      <c r="AN570" s="638" t="s">
        <v>1743</v>
      </c>
      <c r="AO570" s="638" t="s">
        <v>1744</v>
      </c>
      <c r="AP570" s="642">
        <v>3</v>
      </c>
      <c r="AQ570" s="71" t="s">
        <v>1741</v>
      </c>
      <c r="AR570" s="22" t="str">
        <f>IF(AA570=1,"pctile",IF(Y570=1,"ratio",IF(AC570=1,"avg","raw")))</f>
        <v>pctile</v>
      </c>
      <c r="AS570" s="71" t="s">
        <v>1086</v>
      </c>
      <c r="AT570" s="22" t="b">
        <f>AR570=AS570</f>
        <v>1</v>
      </c>
      <c r="AU570" s="638" t="s">
        <v>1077</v>
      </c>
      <c r="AV570" s="638" t="s">
        <v>1086</v>
      </c>
      <c r="AW570" s="71"/>
      <c r="AX570" s="601" t="s">
        <v>2799</v>
      </c>
      <c r="AY570" s="484" t="b">
        <v>0</v>
      </c>
      <c r="AZ570" s="71" t="s">
        <v>1078</v>
      </c>
      <c r="BA570" s="71">
        <v>2</v>
      </c>
      <c r="BB570" s="71">
        <v>0</v>
      </c>
      <c r="BC570" t="b">
        <v>0</v>
      </c>
      <c r="BD570" t="b">
        <v>0</v>
      </c>
      <c r="BE570" t="b">
        <v>0</v>
      </c>
      <c r="BF570" s="71"/>
      <c r="BG570" s="39" t="s">
        <v>2079</v>
      </c>
      <c r="BH570" s="71" t="s">
        <v>2080</v>
      </c>
      <c r="BI570" s="71" t="s">
        <v>2080</v>
      </c>
      <c r="BJ570" s="719" t="e">
        <v>#N/A</v>
      </c>
      <c r="BK570" s="566" t="s">
        <v>2799</v>
      </c>
      <c r="BL570" s="484" t="s">
        <v>2081</v>
      </c>
      <c r="BM570" s="56" t="s">
        <v>1433</v>
      </c>
      <c r="BN570" s="56" t="s">
        <v>321</v>
      </c>
      <c r="BO570" s="211">
        <v>70</v>
      </c>
      <c r="BQ570" s="585" t="s">
        <v>55</v>
      </c>
      <c r="BR570" s="585" t="s">
        <v>1180</v>
      </c>
      <c r="BS570" s="585" t="s">
        <v>2078</v>
      </c>
      <c r="BT570" s="585" t="s">
        <v>404</v>
      </c>
    </row>
    <row r="571" spans="1:73">
      <c r="A571">
        <v>570</v>
      </c>
      <c r="B571" s="153" t="str">
        <f>IFERROR(TEXT(AL571,"00"),"99")&amp;IFERROR(TEXT(W571,"00"),"99")&amp;IFERROR(TEXT(S571,"00"),"99")&amp;IFERROR(TEXT(BO571,"000"),"999")</f>
        <v>057302071</v>
      </c>
      <c r="C571" s="153" t="str">
        <f>IFERROR(TEXT(AL571,"00"),"99")&amp;IFERROR(TEXT(V571,"00"),"99")&amp;IFERROR(TEXT(R571,"000"),"999")</f>
        <v>0573097</v>
      </c>
      <c r="D571" s="28">
        <v>1</v>
      </c>
      <c r="E571" s="591">
        <f>IF(NOT(ISBLANK(L571)),1,0)</f>
        <v>0</v>
      </c>
      <c r="F571" s="591">
        <f>IF(NOT(ISBLANK(O571)),1,0)</f>
        <v>1</v>
      </c>
      <c r="G571" s="349" t="str">
        <f>IF(ISBLANK(H571), IF(OR(NOT(ISBLANK(L571)),NOT(ISBLANK(I571)), NOT(ISBLANK(O571))),"no oldname but should be",""),IF(H571=I571,"api",IF(H571=O571,"csv","no match or acs")))</f>
        <v>api</v>
      </c>
      <c r="H571" t="s">
        <v>2071</v>
      </c>
      <c r="I571" t="s">
        <v>2071</v>
      </c>
      <c r="N571" s="56" t="s">
        <v>2072</v>
      </c>
      <c r="O571" t="s">
        <v>2072</v>
      </c>
      <c r="P571" s="56" t="s">
        <v>2072</v>
      </c>
      <c r="Q571" s="61" t="s">
        <v>2070</v>
      </c>
      <c r="R571" s="142">
        <f>IFERROR(_xlfn.XLOOKUP(T571, sortorder!P:P,sortorder!Q:Q),999)</f>
        <v>97</v>
      </c>
      <c r="S571" s="142">
        <f>IFERROR(_xlfn.XLOOKUP(T571, sortorder!P:P,sortorder!O:O),99)</f>
        <v>2</v>
      </c>
      <c r="T571" s="124" t="s">
        <v>144</v>
      </c>
      <c r="U571" s="56" t="s">
        <v>216</v>
      </c>
      <c r="V571" s="147">
        <f>IFERROR(_xlfn.XLOOKUP(X571, sortorder!E:E,sortorder!D:D),99)</f>
        <v>73</v>
      </c>
      <c r="W571" s="147">
        <f>V571</f>
        <v>73</v>
      </c>
      <c r="X571" s="21" t="s">
        <v>2046</v>
      </c>
      <c r="Y571" s="137">
        <f>IF(ISERROR(SEARCH(Y$1,$Q571)),0,1)</f>
        <v>0</v>
      </c>
      <c r="Z571" s="137">
        <f>IF(ISERROR(SEARCH(Z$1,$Q571)),0,1)</f>
        <v>1</v>
      </c>
      <c r="AA571" s="137">
        <f>IF(ISERROR(SEARCH(AA$1,$Q571)),0,1)</f>
        <v>1</v>
      </c>
      <c r="AB571" s="137">
        <f>IF(ISERROR(SEARCH(AB$1,$Q571)),0,1)</f>
        <v>0</v>
      </c>
      <c r="AC571" s="137">
        <f>IF(ISERROR(SEARCH(AC$1,$Q571)),0,1)</f>
        <v>0</v>
      </c>
      <c r="AD571" s="137">
        <f>IF(ISERROR(SEARCH(AD$1,$Q571)),0,1)</f>
        <v>0</v>
      </c>
      <c r="AE571" s="137">
        <f>IF(ISERROR(SEARCH(AE$1,$Q571)),0,1)</f>
        <v>1</v>
      </c>
      <c r="AF571" s="137">
        <f>IF(ISERROR(SEARCH(AF$1,$Q571)),0,1)</f>
        <v>0</v>
      </c>
      <c r="AG571" s="137">
        <f>IF(ISERROR(SEARCH(AG$1,$Q571)),0,1)</f>
        <v>1</v>
      </c>
      <c r="AH571" s="71" t="s">
        <v>1051</v>
      </c>
      <c r="AI571" s="137" t="str">
        <f>_xlfn.XLOOKUP(I571,'api2.3'!B:B,'api2.3'!D:D,"")</f>
        <v>Supplemental Indexes</v>
      </c>
      <c r="AJ571" s="71" t="s">
        <v>84</v>
      </c>
      <c r="AK571" s="38" t="s">
        <v>84</v>
      </c>
      <c r="AL571" s="200">
        <f>_xlfn.XLOOKUP(AK571,sortorder!$I$15:$I$20,sortorder!$J$15:$J$20)</f>
        <v>5</v>
      </c>
      <c r="AM571" s="638" t="s">
        <v>1743</v>
      </c>
      <c r="AN571" s="638" t="s">
        <v>1743</v>
      </c>
      <c r="AO571" s="638" t="s">
        <v>1744</v>
      </c>
      <c r="AP571" s="642">
        <v>3</v>
      </c>
      <c r="AQ571" s="71" t="s">
        <v>1741</v>
      </c>
      <c r="AR571" s="22" t="str">
        <f>IF(AA571=1,"pctile",IF(Y571=1,"ratio",IF(AC571=1,"avg","raw")))</f>
        <v>pctile</v>
      </c>
      <c r="AS571" s="71" t="s">
        <v>1086</v>
      </c>
      <c r="AT571" s="22" t="b">
        <f>AR571=AS571</f>
        <v>1</v>
      </c>
      <c r="AU571" s="638" t="s">
        <v>1077</v>
      </c>
      <c r="AV571" s="638" t="s">
        <v>1086</v>
      </c>
      <c r="AW571" s="71"/>
      <c r="AX571" s="601" t="s">
        <v>2799</v>
      </c>
      <c r="AY571" s="484" t="b">
        <v>0</v>
      </c>
      <c r="AZ571" s="71" t="s">
        <v>1078</v>
      </c>
      <c r="BA571" s="71">
        <v>2</v>
      </c>
      <c r="BB571" s="71">
        <v>0</v>
      </c>
      <c r="BC571" t="b">
        <v>0</v>
      </c>
      <c r="BD571" t="b">
        <v>0</v>
      </c>
      <c r="BE571" t="b">
        <v>0</v>
      </c>
      <c r="BF571" s="71"/>
      <c r="BG571" s="39" t="s">
        <v>2073</v>
      </c>
      <c r="BH571" s="71" t="s">
        <v>2074</v>
      </c>
      <c r="BI571" s="71" t="s">
        <v>2074</v>
      </c>
      <c r="BJ571" s="719" t="e">
        <v>#N/A</v>
      </c>
      <c r="BK571" s="566" t="s">
        <v>2799</v>
      </c>
      <c r="BL571" s="484" t="s">
        <v>2075</v>
      </c>
      <c r="BM571" s="56" t="s">
        <v>1424</v>
      </c>
      <c r="BN571" s="56" t="s">
        <v>471</v>
      </c>
      <c r="BO571" s="211">
        <v>71</v>
      </c>
      <c r="BQ571" s="585" t="s">
        <v>86</v>
      </c>
      <c r="BR571" s="585" t="s">
        <v>1440</v>
      </c>
      <c r="BS571" s="585" t="s">
        <v>2072</v>
      </c>
      <c r="BT571" s="585" t="s">
        <v>404</v>
      </c>
    </row>
    <row r="572" spans="1:73">
      <c r="A572">
        <v>571</v>
      </c>
      <c r="B572" s="153" t="str">
        <f>IFERROR(TEXT(AL572,"00"),"99")&amp;IFERROR(TEXT(W572,"00"),"99")&amp;IFERROR(TEXT(S572,"00"),"99")&amp;IFERROR(TEXT(BO572,"000"),"999")</f>
        <v>057303072</v>
      </c>
      <c r="C572" s="153" t="str">
        <f>IFERROR(TEXT(AL572,"00"),"99")&amp;IFERROR(TEXT(V572,"00"),"99")&amp;IFERROR(TEXT(R572,"000"),"999")</f>
        <v>0573098</v>
      </c>
      <c r="D572" s="239">
        <v>1</v>
      </c>
      <c r="E572" s="591">
        <f>IF(NOT(ISBLANK(L572)),1,0)</f>
        <v>0</v>
      </c>
      <c r="F572" s="591">
        <f>IF(NOT(ISBLANK(O572)),1,0)</f>
        <v>1</v>
      </c>
      <c r="G572" s="349" t="str">
        <f>IF(ISBLANK(H572), IF(OR(NOT(ISBLANK(L572)),NOT(ISBLANK(I572)), NOT(ISBLANK(O572))),"no oldname but should be",""),IF(H572=I572,"api",IF(H572=O572,"csv","no match or acs")))</f>
        <v>csv</v>
      </c>
      <c r="H572" s="119" t="s">
        <v>5598</v>
      </c>
      <c r="I572" s="119" t="s">
        <v>5597</v>
      </c>
      <c r="J572" s="189"/>
      <c r="K572" s="119"/>
      <c r="L572" s="119"/>
      <c r="M572" s="189"/>
      <c r="N572" s="189"/>
      <c r="O572" s="119" t="s">
        <v>5598</v>
      </c>
      <c r="P572" s="189"/>
      <c r="Q572" s="120" t="s">
        <v>5599</v>
      </c>
      <c r="R572" s="142">
        <f>IFERROR(_xlfn.XLOOKUP(T572, sortorder!P:P,sortorder!Q:Q),999)</f>
        <v>98</v>
      </c>
      <c r="S572" s="142">
        <f>IFERROR(_xlfn.XLOOKUP(T572, sortorder!P:P,sortorder!O:O),99)</f>
        <v>3</v>
      </c>
      <c r="T572" s="188" t="s">
        <v>5453</v>
      </c>
      <c r="U572" s="189"/>
      <c r="V572" s="147">
        <f>IFERROR(_xlfn.XLOOKUP(X572, sortorder!E:E,sortorder!D:D),99)</f>
        <v>73</v>
      </c>
      <c r="W572" s="147">
        <f>V572</f>
        <v>73</v>
      </c>
      <c r="X572" s="190" t="s">
        <v>2046</v>
      </c>
      <c r="Y572" s="137">
        <f>IF(ISERROR(SEARCH(Y$1,$Q572)),0,1)</f>
        <v>0</v>
      </c>
      <c r="Z572" s="137">
        <f>IF(ISERROR(SEARCH(Z$1,$Q572)),0,1)</f>
        <v>1</v>
      </c>
      <c r="AA572" s="137">
        <f>IF(ISERROR(SEARCH(AA$1,$Q572)),0,1)</f>
        <v>1</v>
      </c>
      <c r="AB572" s="137">
        <f>IF(ISERROR(SEARCH(AB$1,$Q572)),0,1)</f>
        <v>0</v>
      </c>
      <c r="AC572" s="137">
        <f>IF(ISERROR(SEARCH(AC$1,$Q572)),0,1)</f>
        <v>0</v>
      </c>
      <c r="AD572" s="137">
        <f>IF(ISERROR(SEARCH(AD$1,$Q572)),0,1)</f>
        <v>0</v>
      </c>
      <c r="AE572" s="137">
        <f>IF(ISERROR(SEARCH(AE$1,$Q572)),0,1)</f>
        <v>1</v>
      </c>
      <c r="AF572" s="137">
        <f>IF(ISERROR(SEARCH(AF$1,$Q572)),0,1)</f>
        <v>0</v>
      </c>
      <c r="AG572" s="137">
        <f>IF(ISERROR(SEARCH(AG$1,$Q572)),0,1)</f>
        <v>1</v>
      </c>
      <c r="AH572" s="119" t="s">
        <v>1051</v>
      </c>
      <c r="AI572" s="137" t="str">
        <f>_xlfn.XLOOKUP(I572,'api2.3'!B:B,'api2.3'!D:D,"")</f>
        <v>Supplemental Indexes</v>
      </c>
      <c r="AJ572" s="119" t="s">
        <v>84</v>
      </c>
      <c r="AK572" s="202" t="s">
        <v>84</v>
      </c>
      <c r="AL572" s="200">
        <f>_xlfn.XLOOKUP(AK572,sortorder!$I$15:$I$20,sortorder!$J$15:$J$20)</f>
        <v>5</v>
      </c>
      <c r="AM572" s="640" t="s">
        <v>1743</v>
      </c>
      <c r="AN572" s="640" t="s">
        <v>1743</v>
      </c>
      <c r="AO572" s="640" t="s">
        <v>1744</v>
      </c>
      <c r="AP572" s="646">
        <v>3</v>
      </c>
      <c r="AQ572" s="119" t="s">
        <v>1741</v>
      </c>
      <c r="AR572" s="22" t="str">
        <f>IF(AA572=1,"pctile",IF(Y572=1,"ratio",IF(AC572=1,"avg","raw")))</f>
        <v>pctile</v>
      </c>
      <c r="AS572" s="119" t="s">
        <v>1086</v>
      </c>
      <c r="AT572" s="22" t="b">
        <f>AR572=AS572</f>
        <v>1</v>
      </c>
      <c r="AU572" s="640" t="s">
        <v>1077</v>
      </c>
      <c r="AV572" s="640" t="s">
        <v>1086</v>
      </c>
      <c r="AW572" s="119"/>
      <c r="AX572" s="601" t="s">
        <v>2799</v>
      </c>
      <c r="AY572" s="484" t="b">
        <v>0</v>
      </c>
      <c r="AZ572" s="224" t="s">
        <v>1078</v>
      </c>
      <c r="BA572" s="119">
        <v>2</v>
      </c>
      <c r="BB572" s="119">
        <v>0</v>
      </c>
      <c r="BC572" s="119" t="b">
        <v>0</v>
      </c>
      <c r="BD572" s="119" t="b">
        <v>0</v>
      </c>
      <c r="BE572" s="119" t="b">
        <v>0</v>
      </c>
      <c r="BF572" s="119"/>
      <c r="BG572" s="186" t="s">
        <v>5600</v>
      </c>
      <c r="BH572" s="119" t="s">
        <v>5601</v>
      </c>
      <c r="BI572" s="119" t="s">
        <v>5601</v>
      </c>
      <c r="BJ572" s="719" t="e">
        <v>#N/A</v>
      </c>
      <c r="BK572" s="566" t="s">
        <v>2799</v>
      </c>
      <c r="BL572" s="484" t="s">
        <v>6596</v>
      </c>
      <c r="BM572" s="189"/>
      <c r="BN572" s="189"/>
      <c r="BO572" s="374">
        <v>72</v>
      </c>
      <c r="BP572" s="119"/>
      <c r="BQ572" s="587"/>
      <c r="BR572" s="587"/>
      <c r="BS572" s="587"/>
      <c r="BT572" s="587"/>
      <c r="BU572" s="587"/>
    </row>
    <row r="573" spans="1:73">
      <c r="A573">
        <v>572</v>
      </c>
      <c r="B573" s="153" t="str">
        <f>IFERROR(TEXT(AL573,"00"),"99")&amp;IFERROR(TEXT(W573,"00"),"99")&amp;IFERROR(TEXT(S573,"00"),"99")&amp;IFERROR(TEXT(BO573,"000"),"999")</f>
        <v>057304073</v>
      </c>
      <c r="C573" s="153" t="str">
        <f>IFERROR(TEXT(AL573,"00"),"99")&amp;IFERROR(TEXT(V573,"00"),"99")&amp;IFERROR(TEXT(R573,"000"),"999")</f>
        <v>0573099</v>
      </c>
      <c r="D573" s="28">
        <v>1</v>
      </c>
      <c r="E573" s="591">
        <f>IF(NOT(ISBLANK(L573)),1,0)</f>
        <v>0</v>
      </c>
      <c r="F573" s="591">
        <f>IF(NOT(ISBLANK(O573)),1,0)</f>
        <v>1</v>
      </c>
      <c r="G573" s="349" t="str">
        <f>IF(ISBLANK(H573), IF(OR(NOT(ISBLANK(L573)),NOT(ISBLANK(I573)), NOT(ISBLANK(O573))),"no oldname but should be",""),IF(H573=I573,"api",IF(H573=O573,"csv","no match or acs")))</f>
        <v>api</v>
      </c>
      <c r="H573" t="s">
        <v>2049</v>
      </c>
      <c r="I573" t="s">
        <v>2049</v>
      </c>
      <c r="N573" s="56" t="s">
        <v>2050</v>
      </c>
      <c r="O573" t="s">
        <v>2050</v>
      </c>
      <c r="P573" s="56" t="s">
        <v>2050</v>
      </c>
      <c r="Q573" s="61" t="s">
        <v>2048</v>
      </c>
      <c r="R573" s="142">
        <f>IFERROR(_xlfn.XLOOKUP(T573, sortorder!P:P,sortorder!Q:Q),999)</f>
        <v>99</v>
      </c>
      <c r="S573" s="142">
        <f>IFERROR(_xlfn.XLOOKUP(T573, sortorder!P:P,sortorder!O:O),99)</f>
        <v>4</v>
      </c>
      <c r="T573" s="124" t="s">
        <v>196</v>
      </c>
      <c r="U573" s="56" t="s">
        <v>206</v>
      </c>
      <c r="V573" s="147">
        <f>IFERROR(_xlfn.XLOOKUP(X573, sortorder!E:E,sortorder!D:D),99)</f>
        <v>73</v>
      </c>
      <c r="W573" s="147">
        <f>V573</f>
        <v>73</v>
      </c>
      <c r="X573" s="21" t="s">
        <v>2046</v>
      </c>
      <c r="Y573" s="137">
        <f>IF(ISERROR(SEARCH(Y$1,$Q573)),0,1)</f>
        <v>0</v>
      </c>
      <c r="Z573" s="137">
        <f>IF(ISERROR(SEARCH(Z$1,$Q573)),0,1)</f>
        <v>1</v>
      </c>
      <c r="AA573" s="137">
        <f>IF(ISERROR(SEARCH(AA$1,$Q573)),0,1)</f>
        <v>1</v>
      </c>
      <c r="AB573" s="137">
        <f>IF(ISERROR(SEARCH(AB$1,$Q573)),0,1)</f>
        <v>0</v>
      </c>
      <c r="AC573" s="137">
        <f>IF(ISERROR(SEARCH(AC$1,$Q573)),0,1)</f>
        <v>0</v>
      </c>
      <c r="AD573" s="137">
        <f>IF(ISERROR(SEARCH(AD$1,$Q573)),0,1)</f>
        <v>0</v>
      </c>
      <c r="AE573" s="137">
        <f>IF(ISERROR(SEARCH(AE$1,$Q573)),0,1)</f>
        <v>1</v>
      </c>
      <c r="AF573" s="137">
        <f>IF(ISERROR(SEARCH(AF$1,$Q573)),0,1)</f>
        <v>0</v>
      </c>
      <c r="AG573" s="137">
        <f>IF(ISERROR(SEARCH(AG$1,$Q573)),0,1)</f>
        <v>1</v>
      </c>
      <c r="AH573" s="71" t="s">
        <v>1051</v>
      </c>
      <c r="AI573" s="137" t="str">
        <f>_xlfn.XLOOKUP(I573,'api2.3'!B:B,'api2.3'!D:D,"")</f>
        <v>Supplemental Indexes</v>
      </c>
      <c r="AJ573" s="71" t="s">
        <v>84</v>
      </c>
      <c r="AK573" s="38" t="s">
        <v>84</v>
      </c>
      <c r="AL573" s="200">
        <f>_xlfn.XLOOKUP(AK573,sortorder!$I$15:$I$20,sortorder!$J$15:$J$20)</f>
        <v>5</v>
      </c>
      <c r="AM573" s="638" t="s">
        <v>1743</v>
      </c>
      <c r="AN573" s="638" t="s">
        <v>1743</v>
      </c>
      <c r="AO573" s="638" t="s">
        <v>1744</v>
      </c>
      <c r="AP573" s="642">
        <v>3</v>
      </c>
      <c r="AQ573" s="71" t="s">
        <v>1741</v>
      </c>
      <c r="AR573" s="22" t="str">
        <f>IF(AA573=1,"pctile",IF(Y573=1,"ratio",IF(AC573=1,"avg","raw")))</f>
        <v>pctile</v>
      </c>
      <c r="AS573" s="71" t="s">
        <v>1086</v>
      </c>
      <c r="AT573" s="22" t="b">
        <f>AR573=AS573</f>
        <v>1</v>
      </c>
      <c r="AU573" s="638" t="s">
        <v>1077</v>
      </c>
      <c r="AV573" s="638" t="s">
        <v>1086</v>
      </c>
      <c r="AW573" s="71"/>
      <c r="AX573" s="601" t="s">
        <v>2799</v>
      </c>
      <c r="AY573" s="484" t="b">
        <v>0</v>
      </c>
      <c r="AZ573" s="71" t="s">
        <v>1078</v>
      </c>
      <c r="BA573" s="71">
        <v>2</v>
      </c>
      <c r="BB573" s="71">
        <v>0</v>
      </c>
      <c r="BC573" t="b">
        <v>0</v>
      </c>
      <c r="BD573" t="b">
        <v>0</v>
      </c>
      <c r="BE573" t="b">
        <v>0</v>
      </c>
      <c r="BF573" s="71"/>
      <c r="BG573" s="39" t="s">
        <v>2051</v>
      </c>
      <c r="BH573" s="71" t="s">
        <v>4808</v>
      </c>
      <c r="BI573" s="71" t="s">
        <v>4808</v>
      </c>
      <c r="BJ573" s="719" t="e">
        <v>#N/A</v>
      </c>
      <c r="BK573" s="566" t="s">
        <v>2799</v>
      </c>
      <c r="BL573" s="484" t="s">
        <v>2052</v>
      </c>
      <c r="BM573" s="56" t="s">
        <v>1387</v>
      </c>
      <c r="BN573" s="56" t="s">
        <v>293</v>
      </c>
      <c r="BO573" s="211">
        <v>73</v>
      </c>
      <c r="BQ573" s="585" t="s">
        <v>55</v>
      </c>
      <c r="BR573" s="585" t="s">
        <v>1269</v>
      </c>
      <c r="BS573" s="585" t="s">
        <v>2050</v>
      </c>
      <c r="BT573" s="585" t="s">
        <v>404</v>
      </c>
    </row>
    <row r="574" spans="1:73">
      <c r="A574">
        <v>573</v>
      </c>
      <c r="B574" s="153" t="str">
        <f>IFERROR(TEXT(AL574,"00"),"99")&amp;IFERROR(TEXT(W574,"00"),"99")&amp;IFERROR(TEXT(S574,"00"),"99")&amp;IFERROR(TEXT(BO574,"000"),"999")</f>
        <v>057305074</v>
      </c>
      <c r="C574" s="153" t="str">
        <f>IFERROR(TEXT(AL574,"00"),"99")&amp;IFERROR(TEXT(V574,"00"),"99")&amp;IFERROR(TEXT(R574,"000"),"999")</f>
        <v>0573101</v>
      </c>
      <c r="D574" s="28">
        <v>1</v>
      </c>
      <c r="E574" s="591">
        <f>IF(NOT(ISBLANK(L574)),1,0)</f>
        <v>0</v>
      </c>
      <c r="F574" s="591">
        <f>IF(NOT(ISBLANK(O574)),1,0)</f>
        <v>1</v>
      </c>
      <c r="G574" s="349" t="str">
        <f>IF(ISBLANK(H574), IF(OR(NOT(ISBLANK(L574)),NOT(ISBLANK(I574)), NOT(ISBLANK(O574))),"no oldname but should be",""),IF(H574=I574,"api",IF(H574=O574,"csv","no match or acs")))</f>
        <v>api</v>
      </c>
      <c r="H574" t="s">
        <v>2093</v>
      </c>
      <c r="I574" t="s">
        <v>2093</v>
      </c>
      <c r="K574" s="119"/>
      <c r="L574" s="119"/>
      <c r="M574" s="189"/>
      <c r="N574" s="189" t="s">
        <v>2094</v>
      </c>
      <c r="O574" s="119" t="s">
        <v>2094</v>
      </c>
      <c r="P574" s="189" t="s">
        <v>2094</v>
      </c>
      <c r="Q574" s="120" t="s">
        <v>2092</v>
      </c>
      <c r="R574" s="142">
        <f>IFERROR(_xlfn.XLOOKUP(T574, sortorder!P:P,sortorder!Q:Q),999)</f>
        <v>101</v>
      </c>
      <c r="S574" s="142">
        <f>IFERROR(_xlfn.XLOOKUP(T574, sortorder!P:P,sortorder!O:O),99)</f>
        <v>5</v>
      </c>
      <c r="T574" s="188" t="s">
        <v>1717</v>
      </c>
      <c r="U574" s="189" t="s">
        <v>1717</v>
      </c>
      <c r="V574" s="147">
        <f>IFERROR(_xlfn.XLOOKUP(X574, sortorder!E:E,sortorder!D:D),99)</f>
        <v>73</v>
      </c>
      <c r="W574" s="147">
        <f>V574</f>
        <v>73</v>
      </c>
      <c r="X574" s="190" t="s">
        <v>2046</v>
      </c>
      <c r="Y574" s="137">
        <f>IF(ISERROR(SEARCH(Y$1,$Q574)),0,1)</f>
        <v>0</v>
      </c>
      <c r="Z574" s="137">
        <f>IF(ISERROR(SEARCH(Z$1,$Q574)),0,1)</f>
        <v>1</v>
      </c>
      <c r="AA574" s="137">
        <f>IF(ISERROR(SEARCH(AA$1,$Q574)),0,1)</f>
        <v>1</v>
      </c>
      <c r="AB574" s="137">
        <f>IF(ISERROR(SEARCH(AB$1,$Q574)),0,1)</f>
        <v>0</v>
      </c>
      <c r="AC574" s="137">
        <f>IF(ISERROR(SEARCH(AC$1,$Q574)),0,1)</f>
        <v>0</v>
      </c>
      <c r="AD574" s="137">
        <f>IF(ISERROR(SEARCH(AD$1,$Q574)),0,1)</f>
        <v>0</v>
      </c>
      <c r="AE574" s="137">
        <f>IF(ISERROR(SEARCH(AE$1,$Q574)),0,1)</f>
        <v>1</v>
      </c>
      <c r="AF574" s="137">
        <f>IF(ISERROR(SEARCH(AF$1,$Q574)),0,1)</f>
        <v>0</v>
      </c>
      <c r="AG574" s="137">
        <f>IF(ISERROR(SEARCH(AG$1,$Q574)),0,1)</f>
        <v>1</v>
      </c>
      <c r="AH574" s="309" t="s">
        <v>1051</v>
      </c>
      <c r="AI574" s="137" t="str">
        <f>_xlfn.XLOOKUP(I574,'api2.3'!B:B,'api2.3'!D:D,"")</f>
        <v>Supplemental Indexes</v>
      </c>
      <c r="AJ574" s="309" t="s">
        <v>84</v>
      </c>
      <c r="AK574" s="202" t="s">
        <v>84</v>
      </c>
      <c r="AL574" s="200">
        <f>_xlfn.XLOOKUP(AK574,sortorder!$I$15:$I$20,sortorder!$J$15:$J$20)</f>
        <v>5</v>
      </c>
      <c r="AM574" s="640" t="s">
        <v>1743</v>
      </c>
      <c r="AN574" s="640" t="s">
        <v>1743</v>
      </c>
      <c r="AO574" s="640" t="s">
        <v>1744</v>
      </c>
      <c r="AP574" s="644">
        <v>3</v>
      </c>
      <c r="AQ574" s="309" t="s">
        <v>1741</v>
      </c>
      <c r="AR574" s="22" t="str">
        <f>IF(AA574=1,"pctile",IF(Y574=1,"ratio",IF(AC574=1,"avg","raw")))</f>
        <v>pctile</v>
      </c>
      <c r="AS574" s="309" t="s">
        <v>1086</v>
      </c>
      <c r="AT574" s="22" t="b">
        <f>AR574=AS574</f>
        <v>1</v>
      </c>
      <c r="AU574" s="640" t="s">
        <v>1077</v>
      </c>
      <c r="AV574" s="640" t="s">
        <v>1086</v>
      </c>
      <c r="AW574" s="309"/>
      <c r="AX574" s="601" t="s">
        <v>2799</v>
      </c>
      <c r="AY574" s="484" t="b">
        <v>0</v>
      </c>
      <c r="AZ574" s="309" t="s">
        <v>1078</v>
      </c>
      <c r="BA574" s="309">
        <v>2</v>
      </c>
      <c r="BB574" s="309">
        <v>0</v>
      </c>
      <c r="BC574" s="119" t="b">
        <v>0</v>
      </c>
      <c r="BD574" s="119" t="b">
        <v>0</v>
      </c>
      <c r="BE574" s="119" t="b">
        <v>0</v>
      </c>
      <c r="BF574" s="309"/>
      <c r="BG574" s="186" t="s">
        <v>5226</v>
      </c>
      <c r="BH574" s="309" t="s">
        <v>2095</v>
      </c>
      <c r="BI574" s="309" t="s">
        <v>2095</v>
      </c>
      <c r="BJ574" s="719" t="e">
        <v>#N/A</v>
      </c>
      <c r="BK574" s="566" t="s">
        <v>2799</v>
      </c>
      <c r="BL574" s="484" t="s">
        <v>2096</v>
      </c>
      <c r="BM574" s="189" t="s">
        <v>1457</v>
      </c>
      <c r="BN574" s="56" t="s">
        <v>5232</v>
      </c>
      <c r="BO574" s="211">
        <v>74</v>
      </c>
      <c r="BQ574" s="585" t="s">
        <v>109</v>
      </c>
      <c r="BR574" s="585" t="s">
        <v>1554</v>
      </c>
      <c r="BS574" s="585" t="s">
        <v>2094</v>
      </c>
    </row>
    <row r="575" spans="1:73">
      <c r="A575">
        <v>574</v>
      </c>
      <c r="B575" s="153" t="str">
        <f>IFERROR(TEXT(AL575,"00"),"99")&amp;IFERROR(TEXT(W575,"00"),"99")&amp;IFERROR(TEXT(S575,"00"),"99")&amp;IFERROR(TEXT(BO575,"000"),"999")</f>
        <v>057306075</v>
      </c>
      <c r="C575" s="153" t="str">
        <f>IFERROR(TEXT(AL575,"00"),"99")&amp;IFERROR(TEXT(V575,"00"),"99")&amp;IFERROR(TEXT(R575,"000"),"999")</f>
        <v>0573102</v>
      </c>
      <c r="D575" s="28">
        <v>1</v>
      </c>
      <c r="E575" s="591">
        <f>IF(NOT(ISBLANK(L575)),1,0)</f>
        <v>0</v>
      </c>
      <c r="F575" s="591">
        <f>IF(NOT(ISBLANK(O575)),1,0)</f>
        <v>1</v>
      </c>
      <c r="G575" s="349" t="str">
        <f>IF(ISBLANK(H575), IF(OR(NOT(ISBLANK(L575)),NOT(ISBLANK(I575)), NOT(ISBLANK(O575))),"no oldname but should be",""),IF(H575=I575,"api",IF(H575=O575,"csv","no match or acs")))</f>
        <v>api</v>
      </c>
      <c r="H575" t="s">
        <v>2098</v>
      </c>
      <c r="I575" t="s">
        <v>2098</v>
      </c>
      <c r="K575" s="119"/>
      <c r="L575" s="119"/>
      <c r="M575" s="189"/>
      <c r="N575" s="189" t="s">
        <v>2099</v>
      </c>
      <c r="O575" s="119" t="s">
        <v>2099</v>
      </c>
      <c r="P575" s="189" t="s">
        <v>2099</v>
      </c>
      <c r="Q575" s="120" t="s">
        <v>2097</v>
      </c>
      <c r="R575" s="142">
        <f>IFERROR(_xlfn.XLOOKUP(T575, sortorder!P:P,sortorder!Q:Q),999)</f>
        <v>102</v>
      </c>
      <c r="S575" s="142">
        <f>IFERROR(_xlfn.XLOOKUP(T575, sortorder!P:P,sortorder!O:O),99)</f>
        <v>6</v>
      </c>
      <c r="T575" s="124" t="s">
        <v>306</v>
      </c>
      <c r="U575" s="189" t="s">
        <v>305</v>
      </c>
      <c r="V575" s="147">
        <f>IFERROR(_xlfn.XLOOKUP(X575, sortorder!E:E,sortorder!D:D),99)</f>
        <v>73</v>
      </c>
      <c r="W575" s="147">
        <f>V575</f>
        <v>73</v>
      </c>
      <c r="X575" s="190" t="s">
        <v>2046</v>
      </c>
      <c r="Y575" s="137">
        <f>IF(ISERROR(SEARCH(Y$1,$Q575)),0,1)</f>
        <v>0</v>
      </c>
      <c r="Z575" s="137">
        <f>IF(ISERROR(SEARCH(Z$1,$Q575)),0,1)</f>
        <v>1</v>
      </c>
      <c r="AA575" s="137">
        <f>IF(ISERROR(SEARCH(AA$1,$Q575)),0,1)</f>
        <v>1</v>
      </c>
      <c r="AB575" s="137">
        <f>IF(ISERROR(SEARCH(AB$1,$Q575)),0,1)</f>
        <v>0</v>
      </c>
      <c r="AC575" s="137">
        <f>IF(ISERROR(SEARCH(AC$1,$Q575)),0,1)</f>
        <v>0</v>
      </c>
      <c r="AD575" s="137">
        <f>IF(ISERROR(SEARCH(AD$1,$Q575)),0,1)</f>
        <v>0</v>
      </c>
      <c r="AE575" s="137">
        <f>IF(ISERROR(SEARCH(AE$1,$Q575)),0,1)</f>
        <v>1</v>
      </c>
      <c r="AF575" s="137">
        <f>IF(ISERROR(SEARCH(AF$1,$Q575)),0,1)</f>
        <v>0</v>
      </c>
      <c r="AG575" s="137">
        <f>IF(ISERROR(SEARCH(AG$1,$Q575)),0,1)</f>
        <v>1</v>
      </c>
      <c r="AH575" s="309" t="s">
        <v>1051</v>
      </c>
      <c r="AI575" s="137" t="str">
        <f>_xlfn.XLOOKUP(I575,'api2.3'!B:B,'api2.3'!D:D,"")</f>
        <v>Supplemental Indexes</v>
      </c>
      <c r="AJ575" s="71" t="s">
        <v>84</v>
      </c>
      <c r="AK575" s="202" t="s">
        <v>84</v>
      </c>
      <c r="AL575" s="200">
        <f>_xlfn.XLOOKUP(AK575,sortorder!$I$15:$I$20,sortorder!$J$15:$J$20)</f>
        <v>5</v>
      </c>
      <c r="AM575" s="640" t="s">
        <v>1743</v>
      </c>
      <c r="AN575" s="640" t="s">
        <v>1743</v>
      </c>
      <c r="AO575" s="640" t="s">
        <v>1744</v>
      </c>
      <c r="AP575" s="644">
        <v>3</v>
      </c>
      <c r="AQ575" s="309" t="s">
        <v>1741</v>
      </c>
      <c r="AR575" s="22" t="str">
        <f>IF(AA575=1,"pctile",IF(Y575=1,"ratio",IF(AC575=1,"avg","raw")))</f>
        <v>pctile</v>
      </c>
      <c r="AS575" s="309" t="s">
        <v>1086</v>
      </c>
      <c r="AT575" s="22" t="b">
        <f>AR575=AS575</f>
        <v>1</v>
      </c>
      <c r="AU575" s="640" t="s">
        <v>1077</v>
      </c>
      <c r="AV575" s="640" t="s">
        <v>1086</v>
      </c>
      <c r="AW575" s="309"/>
      <c r="AX575" s="601" t="s">
        <v>2799</v>
      </c>
      <c r="AY575" s="484" t="b">
        <v>0</v>
      </c>
      <c r="AZ575" s="309" t="s">
        <v>1078</v>
      </c>
      <c r="BA575" s="309">
        <v>2</v>
      </c>
      <c r="BB575" s="309">
        <v>0</v>
      </c>
      <c r="BC575" s="119" t="b">
        <v>0</v>
      </c>
      <c r="BD575" s="119" t="b">
        <v>0</v>
      </c>
      <c r="BE575" s="119" t="b">
        <v>0</v>
      </c>
      <c r="BF575" s="309"/>
      <c r="BG575" s="186" t="s">
        <v>2100</v>
      </c>
      <c r="BH575" s="309" t="s">
        <v>2101</v>
      </c>
      <c r="BI575" s="309" t="s">
        <v>2101</v>
      </c>
      <c r="BJ575" s="719" t="e">
        <v>#N/A</v>
      </c>
      <c r="BK575" s="566" t="s">
        <v>2799</v>
      </c>
      <c r="BL575" s="484" t="s">
        <v>2102</v>
      </c>
      <c r="BM575" s="189" t="s">
        <v>1467</v>
      </c>
      <c r="BN575" s="56" t="s">
        <v>536</v>
      </c>
      <c r="BO575" s="211">
        <v>75</v>
      </c>
      <c r="BQ575" s="585" t="s">
        <v>143</v>
      </c>
      <c r="BR575" s="585" t="s">
        <v>1131</v>
      </c>
      <c r="BS575" s="585" t="s">
        <v>2099</v>
      </c>
      <c r="BT575" s="585" t="s">
        <v>404</v>
      </c>
    </row>
    <row r="576" spans="1:73">
      <c r="A576">
        <v>575</v>
      </c>
      <c r="B576" s="153" t="str">
        <f>IFERROR(TEXT(AL576,"00"),"99")&amp;IFERROR(TEXT(W576,"00"),"99")&amp;IFERROR(TEXT(S576,"00"),"99")&amp;IFERROR(TEXT(BO576,"000"),"999")</f>
        <v>057307076</v>
      </c>
      <c r="C576" s="153" t="str">
        <f>IFERROR(TEXT(AL576,"00"),"99")&amp;IFERROR(TEXT(V576,"00"),"99")&amp;IFERROR(TEXT(R576,"000"),"999")</f>
        <v>0573103</v>
      </c>
      <c r="D576" s="28">
        <v>1</v>
      </c>
      <c r="E576" s="591">
        <f>IF(NOT(ISBLANK(L576)),1,0)</f>
        <v>0</v>
      </c>
      <c r="F576" s="591">
        <f>IF(NOT(ISBLANK(O576)),1,0)</f>
        <v>1</v>
      </c>
      <c r="G576" s="349" t="str">
        <f>IF(ISBLANK(H576), IF(OR(NOT(ISBLANK(L576)),NOT(ISBLANK(I576)), NOT(ISBLANK(O576))),"no oldname but should be",""),IF(H576=I576,"api",IF(H576=O576,"csv","no match or acs")))</f>
        <v>api</v>
      </c>
      <c r="H576" t="s">
        <v>2054</v>
      </c>
      <c r="I576" t="s">
        <v>2054</v>
      </c>
      <c r="N576" s="56" t="s">
        <v>2055</v>
      </c>
      <c r="O576" t="s">
        <v>2055</v>
      </c>
      <c r="P576" s="56" t="s">
        <v>2055</v>
      </c>
      <c r="Q576" s="61" t="s">
        <v>2053</v>
      </c>
      <c r="R576" s="142">
        <f>IFERROR(_xlfn.XLOOKUP(T576, sortorder!P:P,sortorder!Q:Q),999)</f>
        <v>103</v>
      </c>
      <c r="S576" s="142">
        <f>IFERROR(_xlfn.XLOOKUP(T576, sortorder!P:P,sortorder!O:O),99)</f>
        <v>7</v>
      </c>
      <c r="T576" s="124" t="s">
        <v>80</v>
      </c>
      <c r="U576" s="56" t="s">
        <v>225</v>
      </c>
      <c r="V576" s="147">
        <f>IFERROR(_xlfn.XLOOKUP(X576, sortorder!E:E,sortorder!D:D),99)</f>
        <v>73</v>
      </c>
      <c r="W576" s="147">
        <f>V576</f>
        <v>73</v>
      </c>
      <c r="X576" s="21" t="s">
        <v>2046</v>
      </c>
      <c r="Y576" s="137">
        <f>IF(ISERROR(SEARCH(Y$1,$Q576)),0,1)</f>
        <v>0</v>
      </c>
      <c r="Z576" s="137">
        <f>IF(ISERROR(SEARCH(Z$1,$Q576)),0,1)</f>
        <v>1</v>
      </c>
      <c r="AA576" s="137">
        <f>IF(ISERROR(SEARCH(AA$1,$Q576)),0,1)</f>
        <v>1</v>
      </c>
      <c r="AB576" s="137">
        <f>IF(ISERROR(SEARCH(AB$1,$Q576)),0,1)</f>
        <v>0</v>
      </c>
      <c r="AC576" s="137">
        <f>IF(ISERROR(SEARCH(AC$1,$Q576)),0,1)</f>
        <v>0</v>
      </c>
      <c r="AD576" s="137">
        <f>IF(ISERROR(SEARCH(AD$1,$Q576)),0,1)</f>
        <v>0</v>
      </c>
      <c r="AE576" s="137">
        <f>IF(ISERROR(SEARCH(AE$1,$Q576)),0,1)</f>
        <v>1</v>
      </c>
      <c r="AF576" s="137">
        <f>IF(ISERROR(SEARCH(AF$1,$Q576)),0,1)</f>
        <v>0</v>
      </c>
      <c r="AG576" s="137">
        <f>IF(ISERROR(SEARCH(AG$1,$Q576)),0,1)</f>
        <v>1</v>
      </c>
      <c r="AH576" s="71" t="s">
        <v>1051</v>
      </c>
      <c r="AI576" s="137" t="str">
        <f>_xlfn.XLOOKUP(I576,'api2.3'!B:B,'api2.3'!D:D,"")</f>
        <v>Supplemental Indexes</v>
      </c>
      <c r="AJ576" s="71" t="s">
        <v>84</v>
      </c>
      <c r="AK576" s="38" t="s">
        <v>84</v>
      </c>
      <c r="AL576" s="200">
        <f>_xlfn.XLOOKUP(AK576,sortorder!$I$15:$I$20,sortorder!$J$15:$J$20)</f>
        <v>5</v>
      </c>
      <c r="AM576" s="638" t="s">
        <v>1743</v>
      </c>
      <c r="AN576" s="638" t="s">
        <v>1743</v>
      </c>
      <c r="AO576" s="638" t="s">
        <v>1744</v>
      </c>
      <c r="AP576" s="642">
        <v>3</v>
      </c>
      <c r="AQ576" s="71" t="s">
        <v>1741</v>
      </c>
      <c r="AR576" s="22" t="str">
        <f>IF(AA576=1,"pctile",IF(Y576=1,"ratio",IF(AC576=1,"avg","raw")))</f>
        <v>pctile</v>
      </c>
      <c r="AS576" s="71" t="s">
        <v>1086</v>
      </c>
      <c r="AT576" s="22" t="b">
        <f>AR576=AS576</f>
        <v>1</v>
      </c>
      <c r="AU576" s="638" t="s">
        <v>1077</v>
      </c>
      <c r="AV576" s="638" t="s">
        <v>1086</v>
      </c>
      <c r="AW576" s="71"/>
      <c r="AX576" s="601" t="s">
        <v>2799</v>
      </c>
      <c r="AY576" s="484" t="b">
        <v>0</v>
      </c>
      <c r="AZ576" s="71" t="s">
        <v>1078</v>
      </c>
      <c r="BA576" s="71">
        <v>2</v>
      </c>
      <c r="BB576" s="71">
        <v>0</v>
      </c>
      <c r="BC576" t="b">
        <v>0</v>
      </c>
      <c r="BD576" t="b">
        <v>0</v>
      </c>
      <c r="BE576" t="b">
        <v>0</v>
      </c>
      <c r="BF576" s="71"/>
      <c r="BG576" s="39" t="s">
        <v>4986</v>
      </c>
      <c r="BH576" s="71" t="s">
        <v>2056</v>
      </c>
      <c r="BI576" s="71" t="s">
        <v>2056</v>
      </c>
      <c r="BJ576" s="719" t="e">
        <v>#N/A</v>
      </c>
      <c r="BK576" s="566" t="s">
        <v>2799</v>
      </c>
      <c r="BL576" s="484" t="s">
        <v>2057</v>
      </c>
      <c r="BM576" s="56" t="s">
        <v>1396</v>
      </c>
      <c r="BN576" s="56" t="s">
        <v>312</v>
      </c>
      <c r="BO576" s="211">
        <v>76</v>
      </c>
      <c r="BQ576" s="585" t="s">
        <v>1187</v>
      </c>
      <c r="BR576" s="585" t="s">
        <v>79</v>
      </c>
      <c r="BS576" s="585" t="s">
        <v>2055</v>
      </c>
      <c r="BT576" s="585" t="s">
        <v>404</v>
      </c>
    </row>
    <row r="577" spans="1:73">
      <c r="A577">
        <v>576</v>
      </c>
      <c r="B577" s="153" t="str">
        <f>IFERROR(TEXT(AL577,"00"),"99")&amp;IFERROR(TEXT(W577,"00"),"99")&amp;IFERROR(TEXT(S577,"00"),"99")&amp;IFERROR(TEXT(BO577,"000"),"999")</f>
        <v>057308077</v>
      </c>
      <c r="C577" s="153" t="str">
        <f>IFERROR(TEXT(AL577,"00"),"99")&amp;IFERROR(TEXT(V577,"00"),"99")&amp;IFERROR(TEXT(R577,"000"),"999")</f>
        <v>0573104</v>
      </c>
      <c r="D577" s="28">
        <v>1</v>
      </c>
      <c r="E577" s="591">
        <f>IF(NOT(ISBLANK(L577)),1,0)</f>
        <v>0</v>
      </c>
      <c r="F577" s="591">
        <f>IF(NOT(ISBLANK(O577)),1,0)</f>
        <v>1</v>
      </c>
      <c r="G577" s="349" t="str">
        <f>IF(ISBLANK(H577), IF(OR(NOT(ISBLANK(L577)),NOT(ISBLANK(I577)), NOT(ISBLANK(O577))),"no oldname but should be",""),IF(H577=I577,"api",IF(H577=O577,"csv","no match or acs")))</f>
        <v>api</v>
      </c>
      <c r="H577" t="s">
        <v>2065</v>
      </c>
      <c r="I577" t="s">
        <v>2065</v>
      </c>
      <c r="N577" s="56" t="s">
        <v>2066</v>
      </c>
      <c r="O577" t="s">
        <v>2066</v>
      </c>
      <c r="P577" s="56" t="s">
        <v>2066</v>
      </c>
      <c r="Q577" s="61" t="s">
        <v>2064</v>
      </c>
      <c r="R577" s="142">
        <f>IFERROR(_xlfn.XLOOKUP(T577, sortorder!P:P,sortorder!Q:Q),999)</f>
        <v>104</v>
      </c>
      <c r="S577" s="142">
        <f>IFERROR(_xlfn.XLOOKUP(T577, sortorder!P:P,sortorder!O:O),99)</f>
        <v>8</v>
      </c>
      <c r="T577" s="124" t="s">
        <v>255</v>
      </c>
      <c r="U577" s="56" t="s">
        <v>254</v>
      </c>
      <c r="V577" s="147">
        <f>IFERROR(_xlfn.XLOOKUP(X577, sortorder!E:E,sortorder!D:D),99)</f>
        <v>73</v>
      </c>
      <c r="W577" s="147">
        <f>V577</f>
        <v>73</v>
      </c>
      <c r="X577" s="21" t="s">
        <v>2046</v>
      </c>
      <c r="Y577" s="137">
        <f>IF(ISERROR(SEARCH(Y$1,$Q577)),0,1)</f>
        <v>0</v>
      </c>
      <c r="Z577" s="137">
        <f>IF(ISERROR(SEARCH(Z$1,$Q577)),0,1)</f>
        <v>1</v>
      </c>
      <c r="AA577" s="137">
        <f>IF(ISERROR(SEARCH(AA$1,$Q577)),0,1)</f>
        <v>1</v>
      </c>
      <c r="AB577" s="137">
        <f>IF(ISERROR(SEARCH(AB$1,$Q577)),0,1)</f>
        <v>0</v>
      </c>
      <c r="AC577" s="137">
        <f>IF(ISERROR(SEARCH(AC$1,$Q577)),0,1)</f>
        <v>0</v>
      </c>
      <c r="AD577" s="137">
        <f>IF(ISERROR(SEARCH(AD$1,$Q577)),0,1)</f>
        <v>0</v>
      </c>
      <c r="AE577" s="137">
        <f>IF(ISERROR(SEARCH(AE$1,$Q577)),0,1)</f>
        <v>1</v>
      </c>
      <c r="AF577" s="137">
        <f>IF(ISERROR(SEARCH(AF$1,$Q577)),0,1)</f>
        <v>0</v>
      </c>
      <c r="AG577" s="137">
        <f>IF(ISERROR(SEARCH(AG$1,$Q577)),0,1)</f>
        <v>1</v>
      </c>
      <c r="AH577" s="71" t="s">
        <v>1051</v>
      </c>
      <c r="AI577" s="137" t="str">
        <f>_xlfn.XLOOKUP(I577,'api2.3'!B:B,'api2.3'!D:D,"")</f>
        <v>Supplemental Indexes</v>
      </c>
      <c r="AJ577" s="71" t="s">
        <v>84</v>
      </c>
      <c r="AK577" s="38" t="s">
        <v>84</v>
      </c>
      <c r="AL577" s="200">
        <f>_xlfn.XLOOKUP(AK577,sortorder!$I$15:$I$20,sortorder!$J$15:$J$20)</f>
        <v>5</v>
      </c>
      <c r="AM577" s="638" t="s">
        <v>1743</v>
      </c>
      <c r="AN577" s="638" t="s">
        <v>1743</v>
      </c>
      <c r="AO577" s="638" t="s">
        <v>1744</v>
      </c>
      <c r="AP577" s="642">
        <v>3</v>
      </c>
      <c r="AQ577" s="71" t="s">
        <v>1741</v>
      </c>
      <c r="AR577" s="22" t="str">
        <f>IF(AA577=1,"pctile",IF(Y577=1,"ratio",IF(AC577=1,"avg","raw")))</f>
        <v>pctile</v>
      </c>
      <c r="AS577" s="71" t="s">
        <v>1086</v>
      </c>
      <c r="AT577" s="22" t="b">
        <f>AR577=AS577</f>
        <v>1</v>
      </c>
      <c r="AU577" s="638" t="s">
        <v>1077</v>
      </c>
      <c r="AV577" s="638" t="s">
        <v>1086</v>
      </c>
      <c r="AW577" s="71"/>
      <c r="AX577" s="601" t="s">
        <v>2799</v>
      </c>
      <c r="AY577" s="484" t="b">
        <v>0</v>
      </c>
      <c r="AZ577" s="71" t="s">
        <v>1078</v>
      </c>
      <c r="BA577" s="71">
        <v>2</v>
      </c>
      <c r="BB577" s="71">
        <v>0</v>
      </c>
      <c r="BC577" t="b">
        <v>0</v>
      </c>
      <c r="BD577" t="b">
        <v>0</v>
      </c>
      <c r="BE577" t="b">
        <v>0</v>
      </c>
      <c r="BF577" s="71"/>
      <c r="BG577" s="39" t="s">
        <v>2067</v>
      </c>
      <c r="BH577" s="71" t="s">
        <v>2068</v>
      </c>
      <c r="BI577" s="71" t="s">
        <v>2068</v>
      </c>
      <c r="BJ577" s="719" t="e">
        <v>#N/A</v>
      </c>
      <c r="BK577" s="566" t="s">
        <v>2799</v>
      </c>
      <c r="BL577" s="484" t="s">
        <v>2069</v>
      </c>
      <c r="BM577" s="56" t="s">
        <v>1415</v>
      </c>
      <c r="BN577" s="56" t="s">
        <v>338</v>
      </c>
      <c r="BO577" s="211">
        <v>77</v>
      </c>
      <c r="BQ577" s="585" t="s">
        <v>1206</v>
      </c>
      <c r="BR577" s="585" t="s">
        <v>1520</v>
      </c>
      <c r="BS577" s="585" t="s">
        <v>2066</v>
      </c>
      <c r="BT577" s="585" t="s">
        <v>404</v>
      </c>
    </row>
    <row r="578" spans="1:73">
      <c r="A578">
        <v>577</v>
      </c>
      <c r="B578" s="153" t="str">
        <f>IFERROR(TEXT(AL578,"00"),"99")&amp;IFERROR(TEXT(W578,"00"),"99")&amp;IFERROR(TEXT(S578,"00"),"99")&amp;IFERROR(TEXT(BO578,"000"),"999")</f>
        <v>057309078</v>
      </c>
      <c r="C578" s="153" t="str">
        <f>IFERROR(TEXT(AL578,"00"),"99")&amp;IFERROR(TEXT(V578,"00"),"99")&amp;IFERROR(TEXT(R578,"000"),"999")</f>
        <v>0573105</v>
      </c>
      <c r="D578" s="28">
        <v>1</v>
      </c>
      <c r="E578" s="591">
        <f>IF(NOT(ISBLANK(L578)),1,0)</f>
        <v>0</v>
      </c>
      <c r="F578" s="591">
        <f>IF(NOT(ISBLANK(O578)),1,0)</f>
        <v>1</v>
      </c>
      <c r="G578" s="349" t="str">
        <f>IF(ISBLANK(H578), IF(OR(NOT(ISBLANK(L578)),NOT(ISBLANK(I578)), NOT(ISBLANK(O578))),"no oldname but should be",""),IF(H578=I578,"api",IF(H578=O578,"csv","no match or acs")))</f>
        <v>api</v>
      </c>
      <c r="H578" t="s">
        <v>2088</v>
      </c>
      <c r="I578" t="s">
        <v>2088</v>
      </c>
      <c r="J578" s="189"/>
      <c r="K578" s="119"/>
      <c r="N578" s="189" t="s">
        <v>2089</v>
      </c>
      <c r="O578" s="119" t="s">
        <v>2089</v>
      </c>
      <c r="P578" s="189" t="s">
        <v>2089</v>
      </c>
      <c r="Q578" s="61" t="s">
        <v>2087</v>
      </c>
      <c r="R578" s="142">
        <f>IFERROR(_xlfn.XLOOKUP(T578, sortorder!P:P,sortorder!Q:Q),999)</f>
        <v>105</v>
      </c>
      <c r="S578" s="142">
        <f>IFERROR(_xlfn.XLOOKUP(T578, sortorder!P:P,sortorder!O:O),99)</f>
        <v>9</v>
      </c>
      <c r="T578" s="124" t="s">
        <v>265</v>
      </c>
      <c r="U578" s="56" t="s">
        <v>264</v>
      </c>
      <c r="V578" s="147">
        <f>IFERROR(_xlfn.XLOOKUP(X578, sortorder!E:E,sortorder!D:D),99)</f>
        <v>73</v>
      </c>
      <c r="W578" s="147">
        <f>V578</f>
        <v>73</v>
      </c>
      <c r="X578" s="21" t="s">
        <v>2046</v>
      </c>
      <c r="Y578" s="137">
        <f>IF(ISERROR(SEARCH(Y$1,$Q578)),0,1)</f>
        <v>0</v>
      </c>
      <c r="Z578" s="137">
        <f>IF(ISERROR(SEARCH(Z$1,$Q578)),0,1)</f>
        <v>1</v>
      </c>
      <c r="AA578" s="137">
        <f>IF(ISERROR(SEARCH(AA$1,$Q578)),0,1)</f>
        <v>1</v>
      </c>
      <c r="AB578" s="137">
        <f>IF(ISERROR(SEARCH(AB$1,$Q578)),0,1)</f>
        <v>0</v>
      </c>
      <c r="AC578" s="137">
        <f>IF(ISERROR(SEARCH(AC$1,$Q578)),0,1)</f>
        <v>0</v>
      </c>
      <c r="AD578" s="137">
        <f>IF(ISERROR(SEARCH(AD$1,$Q578)),0,1)</f>
        <v>0</v>
      </c>
      <c r="AE578" s="137">
        <f>IF(ISERROR(SEARCH(AE$1,$Q578)),0,1)</f>
        <v>1</v>
      </c>
      <c r="AF578" s="137">
        <f>IF(ISERROR(SEARCH(AF$1,$Q578)),0,1)</f>
        <v>0</v>
      </c>
      <c r="AG578" s="137">
        <f>IF(ISERROR(SEARCH(AG$1,$Q578)),0,1)</f>
        <v>1</v>
      </c>
      <c r="AH578" s="71" t="s">
        <v>1051</v>
      </c>
      <c r="AI578" s="137" t="str">
        <f>_xlfn.XLOOKUP(I578,'api2.3'!B:B,'api2.3'!D:D,"")</f>
        <v>Supplemental Indexes</v>
      </c>
      <c r="AJ578" s="71" t="s">
        <v>84</v>
      </c>
      <c r="AK578" s="38" t="s">
        <v>84</v>
      </c>
      <c r="AL578" s="200">
        <f>_xlfn.XLOOKUP(AK578,sortorder!$I$15:$I$20,sortorder!$J$15:$J$20)</f>
        <v>5</v>
      </c>
      <c r="AM578" s="638" t="s">
        <v>1743</v>
      </c>
      <c r="AN578" s="638" t="s">
        <v>1743</v>
      </c>
      <c r="AO578" s="638" t="s">
        <v>1744</v>
      </c>
      <c r="AP578" s="642">
        <v>3</v>
      </c>
      <c r="AQ578" s="71" t="s">
        <v>1741</v>
      </c>
      <c r="AR578" s="22" t="str">
        <f>IF(AA578=1,"pctile",IF(Y578=1,"ratio",IF(AC578=1,"avg","raw")))</f>
        <v>pctile</v>
      </c>
      <c r="AS578" s="71" t="s">
        <v>1086</v>
      </c>
      <c r="AT578" s="22" t="b">
        <f>AR578=AS578</f>
        <v>1</v>
      </c>
      <c r="AU578" s="638" t="s">
        <v>1077</v>
      </c>
      <c r="AV578" s="638" t="s">
        <v>1086</v>
      </c>
      <c r="AW578" s="71"/>
      <c r="AX578" s="601" t="s">
        <v>2799</v>
      </c>
      <c r="AY578" s="484" t="b">
        <v>0</v>
      </c>
      <c r="AZ578" s="71" t="s">
        <v>1078</v>
      </c>
      <c r="BA578" s="71">
        <v>2</v>
      </c>
      <c r="BB578" s="71">
        <v>0</v>
      </c>
      <c r="BC578" t="b">
        <v>0</v>
      </c>
      <c r="BD578" t="b">
        <v>0</v>
      </c>
      <c r="BE578" t="b">
        <v>0</v>
      </c>
      <c r="BF578" s="71"/>
      <c r="BG578" s="186" t="s">
        <v>2090</v>
      </c>
      <c r="BH578" s="309" t="s">
        <v>2091</v>
      </c>
      <c r="BI578" s="309" t="s">
        <v>2091</v>
      </c>
      <c r="BJ578" s="719" t="e">
        <v>#N/A</v>
      </c>
      <c r="BK578" s="566" t="s">
        <v>2799</v>
      </c>
      <c r="BL578" s="484" t="s">
        <v>5275</v>
      </c>
      <c r="BM578" s="56" t="s">
        <v>1450</v>
      </c>
      <c r="BN578" s="56" t="s">
        <v>346</v>
      </c>
      <c r="BO578" s="211">
        <v>78</v>
      </c>
      <c r="BQ578" s="585" t="s">
        <v>1106</v>
      </c>
      <c r="BR578" s="585" t="s">
        <v>1546</v>
      </c>
      <c r="BS578" s="585" t="s">
        <v>2089</v>
      </c>
      <c r="BT578" s="585" t="s">
        <v>404</v>
      </c>
    </row>
    <row r="579" spans="1:73">
      <c r="A579">
        <v>578</v>
      </c>
      <c r="B579" s="153" t="str">
        <f>IFERROR(TEXT(AL579,"00"),"99")&amp;IFERROR(TEXT(W579,"00"),"99")&amp;IFERROR(TEXT(S579,"00"),"99")&amp;IFERROR(TEXT(BO579,"000"),"999")</f>
        <v>057310079</v>
      </c>
      <c r="C579" s="153" t="str">
        <f>IFERROR(TEXT(AL579,"00"),"99")&amp;IFERROR(TEXT(V579,"00"),"99")&amp;IFERROR(TEXT(R579,"000"),"999")</f>
        <v>0573106</v>
      </c>
      <c r="D579" s="28">
        <v>1</v>
      </c>
      <c r="E579" s="591">
        <f>IF(NOT(ISBLANK(L579)),1,0)</f>
        <v>0</v>
      </c>
      <c r="F579" s="591">
        <f>IF(NOT(ISBLANK(O579)),1,0)</f>
        <v>1</v>
      </c>
      <c r="G579" s="349" t="str">
        <f>IF(ISBLANK(H579), IF(OR(NOT(ISBLANK(L579)),NOT(ISBLANK(I579)), NOT(ISBLANK(O579))),"no oldname but should be",""),IF(H579=I579,"api",IF(H579=O579,"csv","no match or acs")))</f>
        <v>api</v>
      </c>
      <c r="H579" t="s">
        <v>2104</v>
      </c>
      <c r="I579" t="s">
        <v>2104</v>
      </c>
      <c r="J579" s="189"/>
      <c r="K579" s="119"/>
      <c r="L579" s="119"/>
      <c r="M579" s="189"/>
      <c r="N579" s="189" t="s">
        <v>2105</v>
      </c>
      <c r="O579" s="119" t="s">
        <v>2105</v>
      </c>
      <c r="P579" s="189" t="s">
        <v>2105</v>
      </c>
      <c r="Q579" s="120" t="s">
        <v>2103</v>
      </c>
      <c r="R579" s="142">
        <f>IFERROR(_xlfn.XLOOKUP(T579, sortorder!P:P,sortorder!Q:Q),999)</f>
        <v>106</v>
      </c>
      <c r="S579" s="142">
        <f>IFERROR(_xlfn.XLOOKUP(T579, sortorder!P:P,sortorder!O:O),99)</f>
        <v>10</v>
      </c>
      <c r="T579" s="188" t="s">
        <v>95</v>
      </c>
      <c r="U579" s="189" t="s">
        <v>94</v>
      </c>
      <c r="V579" s="147">
        <f>IFERROR(_xlfn.XLOOKUP(X579, sortorder!E:E,sortorder!D:D),99)</f>
        <v>73</v>
      </c>
      <c r="W579" s="147">
        <f>V579</f>
        <v>73</v>
      </c>
      <c r="X579" s="190" t="s">
        <v>2046</v>
      </c>
      <c r="Y579" s="137">
        <f>IF(ISERROR(SEARCH(Y$1,$Q579)),0,1)</f>
        <v>0</v>
      </c>
      <c r="Z579" s="137">
        <f>IF(ISERROR(SEARCH(Z$1,$Q579)),0,1)</f>
        <v>1</v>
      </c>
      <c r="AA579" s="137">
        <f>IF(ISERROR(SEARCH(AA$1,$Q579)),0,1)</f>
        <v>1</v>
      </c>
      <c r="AB579" s="137">
        <f>IF(ISERROR(SEARCH(AB$1,$Q579)),0,1)</f>
        <v>0</v>
      </c>
      <c r="AC579" s="137">
        <f>IF(ISERROR(SEARCH(AC$1,$Q579)),0,1)</f>
        <v>0</v>
      </c>
      <c r="AD579" s="137">
        <f>IF(ISERROR(SEARCH(AD$1,$Q579)),0,1)</f>
        <v>0</v>
      </c>
      <c r="AE579" s="137">
        <f>IF(ISERROR(SEARCH(AE$1,$Q579)),0,1)</f>
        <v>1</v>
      </c>
      <c r="AF579" s="137">
        <f>IF(ISERROR(SEARCH(AF$1,$Q579)),0,1)</f>
        <v>0</v>
      </c>
      <c r="AG579" s="137">
        <f>IF(ISERROR(SEARCH(AG$1,$Q579)),0,1)</f>
        <v>1</v>
      </c>
      <c r="AH579" s="309" t="s">
        <v>1051</v>
      </c>
      <c r="AI579" s="137" t="str">
        <f>_xlfn.XLOOKUP(I579,'api2.3'!B:B,'api2.3'!D:D,"")</f>
        <v>Supplemental Indexes</v>
      </c>
      <c r="AJ579" s="309" t="s">
        <v>84</v>
      </c>
      <c r="AK579" s="202" t="s">
        <v>84</v>
      </c>
      <c r="AL579" s="200">
        <f>_xlfn.XLOOKUP(AK579,sortorder!$I$15:$I$20,sortorder!$J$15:$J$20)</f>
        <v>5</v>
      </c>
      <c r="AM579" s="640" t="s">
        <v>1743</v>
      </c>
      <c r="AN579" s="640" t="s">
        <v>1743</v>
      </c>
      <c r="AO579" s="640" t="s">
        <v>1744</v>
      </c>
      <c r="AP579" s="644">
        <v>3</v>
      </c>
      <c r="AQ579" s="309" t="s">
        <v>1741</v>
      </c>
      <c r="AR579" s="22" t="str">
        <f>IF(AA579=1,"pctile",IF(Y579=1,"ratio",IF(AC579=1,"avg","raw")))</f>
        <v>pctile</v>
      </c>
      <c r="AS579" s="309" t="s">
        <v>1086</v>
      </c>
      <c r="AT579" s="22" t="b">
        <f>AR579=AS579</f>
        <v>1</v>
      </c>
      <c r="AU579" s="640" t="s">
        <v>1077</v>
      </c>
      <c r="AV579" s="640" t="s">
        <v>1086</v>
      </c>
      <c r="AW579" s="309"/>
      <c r="AX579" s="601" t="s">
        <v>2799</v>
      </c>
      <c r="AY579" s="484" t="b">
        <v>0</v>
      </c>
      <c r="AZ579" s="309" t="s">
        <v>1078</v>
      </c>
      <c r="BA579" s="309">
        <v>2</v>
      </c>
      <c r="BB579" s="309">
        <v>0</v>
      </c>
      <c r="BC579" s="119" t="b">
        <v>0</v>
      </c>
      <c r="BD579" s="119" t="b">
        <v>0</v>
      </c>
      <c r="BE579" s="119" t="b">
        <v>0</v>
      </c>
      <c r="BF579" s="309"/>
      <c r="BG579" s="186" t="s">
        <v>2106</v>
      </c>
      <c r="BH579" s="309" t="s">
        <v>2107</v>
      </c>
      <c r="BI579" s="309" t="s">
        <v>2107</v>
      </c>
      <c r="BJ579" s="719" t="e">
        <v>#N/A</v>
      </c>
      <c r="BK579" s="566" t="s">
        <v>2799</v>
      </c>
      <c r="BL579" s="484" t="s">
        <v>2108</v>
      </c>
      <c r="BM579" s="189" t="s">
        <v>1477</v>
      </c>
      <c r="BN579" s="56" t="s">
        <v>354</v>
      </c>
      <c r="BO579" s="211">
        <v>79</v>
      </c>
      <c r="BQ579" s="585" t="s">
        <v>55</v>
      </c>
      <c r="BR579" s="585" t="s">
        <v>1179</v>
      </c>
      <c r="BS579" s="585" t="s">
        <v>2105</v>
      </c>
      <c r="BT579" s="585" t="s">
        <v>404</v>
      </c>
    </row>
    <row r="580" spans="1:73">
      <c r="A580">
        <v>579</v>
      </c>
      <c r="B580" s="153" t="str">
        <f>IFERROR(TEXT(AL580,"00"),"99")&amp;IFERROR(TEXT(W580,"00"),"99")&amp;IFERROR(TEXT(S580,"00"),"99")&amp;IFERROR(TEXT(BO580,"000"),"999")</f>
        <v>057311080</v>
      </c>
      <c r="C580" s="153" t="str">
        <f>IFERROR(TEXT(AL580,"00"),"99")&amp;IFERROR(TEXT(V580,"00"),"99")&amp;IFERROR(TEXT(R580,"000"),"999")</f>
        <v>0573107</v>
      </c>
      <c r="D580" s="28">
        <v>1</v>
      </c>
      <c r="E580" s="591">
        <f>IF(NOT(ISBLANK(L580)),1,0)</f>
        <v>0</v>
      </c>
      <c r="F580" s="591">
        <f>IF(NOT(ISBLANK(O580)),1,0)</f>
        <v>1</v>
      </c>
      <c r="G580" s="349" t="str">
        <f>IF(ISBLANK(H580), IF(OR(NOT(ISBLANK(L580)),NOT(ISBLANK(I580)), NOT(ISBLANK(O580))),"no oldname but should be",""),IF(H580=I580,"api",IF(H580=O580,"csv","no match or acs")))</f>
        <v>api</v>
      </c>
      <c r="H580" t="s">
        <v>2110</v>
      </c>
      <c r="I580" t="s">
        <v>2110</v>
      </c>
      <c r="K580" s="119"/>
      <c r="L580" s="119"/>
      <c r="M580" s="189"/>
      <c r="N580" s="189" t="s">
        <v>2111</v>
      </c>
      <c r="O580" s="119" t="s">
        <v>2111</v>
      </c>
      <c r="P580" s="189" t="s">
        <v>2111</v>
      </c>
      <c r="Q580" s="120" t="s">
        <v>2109</v>
      </c>
      <c r="R580" s="142">
        <f>IFERROR(_xlfn.XLOOKUP(T580, sortorder!P:P,sortorder!Q:Q),999)</f>
        <v>107</v>
      </c>
      <c r="S580" s="142">
        <f>IFERROR(_xlfn.XLOOKUP(T580, sortorder!P:P,sortorder!O:O),99)</f>
        <v>11</v>
      </c>
      <c r="T580" s="188" t="s">
        <v>134</v>
      </c>
      <c r="U580" s="189" t="s">
        <v>133</v>
      </c>
      <c r="V580" s="147">
        <f>IFERROR(_xlfn.XLOOKUP(X580, sortorder!E:E,sortorder!D:D),99)</f>
        <v>73</v>
      </c>
      <c r="W580" s="147">
        <f>V580</f>
        <v>73</v>
      </c>
      <c r="X580" s="190" t="s">
        <v>2046</v>
      </c>
      <c r="Y580" s="137">
        <f>IF(ISERROR(SEARCH(Y$1,$Q580)),0,1)</f>
        <v>0</v>
      </c>
      <c r="Z580" s="137">
        <f>IF(ISERROR(SEARCH(Z$1,$Q580)),0,1)</f>
        <v>1</v>
      </c>
      <c r="AA580" s="137">
        <f>IF(ISERROR(SEARCH(AA$1,$Q580)),0,1)</f>
        <v>1</v>
      </c>
      <c r="AB580" s="137">
        <f>IF(ISERROR(SEARCH(AB$1,$Q580)),0,1)</f>
        <v>0</v>
      </c>
      <c r="AC580" s="137">
        <f>IF(ISERROR(SEARCH(AC$1,$Q580)),0,1)</f>
        <v>0</v>
      </c>
      <c r="AD580" s="137">
        <f>IF(ISERROR(SEARCH(AD$1,$Q580)),0,1)</f>
        <v>0</v>
      </c>
      <c r="AE580" s="137">
        <f>IF(ISERROR(SEARCH(AE$1,$Q580)),0,1)</f>
        <v>1</v>
      </c>
      <c r="AF580" s="137">
        <f>IF(ISERROR(SEARCH(AF$1,$Q580)),0,1)</f>
        <v>0</v>
      </c>
      <c r="AG580" s="137">
        <f>IF(ISERROR(SEARCH(AG$1,$Q580)),0,1)</f>
        <v>1</v>
      </c>
      <c r="AH580" s="309" t="s">
        <v>1051</v>
      </c>
      <c r="AI580" s="137" t="str">
        <f>_xlfn.XLOOKUP(I580,'api2.3'!B:B,'api2.3'!D:D,"")</f>
        <v>Supplemental Indexes</v>
      </c>
      <c r="AJ580" s="309" t="s">
        <v>84</v>
      </c>
      <c r="AK580" s="202" t="s">
        <v>84</v>
      </c>
      <c r="AL580" s="200">
        <f>_xlfn.XLOOKUP(AK580,sortorder!$I$15:$I$20,sortorder!$J$15:$J$20)</f>
        <v>5</v>
      </c>
      <c r="AM580" s="640" t="s">
        <v>1743</v>
      </c>
      <c r="AN580" s="640" t="s">
        <v>1743</v>
      </c>
      <c r="AO580" s="640" t="s">
        <v>1744</v>
      </c>
      <c r="AP580" s="644">
        <v>3</v>
      </c>
      <c r="AQ580" s="309" t="s">
        <v>1741</v>
      </c>
      <c r="AR580" s="22" t="str">
        <f>IF(AA580=1,"pctile",IF(Y580=1,"ratio",IF(AC580=1,"avg","raw")))</f>
        <v>pctile</v>
      </c>
      <c r="AS580" s="309" t="s">
        <v>1086</v>
      </c>
      <c r="AT580" s="22" t="b">
        <f>AR580=AS580</f>
        <v>1</v>
      </c>
      <c r="AU580" s="640" t="s">
        <v>1077</v>
      </c>
      <c r="AV580" s="640" t="s">
        <v>1086</v>
      </c>
      <c r="AW580" s="309"/>
      <c r="AX580" s="601" t="s">
        <v>2799</v>
      </c>
      <c r="AY580" s="484" t="b">
        <v>0</v>
      </c>
      <c r="AZ580" s="309" t="s">
        <v>1078</v>
      </c>
      <c r="BA580" s="309">
        <v>2</v>
      </c>
      <c r="BB580" s="309">
        <v>0</v>
      </c>
      <c r="BC580" s="119" t="b">
        <v>0</v>
      </c>
      <c r="BD580" s="119" t="b">
        <v>0</v>
      </c>
      <c r="BE580" s="119" t="b">
        <v>0</v>
      </c>
      <c r="BF580" s="309"/>
      <c r="BG580" s="186" t="s">
        <v>2112</v>
      </c>
      <c r="BH580" s="309" t="s">
        <v>2113</v>
      </c>
      <c r="BI580" s="309" t="s">
        <v>2113</v>
      </c>
      <c r="BJ580" s="719" t="e">
        <v>#N/A</v>
      </c>
      <c r="BK580" s="566" t="s">
        <v>2799</v>
      </c>
      <c r="BL580" s="484" t="s">
        <v>2114</v>
      </c>
      <c r="BM580" s="189" t="s">
        <v>1486</v>
      </c>
      <c r="BN580" s="56" t="s">
        <v>2115</v>
      </c>
      <c r="BO580" s="211">
        <v>80</v>
      </c>
      <c r="BQ580" s="585" t="s">
        <v>55</v>
      </c>
      <c r="BR580" s="585" t="s">
        <v>1449</v>
      </c>
      <c r="BS580" s="585" t="s">
        <v>2111</v>
      </c>
      <c r="BT580" s="585" t="s">
        <v>404</v>
      </c>
    </row>
    <row r="581" spans="1:73">
      <c r="A581">
        <v>580</v>
      </c>
      <c r="B581" s="153" t="str">
        <f>IFERROR(TEXT(AL581,"00"),"99")&amp;IFERROR(TEXT(W581,"00"),"99")&amp;IFERROR(TEXT(S581,"00"),"99")&amp;IFERROR(TEXT(BO581,"000"),"999")</f>
        <v>057312081</v>
      </c>
      <c r="C581" s="153" t="str">
        <f>IFERROR(TEXT(AL581,"00"),"99")&amp;IFERROR(TEXT(V581,"00"),"99")&amp;IFERROR(TEXT(R581,"000"),"999")</f>
        <v>0573108</v>
      </c>
      <c r="D581" s="28">
        <v>1</v>
      </c>
      <c r="E581" s="591">
        <f>IF(NOT(ISBLANK(L581)),1,0)</f>
        <v>0</v>
      </c>
      <c r="F581" s="591">
        <f>IF(NOT(ISBLANK(O581)),1,0)</f>
        <v>1</v>
      </c>
      <c r="G581" s="349" t="str">
        <f>IF(ISBLANK(H581), IF(OR(NOT(ISBLANK(L581)),NOT(ISBLANK(I581)), NOT(ISBLANK(O581))),"no oldname but should be",""),IF(H581=I581,"api",IF(H581=O581,"csv","no match or acs")))</f>
        <v>api</v>
      </c>
      <c r="H581" t="s">
        <v>2059</v>
      </c>
      <c r="I581" t="s">
        <v>2059</v>
      </c>
      <c r="N581" s="56" t="s">
        <v>2060</v>
      </c>
      <c r="O581" t="s">
        <v>2060</v>
      </c>
      <c r="P581" s="56" t="s">
        <v>2060</v>
      </c>
      <c r="Q581" s="61" t="s">
        <v>2058</v>
      </c>
      <c r="R581" s="142">
        <f>IFERROR(_xlfn.XLOOKUP(T581, sortorder!P:P,sortorder!Q:Q),999)</f>
        <v>108</v>
      </c>
      <c r="S581" s="142">
        <f>IFERROR(_xlfn.XLOOKUP(T581, sortorder!P:P,sortorder!O:O),99)</f>
        <v>12</v>
      </c>
      <c r="T581" s="124" t="s">
        <v>244</v>
      </c>
      <c r="U581" s="56" t="s">
        <v>243</v>
      </c>
      <c r="V581" s="147">
        <f>IFERROR(_xlfn.XLOOKUP(X581, sortorder!E:E,sortorder!D:D),99)</f>
        <v>73</v>
      </c>
      <c r="W581" s="147">
        <f>V581</f>
        <v>73</v>
      </c>
      <c r="X581" s="21" t="s">
        <v>2046</v>
      </c>
      <c r="Y581" s="137">
        <f>IF(ISERROR(SEARCH(Y$1,$Q581)),0,1)</f>
        <v>0</v>
      </c>
      <c r="Z581" s="137">
        <f>IF(ISERROR(SEARCH(Z$1,$Q581)),0,1)</f>
        <v>1</v>
      </c>
      <c r="AA581" s="137">
        <f>IF(ISERROR(SEARCH(AA$1,$Q581)),0,1)</f>
        <v>1</v>
      </c>
      <c r="AB581" s="137">
        <f>IF(ISERROR(SEARCH(AB$1,$Q581)),0,1)</f>
        <v>0</v>
      </c>
      <c r="AC581" s="137">
        <f>IF(ISERROR(SEARCH(AC$1,$Q581)),0,1)</f>
        <v>0</v>
      </c>
      <c r="AD581" s="137">
        <f>IF(ISERROR(SEARCH(AD$1,$Q581)),0,1)</f>
        <v>0</v>
      </c>
      <c r="AE581" s="137">
        <f>IF(ISERROR(SEARCH(AE$1,$Q581)),0,1)</f>
        <v>1</v>
      </c>
      <c r="AF581" s="137">
        <f>IF(ISERROR(SEARCH(AF$1,$Q581)),0,1)</f>
        <v>0</v>
      </c>
      <c r="AG581" s="137">
        <f>IF(ISERROR(SEARCH(AG$1,$Q581)),0,1)</f>
        <v>1</v>
      </c>
      <c r="AH581" s="71" t="s">
        <v>1051</v>
      </c>
      <c r="AI581" s="137" t="str">
        <f>_xlfn.XLOOKUP(I581,'api2.3'!B:B,'api2.3'!D:D,"")</f>
        <v>Supplemental Indexes</v>
      </c>
      <c r="AJ581" s="71" t="s">
        <v>84</v>
      </c>
      <c r="AK581" s="38" t="s">
        <v>84</v>
      </c>
      <c r="AL581" s="200">
        <f>_xlfn.XLOOKUP(AK581,sortorder!$I$15:$I$20,sortorder!$J$15:$J$20)</f>
        <v>5</v>
      </c>
      <c r="AM581" s="638" t="s">
        <v>1743</v>
      </c>
      <c r="AN581" s="638" t="s">
        <v>1743</v>
      </c>
      <c r="AO581" s="638" t="s">
        <v>1744</v>
      </c>
      <c r="AP581" s="642">
        <v>3</v>
      </c>
      <c r="AQ581" s="71" t="s">
        <v>1741</v>
      </c>
      <c r="AR581" s="22" t="str">
        <f>IF(AA581=1,"pctile",IF(Y581=1,"ratio",IF(AC581=1,"avg","raw")))</f>
        <v>pctile</v>
      </c>
      <c r="AS581" s="71" t="s">
        <v>1086</v>
      </c>
      <c r="AT581" s="22" t="b">
        <f>AR581=AS581</f>
        <v>1</v>
      </c>
      <c r="AU581" s="638" t="s">
        <v>1077</v>
      </c>
      <c r="AV581" s="638" t="s">
        <v>1086</v>
      </c>
      <c r="AW581" s="71"/>
      <c r="AX581" s="601" t="s">
        <v>2799</v>
      </c>
      <c r="AY581" s="484" t="b">
        <v>0</v>
      </c>
      <c r="AZ581" s="71" t="s">
        <v>1078</v>
      </c>
      <c r="BA581" s="71">
        <v>2</v>
      </c>
      <c r="BB581" s="71">
        <v>0</v>
      </c>
      <c r="BC581" t="b">
        <v>0</v>
      </c>
      <c r="BD581" t="b">
        <v>0</v>
      </c>
      <c r="BE581" t="b">
        <v>0</v>
      </c>
      <c r="BF581" s="71"/>
      <c r="BG581" s="39" t="s">
        <v>2061</v>
      </c>
      <c r="BH581" s="71" t="s">
        <v>2062</v>
      </c>
      <c r="BI581" s="71" t="s">
        <v>2062</v>
      </c>
      <c r="BJ581" s="719" t="e">
        <v>#N/A</v>
      </c>
      <c r="BK581" s="566" t="s">
        <v>2799</v>
      </c>
      <c r="BL581" s="484" t="s">
        <v>2063</v>
      </c>
      <c r="BM581" s="56" t="s">
        <v>1406</v>
      </c>
      <c r="BN581" s="56" t="s">
        <v>329</v>
      </c>
      <c r="BO581" s="211">
        <v>81</v>
      </c>
      <c r="BQ581" s="585" t="s">
        <v>1487</v>
      </c>
      <c r="BR581" s="585" t="s">
        <v>596</v>
      </c>
      <c r="BS581" s="585" t="s">
        <v>2060</v>
      </c>
      <c r="BT581" s="585" t="s">
        <v>404</v>
      </c>
    </row>
    <row r="582" spans="1:73">
      <c r="A582">
        <v>581</v>
      </c>
      <c r="B582" s="153" t="str">
        <f>IFERROR(TEXT(AL582,"00"),"99")&amp;IFERROR(TEXT(W582,"00"),"99")&amp;IFERROR(TEXT(S582,"00"),"99")&amp;IFERROR(TEXT(BO582,"000"),"999")</f>
        <v>057313082</v>
      </c>
      <c r="C582" s="153" t="str">
        <f>IFERROR(TEXT(AL582,"00"),"99")&amp;IFERROR(TEXT(V582,"00"),"99")&amp;IFERROR(TEXT(R582,"000"),"999")</f>
        <v>0573109</v>
      </c>
      <c r="D582" s="239">
        <v>1</v>
      </c>
      <c r="E582" s="591">
        <f>IF(NOT(ISBLANK(L582)),1,0)</f>
        <v>0</v>
      </c>
      <c r="F582" s="591">
        <f>IF(NOT(ISBLANK(O582)),1,0)</f>
        <v>1</v>
      </c>
      <c r="G582" s="349" t="str">
        <f>IF(ISBLANK(H582), IF(OR(NOT(ISBLANK(L582)),NOT(ISBLANK(I582)), NOT(ISBLANK(O582))),"no oldname but should be",""),IF(H582=I582,"api",IF(H582=O582,"csv","no match or acs")))</f>
        <v>csv</v>
      </c>
      <c r="H582" s="119" t="s">
        <v>5537</v>
      </c>
      <c r="I582" s="475" t="s">
        <v>5688</v>
      </c>
      <c r="J582" s="189"/>
      <c r="K582" s="119"/>
      <c r="L582" s="119"/>
      <c r="M582" s="189"/>
      <c r="N582" s="189"/>
      <c r="O582" s="119" t="s">
        <v>5537</v>
      </c>
      <c r="P582" s="189"/>
      <c r="Q582" s="120" t="s">
        <v>5538</v>
      </c>
      <c r="R582" s="142">
        <f>IFERROR(_xlfn.XLOOKUP(T582, sortorder!P:P,sortorder!Q:Q),999)</f>
        <v>109</v>
      </c>
      <c r="S582" s="142">
        <f>IFERROR(_xlfn.XLOOKUP(T582, sortorder!P:P,sortorder!O:O),99)</f>
        <v>13</v>
      </c>
      <c r="T582" s="188" t="s">
        <v>5449</v>
      </c>
      <c r="U582" s="189"/>
      <c r="V582" s="147">
        <f>IFERROR(_xlfn.XLOOKUP(X582, sortorder!E:E,sortorder!D:D),99)</f>
        <v>73</v>
      </c>
      <c r="W582" s="147">
        <f>V582</f>
        <v>73</v>
      </c>
      <c r="X582" s="190" t="s">
        <v>2046</v>
      </c>
      <c r="Y582" s="137">
        <f>IF(ISERROR(SEARCH(Y$1,$Q582)),0,1)</f>
        <v>0</v>
      </c>
      <c r="Z582" s="137">
        <f>IF(ISERROR(SEARCH(Z$1,$Q582)),0,1)</f>
        <v>1</v>
      </c>
      <c r="AA582" s="137">
        <f>IF(ISERROR(SEARCH(AA$1,$Q582)),0,1)</f>
        <v>1</v>
      </c>
      <c r="AB582" s="137">
        <f>IF(ISERROR(SEARCH(AB$1,$Q582)),0,1)</f>
        <v>0</v>
      </c>
      <c r="AC582" s="137">
        <f>IF(ISERROR(SEARCH(AC$1,$Q582)),0,1)</f>
        <v>0</v>
      </c>
      <c r="AD582" s="137">
        <f>IF(ISERROR(SEARCH(AD$1,$Q582)),0,1)</f>
        <v>0</v>
      </c>
      <c r="AE582" s="137">
        <f>IF(ISERROR(SEARCH(AE$1,$Q582)),0,1)</f>
        <v>1</v>
      </c>
      <c r="AF582" s="137">
        <f>IF(ISERROR(SEARCH(AF$1,$Q582)),0,1)</f>
        <v>0</v>
      </c>
      <c r="AG582" s="137">
        <f>IF(ISERROR(SEARCH(AG$1,$Q582)),0,1)</f>
        <v>1</v>
      </c>
      <c r="AH582" s="119" t="s">
        <v>1051</v>
      </c>
      <c r="AI582" s="137" t="str">
        <f>_xlfn.XLOOKUP(I582,'api2.3'!B:B,'api2.3'!D:D,"")</f>
        <v>Supplemental Indexes</v>
      </c>
      <c r="AJ582" s="119" t="s">
        <v>84</v>
      </c>
      <c r="AK582" s="202" t="s">
        <v>84</v>
      </c>
      <c r="AL582" s="200">
        <f>_xlfn.XLOOKUP(AK582,sortorder!$I$15:$I$20,sortorder!$J$15:$J$20)</f>
        <v>5</v>
      </c>
      <c r="AM582" s="640" t="s">
        <v>1743</v>
      </c>
      <c r="AN582" s="640" t="s">
        <v>1743</v>
      </c>
      <c r="AO582" s="640" t="s">
        <v>1744</v>
      </c>
      <c r="AP582" s="646">
        <v>3</v>
      </c>
      <c r="AQ582" s="119" t="s">
        <v>1741</v>
      </c>
      <c r="AR582" s="22" t="str">
        <f>IF(AA582=1,"pctile",IF(Y582=1,"ratio",IF(AC582=1,"avg","raw")))</f>
        <v>pctile</v>
      </c>
      <c r="AS582" s="119" t="s">
        <v>1086</v>
      </c>
      <c r="AT582" s="22" t="b">
        <f>AR582=AS582</f>
        <v>1</v>
      </c>
      <c r="AU582" s="640" t="s">
        <v>1077</v>
      </c>
      <c r="AV582" s="640" t="s">
        <v>1086</v>
      </c>
      <c r="AW582" s="119"/>
      <c r="AX582" s="601" t="s">
        <v>2799</v>
      </c>
      <c r="AY582" s="484" t="b">
        <v>0</v>
      </c>
      <c r="AZ582" s="224" t="s">
        <v>1078</v>
      </c>
      <c r="BA582" s="119">
        <v>2</v>
      </c>
      <c r="BB582" s="119">
        <v>0</v>
      </c>
      <c r="BC582" s="119" t="b">
        <v>0</v>
      </c>
      <c r="BD582" s="119" t="b">
        <v>0</v>
      </c>
      <c r="BE582" s="119" t="b">
        <v>0</v>
      </c>
      <c r="BF582" s="119"/>
      <c r="BG582" s="186" t="s">
        <v>5539</v>
      </c>
      <c r="BH582" s="119" t="s">
        <v>5540</v>
      </c>
      <c r="BI582" s="119" t="s">
        <v>5540</v>
      </c>
      <c r="BJ582" s="719" t="e">
        <v>#N/A</v>
      </c>
      <c r="BK582" s="566" t="s">
        <v>2799</v>
      </c>
      <c r="BL582" s="484" t="s">
        <v>5687</v>
      </c>
      <c r="BM582" s="189"/>
      <c r="BN582" s="189"/>
      <c r="BO582" s="248">
        <v>82</v>
      </c>
      <c r="BP582" s="119"/>
      <c r="BQ582" s="587"/>
      <c r="BR582" s="587"/>
      <c r="BS582" s="587"/>
      <c r="BT582" s="587"/>
      <c r="BU582" s="587"/>
    </row>
    <row r="583" spans="1:73">
      <c r="A583">
        <v>582</v>
      </c>
      <c r="B583" s="153" t="str">
        <f>IFERROR(TEXT(AL583,"00"),"99")&amp;IFERROR(TEXT(W583,"00"),"99")&amp;IFERROR(TEXT(S583,"00"),"99")&amp;IFERROR(TEXT(BO583,"000"),"999")</f>
        <v>059999999</v>
      </c>
      <c r="C583" s="153" t="str">
        <f>IFERROR(TEXT(AL583,"00"),"99")&amp;IFERROR(TEXT(V583,"00"),"99")&amp;IFERROR(TEXT(R583,"000"),"999")</f>
        <v>0599999</v>
      </c>
      <c r="D583" s="28">
        <v>0</v>
      </c>
      <c r="E583" s="591">
        <f>IF(NOT(ISBLANK(L583)),1,0)</f>
        <v>0</v>
      </c>
      <c r="F583" s="591">
        <f>IF(NOT(ISBLANK(O583)),1,0)</f>
        <v>1</v>
      </c>
      <c r="G583" s="349" t="str">
        <f>IF(ISBLANK(H583), IF(OR(NOT(ISBLANK(L583)),NOT(ISBLANK(I583)), NOT(ISBLANK(O583))),"no oldname but should be",""),IF(H583=I583,"api",IF(H583=O583,"csv","no match or acs")))</f>
        <v>csv</v>
      </c>
      <c r="H583" s="1" t="s">
        <v>414</v>
      </c>
      <c r="O583" s="1" t="s">
        <v>414</v>
      </c>
      <c r="Q583" s="18" t="s">
        <v>7498</v>
      </c>
      <c r="R583" s="142">
        <f>IFERROR(_xlfn.XLOOKUP(T583, sortorder!P:P,sortorder!Q:Q),999)</f>
        <v>999</v>
      </c>
      <c r="S583" s="142">
        <f>IFERROR(_xlfn.XLOOKUP(T583, sortorder!P:P,sortorder!O:O),99)</f>
        <v>99</v>
      </c>
      <c r="T583" s="124" t="s">
        <v>2709</v>
      </c>
      <c r="V583" s="147">
        <f>IFERROR(_xlfn.XLOOKUP(X583, sortorder!E:E,sortorder!D:D),99)</f>
        <v>99</v>
      </c>
      <c r="W583" s="147">
        <f>V583</f>
        <v>99</v>
      </c>
      <c r="X583" s="21" t="s">
        <v>7497</v>
      </c>
      <c r="Y583" s="375">
        <f>IF(ISERROR(SEARCH(Y$1,$Q583)),0,1)</f>
        <v>0</v>
      </c>
      <c r="Z583" s="375">
        <f>IF(ISERROR(SEARCH(Z$1,$Q583)),0,1)</f>
        <v>0</v>
      </c>
      <c r="AA583" s="375">
        <f>IF(ISERROR(SEARCH(AA$1,$Q583)),0,1)</f>
        <v>0</v>
      </c>
      <c r="AB583" s="375">
        <f>IF(ISERROR(SEARCH(AB$1,$Q583)),0,1)</f>
        <v>0</v>
      </c>
      <c r="AC583" s="375">
        <f>IF(ISERROR(SEARCH(AC$1,$Q583)),0,1)</f>
        <v>0</v>
      </c>
      <c r="AD583" s="375">
        <f>IF(ISERROR(SEARCH(AD$1,$Q583)),0,1)</f>
        <v>0</v>
      </c>
      <c r="AE583" s="375">
        <f>IF(ISERROR(SEARCH(AE$1,$Q583)),0,1)</f>
        <v>0</v>
      </c>
      <c r="AF583" s="375">
        <f>IF(ISERROR(SEARCH(AF$1,$Q583)),0,1)</f>
        <v>0</v>
      </c>
      <c r="AG583" s="375">
        <f>IF(ISERROR(SEARCH(AG$1,$Q583)),0,1)</f>
        <v>1</v>
      </c>
      <c r="AI583" s="137">
        <f>_xlfn.XLOOKUP(I583,'api2.3'!B:B,'api2.3'!D:D,"")</f>
        <v>0</v>
      </c>
      <c r="AJ583" t="s">
        <v>84</v>
      </c>
      <c r="AK583" s="38" t="s">
        <v>84</v>
      </c>
      <c r="AL583" s="376">
        <f>_xlfn.XLOOKUP(AK583,sortorder!$I$15:$I$20,sortorder!$J$15:$J$20)</f>
        <v>5</v>
      </c>
      <c r="AQ583" s="22" t="s">
        <v>43</v>
      </c>
      <c r="AR583" s="22" t="str">
        <f>IF(AA583=1,"pctile",IF(Y583=1,"ratio",IF(AC583=1,"avg","raw")))</f>
        <v>raw</v>
      </c>
      <c r="AS583" s="22" t="s">
        <v>43</v>
      </c>
      <c r="AT583" s="22" t="b">
        <f>AR583=AS583</f>
        <v>1</v>
      </c>
      <c r="AY583" s="484" t="b">
        <v>0</v>
      </c>
      <c r="AZ583" s="39" t="s">
        <v>7113</v>
      </c>
      <c r="BA583">
        <v>2</v>
      </c>
      <c r="BB583">
        <v>0</v>
      </c>
      <c r="BC583" s="22" t="b">
        <v>0</v>
      </c>
      <c r="BD583" s="22" t="b">
        <v>0</v>
      </c>
      <c r="BE583" s="22" t="b">
        <v>0</v>
      </c>
      <c r="BG583" s="54" t="s">
        <v>413</v>
      </c>
      <c r="BH583" s="54" t="s">
        <v>413</v>
      </c>
      <c r="BI583" s="54" t="s">
        <v>413</v>
      </c>
      <c r="BJ583" s="722" t="str">
        <f>_xlfn.XLOOKUP(O583,'csv ftp US Percentiles Dataset'!B:B,'csv ftp US Percentiles Dataset'!C:C)</f>
        <v>Number of EJ Indexes exceeding 80 percentile</v>
      </c>
      <c r="BO583" s="214">
        <v>999</v>
      </c>
    </row>
    <row r="584" spans="1:73">
      <c r="A584">
        <v>583</v>
      </c>
      <c r="B584" s="153" t="str">
        <f>IFERROR(TEXT(AL584,"00"),"99")&amp;IFERROR(TEXT(W584,"00"),"99")&amp;IFERROR(TEXT(S584,"00"),"99")&amp;IFERROR(TEXT(BO584,"000"),"999")</f>
        <v>059999999</v>
      </c>
      <c r="C584" s="153" t="str">
        <f>IFERROR(TEXT(AL584,"00"),"99")&amp;IFERROR(TEXT(V584,"00"),"99")&amp;IFERROR(TEXT(R584,"000"),"999")</f>
        <v>0599999</v>
      </c>
      <c r="D584" s="28">
        <v>0</v>
      </c>
      <c r="E584" s="591">
        <f>IF(NOT(ISBLANK(L584)),1,0)</f>
        <v>0</v>
      </c>
      <c r="F584" s="591">
        <f>IF(NOT(ISBLANK(O584)),1,0)</f>
        <v>1</v>
      </c>
      <c r="G584" s="349" t="str">
        <f>IF(ISBLANK(H584), IF(OR(NOT(ISBLANK(L584)),NOT(ISBLANK(I584)), NOT(ISBLANK(O584))),"no oldname but should be",""),IF(H584=I584,"api",IF(H584=O584,"csv","no match or acs")))</f>
        <v>csv</v>
      </c>
      <c r="H584" s="1" t="s">
        <v>421</v>
      </c>
      <c r="O584" s="1" t="s">
        <v>421</v>
      </c>
      <c r="Q584" s="18" t="s">
        <v>7498</v>
      </c>
      <c r="R584" s="142">
        <f>IFERROR(_xlfn.XLOOKUP(T584, sortorder!P:P,sortorder!Q:Q),999)</f>
        <v>999</v>
      </c>
      <c r="S584" s="142">
        <f>IFERROR(_xlfn.XLOOKUP(T584, sortorder!P:P,sortorder!O:O),99)</f>
        <v>99</v>
      </c>
      <c r="T584" s="124" t="s">
        <v>2709</v>
      </c>
      <c r="V584" s="147">
        <f>IFERROR(_xlfn.XLOOKUP(X584, sortorder!E:E,sortorder!D:D),99)</f>
        <v>99</v>
      </c>
      <c r="W584" s="147">
        <f>V584</f>
        <v>99</v>
      </c>
      <c r="X584" s="21" t="s">
        <v>7497</v>
      </c>
      <c r="Y584" s="375">
        <f>IF(ISERROR(SEARCH(Y$1,$Q584)),0,1)</f>
        <v>0</v>
      </c>
      <c r="Z584" s="375">
        <f>IF(ISERROR(SEARCH(Z$1,$Q584)),0,1)</f>
        <v>0</v>
      </c>
      <c r="AA584" s="375">
        <f>IF(ISERROR(SEARCH(AA$1,$Q584)),0,1)</f>
        <v>0</v>
      </c>
      <c r="AB584" s="375">
        <f>IF(ISERROR(SEARCH(AB$1,$Q584)),0,1)</f>
        <v>0</v>
      </c>
      <c r="AC584" s="375">
        <f>IF(ISERROR(SEARCH(AC$1,$Q584)),0,1)</f>
        <v>0</v>
      </c>
      <c r="AD584" s="375">
        <f>IF(ISERROR(SEARCH(AD$1,$Q584)),0,1)</f>
        <v>0</v>
      </c>
      <c r="AE584" s="375">
        <f>IF(ISERROR(SEARCH(AE$1,$Q584)),0,1)</f>
        <v>0</v>
      </c>
      <c r="AF584" s="375">
        <f>IF(ISERROR(SEARCH(AF$1,$Q584)),0,1)</f>
        <v>0</v>
      </c>
      <c r="AG584" s="375">
        <f>IF(ISERROR(SEARCH(AG$1,$Q584)),0,1)</f>
        <v>1</v>
      </c>
      <c r="AI584" s="137">
        <f>_xlfn.XLOOKUP(I584,'api2.3'!B:B,'api2.3'!D:D,"")</f>
        <v>0</v>
      </c>
      <c r="AJ584" t="s">
        <v>84</v>
      </c>
      <c r="AK584" s="38" t="s">
        <v>84</v>
      </c>
      <c r="AL584" s="376">
        <f>_xlfn.XLOOKUP(AK584,sortorder!$I$15:$I$20,sortorder!$J$15:$J$20)</f>
        <v>5</v>
      </c>
      <c r="AQ584" s="22" t="s">
        <v>43</v>
      </c>
      <c r="AR584" s="22" t="str">
        <f>IF(AA584=1,"pctile",IF(Y584=1,"ratio",IF(AC584=1,"avg","raw")))</f>
        <v>raw</v>
      </c>
      <c r="AS584" s="22" t="s">
        <v>43</v>
      </c>
      <c r="AT584" s="22" t="b">
        <f>AR584=AS584</f>
        <v>1</v>
      </c>
      <c r="AY584" s="484" t="b">
        <v>0</v>
      </c>
      <c r="AZ584" s="39" t="s">
        <v>7113</v>
      </c>
      <c r="BA584">
        <v>2</v>
      </c>
      <c r="BB584">
        <v>0</v>
      </c>
      <c r="BC584" s="22" t="b">
        <v>0</v>
      </c>
      <c r="BD584" s="22" t="b">
        <v>0</v>
      </c>
      <c r="BE584" s="22" t="b">
        <v>0</v>
      </c>
      <c r="BG584" s="39" t="s">
        <v>411</v>
      </c>
      <c r="BH584" s="54" t="s">
        <v>420</v>
      </c>
      <c r="BI584" s="54" t="s">
        <v>420</v>
      </c>
      <c r="BJ584" s="722" t="str">
        <f>_xlfn.XLOOKUP(O584,'csv ftp US Percentiles Dataset'!B:B,'csv ftp US Percentiles Dataset'!C:C)</f>
        <v>Number of Supplemental Indexes exceeding 80 percentile</v>
      </c>
      <c r="BO584" s="214">
        <v>999</v>
      </c>
    </row>
    <row r="585" spans="1:73">
      <c r="A585">
        <v>584</v>
      </c>
      <c r="B585" s="153" t="str">
        <f>IFERROR(TEXT(AL585,"00"),"99")&amp;IFERROR(TEXT(W585,"00"),"99")&amp;IFERROR(TEXT(S585,"00"),"99")&amp;IFERROR(TEXT(BO585,"000"),"999")</f>
        <v>059999999</v>
      </c>
      <c r="C585" s="153" t="str">
        <f>IFERROR(TEXT(AL585,"00"),"99")&amp;IFERROR(TEXT(V585,"00"),"99")&amp;IFERROR(TEXT(R585,"000"),"999")</f>
        <v>0599999</v>
      </c>
      <c r="D585" s="28">
        <v>0</v>
      </c>
      <c r="E585" s="591">
        <f>IF(NOT(ISBLANK(L585)),1,0)</f>
        <v>0</v>
      </c>
      <c r="F585" s="591">
        <f>IF(NOT(ISBLANK(O585)),1,0)</f>
        <v>1</v>
      </c>
      <c r="G585" s="349" t="str">
        <f>IF(ISBLANK(H585), IF(OR(NOT(ISBLANK(L585)),NOT(ISBLANK(I585)), NOT(ISBLANK(O585))),"no oldname but should be",""),IF(H585=I585,"api",IF(H585=O585,"csv","no match or acs")))</f>
        <v>csv</v>
      </c>
      <c r="H585" t="s">
        <v>2175</v>
      </c>
      <c r="J585" s="189"/>
      <c r="K585" s="119"/>
      <c r="L585" s="119"/>
      <c r="M585" s="189"/>
      <c r="N585" s="189" t="s">
        <v>2175</v>
      </c>
      <c r="O585" s="119" t="s">
        <v>2175</v>
      </c>
      <c r="P585" s="189" t="s">
        <v>2175</v>
      </c>
      <c r="Q585" s="61" t="s">
        <v>2174</v>
      </c>
      <c r="R585" s="142">
        <f>IFERROR(_xlfn.XLOOKUP(T585, sortorder!P:P,sortorder!Q:Q),999)</f>
        <v>999</v>
      </c>
      <c r="S585" s="142">
        <f>IFERROR(_xlfn.XLOOKUP(T585, sortorder!P:P,sortorder!O:O),99)</f>
        <v>99</v>
      </c>
      <c r="T585" s="124" t="s">
        <v>2709</v>
      </c>
      <c r="V585" s="147">
        <f>IFERROR(_xlfn.XLOOKUP(X585, sortorder!E:E,sortorder!D:D),99)</f>
        <v>99</v>
      </c>
      <c r="W585" s="147">
        <f>V585</f>
        <v>99</v>
      </c>
      <c r="X585" s="21" t="s">
        <v>7497</v>
      </c>
      <c r="Y585" s="137">
        <f>IF(ISERROR(SEARCH(Y$1,$Q585)),0,1)</f>
        <v>0</v>
      </c>
      <c r="Z585" s="137">
        <f>IF(ISERROR(SEARCH(Z$1,$Q585)),0,1)</f>
        <v>1</v>
      </c>
      <c r="AA585" s="137">
        <f>IF(ISERROR(SEARCH(AA$1,$Q585)),0,1)</f>
        <v>0</v>
      </c>
      <c r="AB585" s="137">
        <f>IF(ISERROR(SEARCH(AB$1,$Q585)),0,1)</f>
        <v>0</v>
      </c>
      <c r="AC585" s="137">
        <f>IF(ISERROR(SEARCH(AC$1,$Q585)),0,1)</f>
        <v>0</v>
      </c>
      <c r="AD585" s="137">
        <f>IF(ISERROR(SEARCH(AD$1,$Q585)),0,1)</f>
        <v>0</v>
      </c>
      <c r="AE585" s="137">
        <f>IF(ISERROR(SEARCH(AE$1,$Q585)),0,1)</f>
        <v>0</v>
      </c>
      <c r="AF585" s="137">
        <f>IF(ISERROR(SEARCH(AF$1,$Q585)),0,1)</f>
        <v>0</v>
      </c>
      <c r="AG585" s="137">
        <f>IF(ISERROR(SEARCH(AG$1,$Q585)),0,1)</f>
        <v>1</v>
      </c>
      <c r="AI585" s="137" t="str">
        <f>_xlfn.XLOOKUP(I585,'api2.3'!B:B,'api2.3'!D:D,"")</f>
        <v/>
      </c>
      <c r="AJ585" t="s">
        <v>84</v>
      </c>
      <c r="AK585" s="38" t="s">
        <v>84</v>
      </c>
      <c r="AL585" s="200">
        <f>_xlfn.XLOOKUP(AK585,sortorder!$I$15:$I$20,sortorder!$J$15:$J$20)</f>
        <v>5</v>
      </c>
      <c r="AM585" s="638" t="s">
        <v>1743</v>
      </c>
      <c r="AN585" s="638" t="s">
        <v>1743</v>
      </c>
      <c r="AO585" s="638" t="s">
        <v>1744</v>
      </c>
      <c r="AP585" s="642">
        <v>3</v>
      </c>
      <c r="AQ585" t="s">
        <v>2942</v>
      </c>
      <c r="AR585" s="22" t="str">
        <f>IF(AA585=1,"pctile",IF(Y585=1,"ratio",IF(AC585=1,"avg","raw")))</f>
        <v>raw</v>
      </c>
      <c r="AS585" t="s">
        <v>43</v>
      </c>
      <c r="AT585" s="22" t="b">
        <f>AR585=AS585</f>
        <v>1</v>
      </c>
      <c r="AU585" s="638" t="s">
        <v>64</v>
      </c>
      <c r="AV585" s="638" t="s">
        <v>415</v>
      </c>
      <c r="AX585" s="601" t="s">
        <v>2799</v>
      </c>
      <c r="AY585" s="484" t="b">
        <v>0</v>
      </c>
      <c r="AZ585" s="39" t="s">
        <v>7113</v>
      </c>
      <c r="BA585">
        <v>2</v>
      </c>
      <c r="BB585">
        <v>0</v>
      </c>
      <c r="BC585" t="b">
        <v>0</v>
      </c>
      <c r="BD585" t="b">
        <v>0</v>
      </c>
      <c r="BE585" t="b">
        <v>0</v>
      </c>
      <c r="BG585" s="119" t="s">
        <v>2176</v>
      </c>
      <c r="BH585" s="119" t="s">
        <v>2177</v>
      </c>
      <c r="BI585" s="119" t="s">
        <v>2177</v>
      </c>
      <c r="BJ585" s="719" t="e">
        <v>#N/A</v>
      </c>
      <c r="BK585" s="566" t="s">
        <v>2799</v>
      </c>
      <c r="BL585" s="484" t="s">
        <v>2799</v>
      </c>
      <c r="BO585" s="214">
        <v>999</v>
      </c>
      <c r="BR585" s="585" t="s">
        <v>109</v>
      </c>
      <c r="BS585" s="585" t="s">
        <v>2178</v>
      </c>
    </row>
    <row r="586" spans="1:73">
      <c r="A586">
        <v>585</v>
      </c>
      <c r="B586" s="153" t="str">
        <f>IFERROR(TEXT(AL586,"00"),"99")&amp;IFERROR(TEXT(W586,"00"),"99")&amp;IFERROR(TEXT(S586,"00"),"99")&amp;IFERROR(TEXT(BO586,"000"),"999")</f>
        <v>059999999</v>
      </c>
      <c r="C586" s="153" t="str">
        <f>IFERROR(TEXT(AL586,"00"),"99")&amp;IFERROR(TEXT(V586,"00"),"99")&amp;IFERROR(TEXT(R586,"000"),"999")</f>
        <v>0599999</v>
      </c>
      <c r="D586" s="28">
        <v>0</v>
      </c>
      <c r="E586" s="591">
        <f>IF(NOT(ISBLANK(L586)),1,0)</f>
        <v>0</v>
      </c>
      <c r="F586" s="591">
        <f>IF(NOT(ISBLANK(O586)),1,0)</f>
        <v>1</v>
      </c>
      <c r="G586" s="349" t="str">
        <f>IF(ISBLANK(H586), IF(OR(NOT(ISBLANK(L586)),NOT(ISBLANK(I586)), NOT(ISBLANK(O586))),"no oldname but should be",""),IF(H586=I586,"api",IF(H586=O586,"csv","no match or acs")))</f>
        <v>csv</v>
      </c>
      <c r="H586" t="s">
        <v>2170</v>
      </c>
      <c r="L586" s="119"/>
      <c r="M586" s="189"/>
      <c r="N586" s="56" t="s">
        <v>2170</v>
      </c>
      <c r="O586" t="s">
        <v>2170</v>
      </c>
      <c r="P586" s="56" t="s">
        <v>2170</v>
      </c>
      <c r="Q586" s="61" t="s">
        <v>2169</v>
      </c>
      <c r="R586" s="142">
        <f>IFERROR(_xlfn.XLOOKUP(T586, sortorder!P:P,sortorder!Q:Q),999)</f>
        <v>999</v>
      </c>
      <c r="S586" s="142">
        <f>IFERROR(_xlfn.XLOOKUP(T586, sortorder!P:P,sortorder!O:O),99)</f>
        <v>99</v>
      </c>
      <c r="T586" s="124" t="s">
        <v>2709</v>
      </c>
      <c r="V586" s="147">
        <f>IFERROR(_xlfn.XLOOKUP(X586, sortorder!E:E,sortorder!D:D),99)</f>
        <v>99</v>
      </c>
      <c r="W586" s="147">
        <f>V586</f>
        <v>99</v>
      </c>
      <c r="X586" s="21" t="s">
        <v>7497</v>
      </c>
      <c r="Y586" s="137">
        <f>IF(ISERROR(SEARCH(Y$1,$Q586)),0,1)</f>
        <v>0</v>
      </c>
      <c r="Z586" s="137">
        <f>IF(ISERROR(SEARCH(Z$1,$Q586)),0,1)</f>
        <v>1</v>
      </c>
      <c r="AA586" s="137">
        <f>IF(ISERROR(SEARCH(AA$1,$Q586)),0,1)</f>
        <v>0</v>
      </c>
      <c r="AB586" s="137">
        <f>IF(ISERROR(SEARCH(AB$1,$Q586)),0,1)</f>
        <v>0</v>
      </c>
      <c r="AC586" s="137">
        <f>IF(ISERROR(SEARCH(AC$1,$Q586)),0,1)</f>
        <v>0</v>
      </c>
      <c r="AD586" s="137">
        <f>IF(ISERROR(SEARCH(AD$1,$Q586)),0,1)</f>
        <v>0</v>
      </c>
      <c r="AE586" s="137">
        <f>IF(ISERROR(SEARCH(AE$1,$Q586)),0,1)</f>
        <v>0</v>
      </c>
      <c r="AF586" s="137">
        <f>IF(ISERROR(SEARCH(AF$1,$Q586)),0,1)</f>
        <v>0</v>
      </c>
      <c r="AG586" s="137">
        <f>IF(ISERROR(SEARCH(AG$1,$Q586)),0,1)</f>
        <v>0</v>
      </c>
      <c r="AI586" s="137" t="str">
        <f>_xlfn.XLOOKUP(I586,'api2.3'!B:B,'api2.3'!D:D,"")</f>
        <v/>
      </c>
      <c r="AJ586" t="s">
        <v>84</v>
      </c>
      <c r="AK586" s="38" t="s">
        <v>84</v>
      </c>
      <c r="AL586" s="200">
        <f>_xlfn.XLOOKUP(AK586,sortorder!$I$15:$I$20,sortorder!$J$15:$J$20)</f>
        <v>5</v>
      </c>
      <c r="AM586" s="638" t="s">
        <v>1743</v>
      </c>
      <c r="AN586" s="638" t="s">
        <v>1743</v>
      </c>
      <c r="AO586" s="638" t="s">
        <v>1744</v>
      </c>
      <c r="AP586" s="642">
        <v>3</v>
      </c>
      <c r="AQ586" t="s">
        <v>2942</v>
      </c>
      <c r="AR586" s="22" t="str">
        <f>IF(AA586=1,"pctile",IF(Y586=1,"ratio",IF(AC586=1,"avg","raw")))</f>
        <v>raw</v>
      </c>
      <c r="AS586" t="s">
        <v>43</v>
      </c>
      <c r="AT586" s="22" t="b">
        <f>AR586=AS586</f>
        <v>1</v>
      </c>
      <c r="AU586" s="638" t="s">
        <v>64</v>
      </c>
      <c r="AV586" s="638" t="s">
        <v>415</v>
      </c>
      <c r="AX586" s="601" t="s">
        <v>2799</v>
      </c>
      <c r="AY586" s="484" t="b">
        <v>0</v>
      </c>
      <c r="AZ586" s="39" t="s">
        <v>7113</v>
      </c>
      <c r="BA586">
        <v>2</v>
      </c>
      <c r="BB586">
        <v>0</v>
      </c>
      <c r="BC586" t="b">
        <v>0</v>
      </c>
      <c r="BD586" t="b">
        <v>0</v>
      </c>
      <c r="BE586" t="b">
        <v>0</v>
      </c>
      <c r="BG586" t="s">
        <v>2171</v>
      </c>
      <c r="BH586" t="s">
        <v>2172</v>
      </c>
      <c r="BI586" t="s">
        <v>2172</v>
      </c>
      <c r="BJ586" s="719" t="e">
        <v>#N/A</v>
      </c>
      <c r="BK586" s="566" t="s">
        <v>2799</v>
      </c>
      <c r="BL586" s="484" t="s">
        <v>2799</v>
      </c>
      <c r="BO586" s="214">
        <v>999</v>
      </c>
      <c r="BR586" s="585" t="s">
        <v>145</v>
      </c>
      <c r="BS586" s="585" t="s">
        <v>2173</v>
      </c>
    </row>
    <row r="587" spans="1:73">
      <c r="A587">
        <v>586</v>
      </c>
      <c r="B587" s="153" t="str">
        <f>IFERROR(TEXT(AL587,"00"),"99")&amp;IFERROR(TEXT(W587,"00"),"99")&amp;IFERROR(TEXT(S587,"00"),"99")&amp;IFERROR(TEXT(BO587,"000"),"999")</f>
        <v>059999999</v>
      </c>
      <c r="C587" s="153" t="str">
        <f>IFERROR(TEXT(AL587,"00"),"99")&amp;IFERROR(TEXT(V587,"00"),"99")&amp;IFERROR(TEXT(R587,"000"),"999")</f>
        <v>0599999</v>
      </c>
      <c r="D587" s="28">
        <v>0</v>
      </c>
      <c r="E587" s="591">
        <f>IF(NOT(ISBLANK(L587)),1,0)</f>
        <v>0</v>
      </c>
      <c r="F587" s="591">
        <f>IF(NOT(ISBLANK(O587)),1,0)</f>
        <v>1</v>
      </c>
      <c r="G587" s="349" t="str">
        <f>IF(ISBLANK(H587), IF(OR(NOT(ISBLANK(L587)),NOT(ISBLANK(I587)), NOT(ISBLANK(O587))),"no oldname but should be",""),IF(H587=I587,"api",IF(H587=O587,"csv","no match or acs")))</f>
        <v>csv</v>
      </c>
      <c r="H587" s="119" t="s">
        <v>419</v>
      </c>
      <c r="I587" s="119"/>
      <c r="N587" s="56" t="s">
        <v>419</v>
      </c>
      <c r="O587" t="s">
        <v>419</v>
      </c>
      <c r="P587" s="56" t="s">
        <v>419</v>
      </c>
      <c r="Q587" s="61" t="s">
        <v>418</v>
      </c>
      <c r="R587" s="142">
        <f>IFERROR(_xlfn.XLOOKUP(T587, sortorder!P:P,sortorder!Q:Q),999)</f>
        <v>999</v>
      </c>
      <c r="S587" s="142">
        <f>IFERROR(_xlfn.XLOOKUP(T587, sortorder!P:P,sortorder!O:O),99)</f>
        <v>99</v>
      </c>
      <c r="T587" s="124" t="s">
        <v>2709</v>
      </c>
      <c r="V587" s="147">
        <f>IFERROR(_xlfn.XLOOKUP(X587, sortorder!E:E,sortorder!D:D),99)</f>
        <v>99</v>
      </c>
      <c r="W587" s="147">
        <f>V587</f>
        <v>99</v>
      </c>
      <c r="X587" s="21" t="s">
        <v>7497</v>
      </c>
      <c r="Y587" s="137">
        <f>IF(ISERROR(SEARCH(Y$1,$Q587)),0,1)</f>
        <v>0</v>
      </c>
      <c r="Z587" s="137">
        <f>IF(ISERROR(SEARCH(Z$1,$Q587)),0,1)</f>
        <v>0</v>
      </c>
      <c r="AA587" s="137">
        <f>IF(ISERROR(SEARCH(AA$1,$Q587)),0,1)</f>
        <v>0</v>
      </c>
      <c r="AB587" s="137">
        <f>IF(ISERROR(SEARCH(AB$1,$Q587)),0,1)</f>
        <v>0</v>
      </c>
      <c r="AC587" s="137">
        <f>IF(ISERROR(SEARCH(AC$1,$Q587)),0,1)</f>
        <v>0</v>
      </c>
      <c r="AD587" s="137">
        <f>IF(ISERROR(SEARCH(AD$1,$Q587)),0,1)</f>
        <v>0</v>
      </c>
      <c r="AE587" s="137">
        <f>IF(ISERROR(SEARCH(AE$1,$Q587)),0,1)</f>
        <v>0</v>
      </c>
      <c r="AF587" s="137">
        <f>IF(ISERROR(SEARCH(AF$1,$Q587)),0,1)</f>
        <v>0</v>
      </c>
      <c r="AG587" s="137">
        <f>IF(ISERROR(SEARCH(AG$1,$Q587)),0,1)</f>
        <v>1</v>
      </c>
      <c r="AI587" s="137" t="str">
        <f>_xlfn.XLOOKUP(I587,'api2.3'!B:B,'api2.3'!D:D,"")</f>
        <v/>
      </c>
      <c r="AJ587" t="s">
        <v>84</v>
      </c>
      <c r="AK587" s="38" t="s">
        <v>84</v>
      </c>
      <c r="AL587" s="200">
        <f>_xlfn.XLOOKUP(AK587,sortorder!$I$15:$I$20,sortorder!$J$15:$J$20)</f>
        <v>5</v>
      </c>
      <c r="AM587" s="638" t="s">
        <v>416</v>
      </c>
      <c r="AN587" s="638" t="s">
        <v>416</v>
      </c>
      <c r="AO587" s="638" t="s">
        <v>417</v>
      </c>
      <c r="AP587" s="642">
        <v>1</v>
      </c>
      <c r="AQ587" t="s">
        <v>2943</v>
      </c>
      <c r="AR587" s="22" t="str">
        <f>IF(AA587=1,"pctile",IF(Y587=1,"ratio",IF(AC587=1,"avg","raw")))</f>
        <v>raw</v>
      </c>
      <c r="AS587" t="s">
        <v>43</v>
      </c>
      <c r="AT587" s="22" t="b">
        <f>AR587=AS587</f>
        <v>1</v>
      </c>
      <c r="AU587" s="638" t="s">
        <v>64</v>
      </c>
      <c r="AV587" s="638" t="s">
        <v>415</v>
      </c>
      <c r="AX587" s="601" t="s">
        <v>2799</v>
      </c>
      <c r="AY587" s="484" t="b">
        <v>0</v>
      </c>
      <c r="AZ587" s="39" t="s">
        <v>7113</v>
      </c>
      <c r="BA587">
        <v>2</v>
      </c>
      <c r="BB587">
        <v>0</v>
      </c>
      <c r="BC587" t="b">
        <v>0</v>
      </c>
      <c r="BD587" t="b">
        <v>0</v>
      </c>
      <c r="BE587" t="b">
        <v>0</v>
      </c>
      <c r="BG587" s="566" t="s">
        <v>4871</v>
      </c>
      <c r="BH587" t="s">
        <v>420</v>
      </c>
      <c r="BI587" t="s">
        <v>420</v>
      </c>
      <c r="BJ587" s="719" t="e">
        <v>#N/A</v>
      </c>
      <c r="BK587" s="566" t="s">
        <v>2799</v>
      </c>
      <c r="BL587" s="484" t="s">
        <v>2799</v>
      </c>
      <c r="BO587" s="214">
        <v>999</v>
      </c>
      <c r="BR587" s="585" t="s">
        <v>109</v>
      </c>
      <c r="BS587" s="585" t="s">
        <v>421</v>
      </c>
    </row>
    <row r="588" spans="1:73">
      <c r="A588">
        <v>587</v>
      </c>
      <c r="B588" s="153" t="str">
        <f>IFERROR(TEXT(AL588,"00"),"99")&amp;IFERROR(TEXT(W588,"00"),"99")&amp;IFERROR(TEXT(S588,"00"),"99")&amp;IFERROR(TEXT(BO588,"000"),"999")</f>
        <v>059999999</v>
      </c>
      <c r="C588" s="153" t="str">
        <f>IFERROR(TEXT(AL588,"00"),"99")&amp;IFERROR(TEXT(V588,"00"),"99")&amp;IFERROR(TEXT(R588,"000"),"999")</f>
        <v>0599999</v>
      </c>
      <c r="D588" s="28">
        <v>0</v>
      </c>
      <c r="E588" s="591">
        <f>IF(NOT(ISBLANK(L588)),1,0)</f>
        <v>0</v>
      </c>
      <c r="F588" s="591">
        <f>IF(NOT(ISBLANK(O588)),1,0)</f>
        <v>1</v>
      </c>
      <c r="G588" s="349" t="str">
        <f>IF(ISBLANK(H588), IF(OR(NOT(ISBLANK(L588)),NOT(ISBLANK(I588)), NOT(ISBLANK(O588))),"no oldname but should be",""),IF(H588=I588,"api",IF(H588=O588,"csv","no match or acs")))</f>
        <v>csv</v>
      </c>
      <c r="H588" s="119" t="s">
        <v>410</v>
      </c>
      <c r="I588" s="119"/>
      <c r="N588" s="56" t="s">
        <v>410</v>
      </c>
      <c r="O588" t="s">
        <v>410</v>
      </c>
      <c r="P588" s="56" t="s">
        <v>410</v>
      </c>
      <c r="Q588" s="61" t="s">
        <v>409</v>
      </c>
      <c r="R588" s="142">
        <f>IFERROR(_xlfn.XLOOKUP(T588, sortorder!P:P,sortorder!Q:Q),999)</f>
        <v>999</v>
      </c>
      <c r="S588" s="142">
        <f>IFERROR(_xlfn.XLOOKUP(T588, sortorder!P:P,sortorder!O:O),99)</f>
        <v>99</v>
      </c>
      <c r="T588" s="124" t="s">
        <v>2709</v>
      </c>
      <c r="V588" s="147">
        <f>IFERROR(_xlfn.XLOOKUP(X588, sortorder!E:E,sortorder!D:D),99)</f>
        <v>99</v>
      </c>
      <c r="W588" s="147">
        <f>V588</f>
        <v>99</v>
      </c>
      <c r="X588" s="21" t="s">
        <v>7497</v>
      </c>
      <c r="Y588" s="137">
        <f>IF(ISERROR(SEARCH(Y$1,$Q588)),0,1)</f>
        <v>0</v>
      </c>
      <c r="Z588" s="137">
        <f>IF(ISERROR(SEARCH(Z$1,$Q588)),0,1)</f>
        <v>0</v>
      </c>
      <c r="AA588" s="137">
        <f>IF(ISERROR(SEARCH(AA$1,$Q588)),0,1)</f>
        <v>0</v>
      </c>
      <c r="AB588" s="137">
        <f>IF(ISERROR(SEARCH(AB$1,$Q588)),0,1)</f>
        <v>0</v>
      </c>
      <c r="AC588" s="137">
        <f>IF(ISERROR(SEARCH(AC$1,$Q588)),0,1)</f>
        <v>0</v>
      </c>
      <c r="AD588" s="137">
        <f>IF(ISERROR(SEARCH(AD$1,$Q588)),0,1)</f>
        <v>0</v>
      </c>
      <c r="AE588" s="137">
        <f>IF(ISERROR(SEARCH(AE$1,$Q588)),0,1)</f>
        <v>0</v>
      </c>
      <c r="AF588" s="137">
        <f>IF(ISERROR(SEARCH(AF$1,$Q588)),0,1)</f>
        <v>0</v>
      </c>
      <c r="AG588" s="137">
        <f>IF(ISERROR(SEARCH(AG$1,$Q588)),0,1)</f>
        <v>0</v>
      </c>
      <c r="AI588" s="137" t="str">
        <f>_xlfn.XLOOKUP(I588,'api2.3'!B:B,'api2.3'!D:D,"")</f>
        <v/>
      </c>
      <c r="AJ588" t="s">
        <v>84</v>
      </c>
      <c r="AK588" s="38" t="s">
        <v>84</v>
      </c>
      <c r="AL588" s="200">
        <f>_xlfn.XLOOKUP(AK588,sortorder!$I$15:$I$20,sortorder!$J$15:$J$20)</f>
        <v>5</v>
      </c>
      <c r="AM588" s="638" t="s">
        <v>416</v>
      </c>
      <c r="AN588" s="638" t="s">
        <v>416</v>
      </c>
      <c r="AO588" s="638" t="s">
        <v>417</v>
      </c>
      <c r="AP588" s="642">
        <v>1</v>
      </c>
      <c r="AQ588" t="s">
        <v>2943</v>
      </c>
      <c r="AR588" s="22" t="str">
        <f>IF(AA588=1,"pctile",IF(Y588=1,"ratio",IF(AC588=1,"avg","raw")))</f>
        <v>raw</v>
      </c>
      <c r="AS588" t="s">
        <v>43</v>
      </c>
      <c r="AT588" s="22" t="b">
        <f>AR588=AS588</f>
        <v>1</v>
      </c>
      <c r="AU588" s="638" t="s">
        <v>64</v>
      </c>
      <c r="AV588" s="638" t="s">
        <v>415</v>
      </c>
      <c r="AX588" s="601" t="s">
        <v>2799</v>
      </c>
      <c r="AY588" s="484" t="b">
        <v>0</v>
      </c>
      <c r="AZ588" s="39" t="s">
        <v>7113</v>
      </c>
      <c r="BA588">
        <v>2</v>
      </c>
      <c r="BB588">
        <v>0</v>
      </c>
      <c r="BC588" t="b">
        <v>0</v>
      </c>
      <c r="BD588" t="b">
        <v>0</v>
      </c>
      <c r="BE588" t="b">
        <v>0</v>
      </c>
      <c r="BG588" t="s">
        <v>411</v>
      </c>
      <c r="BH588" t="s">
        <v>412</v>
      </c>
      <c r="BI588" t="s">
        <v>412</v>
      </c>
      <c r="BJ588" s="719" t="e">
        <v>#N/A</v>
      </c>
      <c r="BK588" s="566" t="s">
        <v>2799</v>
      </c>
      <c r="BL588" s="484" t="s">
        <v>2799</v>
      </c>
      <c r="BO588" s="214">
        <v>999</v>
      </c>
      <c r="BR588" s="585" t="s">
        <v>145</v>
      </c>
      <c r="BS588" s="585" t="s">
        <v>414</v>
      </c>
      <c r="BT588" s="585" t="s">
        <v>56</v>
      </c>
    </row>
    <row r="589" spans="1:73">
      <c r="A589">
        <v>588</v>
      </c>
      <c r="B589" s="153" t="str">
        <f>IFERROR(TEXT(AL589,"00"),"99")&amp;IFERROR(TEXT(W589,"00"),"99")&amp;IFERROR(TEXT(S589,"00"),"99")&amp;IFERROR(TEXT(BO589,"000"),"999")</f>
        <v>0110499209</v>
      </c>
      <c r="C589" s="153" t="str">
        <f>IFERROR(TEXT(AL589,"00"),"99")&amp;IFERROR(TEXT(V589,"00"),"99")&amp;IFERROR(TEXT(R589,"000"),"999")</f>
        <v>01104000</v>
      </c>
      <c r="D589" s="239">
        <v>1</v>
      </c>
      <c r="E589" s="591">
        <f>IF(NOT(ISBLANK(L589)),1,0)</f>
        <v>0</v>
      </c>
      <c r="F589" s="591">
        <f>IF(NOT(ISBLANK(O589)),1,0)</f>
        <v>0</v>
      </c>
      <c r="G589" s="349" t="str">
        <f>IF(ISBLANK(H589), IF(OR(NOT(ISBLANK(L589)),NOT(ISBLANK(I589)), NOT(ISBLANK(O589))),"no oldname but should be",""),IF(H589=I589,"api",IF(H589=O589,"csv","no match or acs")))</f>
        <v>api</v>
      </c>
      <c r="H589" s="119" t="s">
        <v>2526</v>
      </c>
      <c r="I589" s="119" t="s">
        <v>2526</v>
      </c>
      <c r="J589" s="189"/>
      <c r="K589" s="119"/>
      <c r="L589" s="119"/>
      <c r="M589" s="189"/>
      <c r="N589" s="189"/>
      <c r="O589" s="119"/>
      <c r="P589" s="189"/>
      <c r="Q589" s="186" t="s">
        <v>4770</v>
      </c>
      <c r="R589" s="142">
        <f>IFERROR(_xlfn.XLOOKUP(T589, sortorder!P:P,sortorder!Q:Q),999)</f>
        <v>0</v>
      </c>
      <c r="S589" s="142">
        <f>IFERROR(_xlfn.XLOOKUP(T589, sortorder!P:P,sortorder!O:O),99)</f>
        <v>99</v>
      </c>
      <c r="T589" s="188"/>
      <c r="U589" s="189"/>
      <c r="V589" s="147">
        <f>IFERROR(_xlfn.XLOOKUP(X589, sortorder!E:E,sortorder!D:D),99)</f>
        <v>104</v>
      </c>
      <c r="W589" s="147">
        <f>V589</f>
        <v>104</v>
      </c>
      <c r="X589" s="704" t="s">
        <v>7425</v>
      </c>
      <c r="Y589" s="137">
        <f>IF(ISERROR(SEARCH(Y$1,$Q589)),0,1)</f>
        <v>0</v>
      </c>
      <c r="Z589" s="137">
        <f>IF(ISERROR(SEARCH(Z$1,$Q589)),0,1)</f>
        <v>0</v>
      </c>
      <c r="AA589" s="137">
        <f>IF(ISERROR(SEARCH(AA$1,$Q589)),0,1)</f>
        <v>0</v>
      </c>
      <c r="AB589" s="137">
        <f>IF(ISERROR(SEARCH(AB$1,$Q589)),0,1)</f>
        <v>0</v>
      </c>
      <c r="AC589" s="137">
        <f>IF(ISERROR(SEARCH(AC$1,$Q589)),0,1)</f>
        <v>0</v>
      </c>
      <c r="AD589" s="137">
        <f>IF(ISERROR(SEARCH(AD$1,$Q589)),0,1)</f>
        <v>0</v>
      </c>
      <c r="AE589" s="137">
        <f>IF(ISERROR(SEARCH(AE$1,$Q589)),0,1)</f>
        <v>0</v>
      </c>
      <c r="AF589" s="137">
        <f>IF(ISERROR(SEARCH(AF$1,$Q589)),0,1)</f>
        <v>0</v>
      </c>
      <c r="AG589" s="137">
        <f>IF(ISERROR(SEARCH(AG$1,$Q589)),0,1)</f>
        <v>0</v>
      </c>
      <c r="AH589" s="119" t="s">
        <v>1051</v>
      </c>
      <c r="AI589" s="137" t="str">
        <f>_xlfn.XLOOKUP(I589,'api2.3'!B:B,'api2.3'!D:D,"")</f>
        <v>General information</v>
      </c>
      <c r="AJ589" s="119" t="s">
        <v>60</v>
      </c>
      <c r="AK589" s="631" t="s">
        <v>44</v>
      </c>
      <c r="AL589" s="200">
        <f>_xlfn.XLOOKUP(AK589,sortorder!$I$15:$I$20,sortorder!$J$15:$J$20)</f>
        <v>1</v>
      </c>
      <c r="AM589" s="640"/>
      <c r="AN589" s="640"/>
      <c r="AO589" s="640"/>
      <c r="AP589" s="641">
        <v>0</v>
      </c>
      <c r="AQ589" s="119" t="s">
        <v>43</v>
      </c>
      <c r="AR589" s="22" t="str">
        <f>IF(AA589=1,"pctile",IF(Y589=1,"ratio",IF(AC589=1,"avg","raw")))</f>
        <v>raw</v>
      </c>
      <c r="AS589" s="119" t="s">
        <v>43</v>
      </c>
      <c r="AT589" s="22" t="b">
        <f>AR589=AS589</f>
        <v>1</v>
      </c>
      <c r="AU589" s="640"/>
      <c r="AV589" s="640"/>
      <c r="AW589" s="119"/>
      <c r="AX589" s="601" t="s">
        <v>2799</v>
      </c>
      <c r="AY589" s="484" t="b">
        <v>0</v>
      </c>
      <c r="AZ589" s="185" t="s">
        <v>2710</v>
      </c>
      <c r="BA589" s="119"/>
      <c r="BB589" s="119">
        <v>0</v>
      </c>
      <c r="BC589" s="119" t="b">
        <v>0</v>
      </c>
      <c r="BD589" s="119" t="b">
        <v>0</v>
      </c>
      <c r="BE589" s="119" t="b">
        <v>0</v>
      </c>
      <c r="BF589" s="119"/>
      <c r="BG589" s="119" t="s">
        <v>2528</v>
      </c>
      <c r="BH589" s="119" t="s">
        <v>2527</v>
      </c>
      <c r="BI589" s="119" t="s">
        <v>2527</v>
      </c>
      <c r="BJ589" s="719" t="e">
        <v>#N/A</v>
      </c>
      <c r="BK589" s="566" t="s">
        <v>2799</v>
      </c>
      <c r="BL589" s="484" t="s">
        <v>2527</v>
      </c>
      <c r="BM589" s="189" t="s">
        <v>2528</v>
      </c>
      <c r="BN589" s="189"/>
      <c r="BO589" s="248">
        <v>209</v>
      </c>
      <c r="BP589" s="119"/>
      <c r="BQ589" s="587" t="s">
        <v>55</v>
      </c>
      <c r="BR589" s="587"/>
      <c r="BS589" s="587"/>
      <c r="BT589" s="587"/>
      <c r="BU589" s="587"/>
    </row>
    <row r="590" spans="1:73">
      <c r="A590">
        <v>589</v>
      </c>
      <c r="B590" s="153" t="str">
        <f>IFERROR(TEXT(AL590,"00"),"99")&amp;IFERROR(TEXT(W590,"00"),"99")&amp;IFERROR(TEXT(S590,"00"),"99")&amp;IFERROR(TEXT(BO590,"000"),"999")</f>
        <v>0110499210</v>
      </c>
      <c r="C590" s="153" t="str">
        <f>IFERROR(TEXT(AL590,"00"),"99")&amp;IFERROR(TEXT(V590,"00"),"99")&amp;IFERROR(TEXT(R590,"000"),"999")</f>
        <v>01104000</v>
      </c>
      <c r="D590" s="28">
        <v>1</v>
      </c>
      <c r="E590" s="591">
        <f>IF(NOT(ISBLANK(L590)),1,0)</f>
        <v>0</v>
      </c>
      <c r="F590" s="591">
        <f>IF(NOT(ISBLANK(O590)),1,0)</f>
        <v>0</v>
      </c>
      <c r="G590" s="349" t="str">
        <f>IF(ISBLANK(H590), IF(OR(NOT(ISBLANK(L590)),NOT(ISBLANK(I590)), NOT(ISBLANK(O590))),"no oldname but should be",""),IF(H590=I590,"api",IF(H590=O590,"csv","no match or acs")))</f>
        <v>api</v>
      </c>
      <c r="H590" t="s">
        <v>2529</v>
      </c>
      <c r="I590" t="s">
        <v>2529</v>
      </c>
      <c r="J590" s="189"/>
      <c r="K590" s="119"/>
      <c r="L590" s="119"/>
      <c r="M590" s="189"/>
      <c r="N590" s="189"/>
      <c r="O590" s="119"/>
      <c r="P590" s="189"/>
      <c r="Q590" s="186" t="s">
        <v>4771</v>
      </c>
      <c r="R590" s="142">
        <f>IFERROR(_xlfn.XLOOKUP(T590, sortorder!P:P,sortorder!Q:Q),999)</f>
        <v>0</v>
      </c>
      <c r="S590" s="142">
        <f>IFERROR(_xlfn.XLOOKUP(T590, sortorder!P:P,sortorder!O:O),99)</f>
        <v>99</v>
      </c>
      <c r="T590" s="188"/>
      <c r="U590" s="189"/>
      <c r="V590" s="147">
        <f>IFERROR(_xlfn.XLOOKUP(X590, sortorder!E:E,sortorder!D:D),99)</f>
        <v>104</v>
      </c>
      <c r="W590" s="147">
        <f>V590</f>
        <v>104</v>
      </c>
      <c r="X590" s="704" t="s">
        <v>7425</v>
      </c>
      <c r="Y590" s="137">
        <f>IF(ISERROR(SEARCH(Y$1,$Q590)),0,1)</f>
        <v>0</v>
      </c>
      <c r="Z590" s="137">
        <f>IF(ISERROR(SEARCH(Z$1,$Q590)),0,1)</f>
        <v>0</v>
      </c>
      <c r="AA590" s="137">
        <f>IF(ISERROR(SEARCH(AA$1,$Q590)),0,1)</f>
        <v>0</v>
      </c>
      <c r="AB590" s="137">
        <f>IF(ISERROR(SEARCH(AB$1,$Q590)),0,1)</f>
        <v>0</v>
      </c>
      <c r="AC590" s="137">
        <f>IF(ISERROR(SEARCH(AC$1,$Q590)),0,1)</f>
        <v>0</v>
      </c>
      <c r="AD590" s="137">
        <f>IF(ISERROR(SEARCH(AD$1,$Q590)),0,1)</f>
        <v>0</v>
      </c>
      <c r="AE590" s="137">
        <f>IF(ISERROR(SEARCH(AE$1,$Q590)),0,1)</f>
        <v>0</v>
      </c>
      <c r="AF590" s="137">
        <f>IF(ISERROR(SEARCH(AF$1,$Q590)),0,1)</f>
        <v>0</v>
      </c>
      <c r="AG590" s="137">
        <f>IF(ISERROR(SEARCH(AG$1,$Q590)),0,1)</f>
        <v>0</v>
      </c>
      <c r="AH590" s="119" t="s">
        <v>1051</v>
      </c>
      <c r="AI590" s="137" t="str">
        <f>_xlfn.XLOOKUP(I590,'api2.3'!B:B,'api2.3'!D:D,"")</f>
        <v>General information</v>
      </c>
      <c r="AJ590" s="119" t="s">
        <v>60</v>
      </c>
      <c r="AK590" s="631" t="s">
        <v>44</v>
      </c>
      <c r="AL590" s="200">
        <f>_xlfn.XLOOKUP(AK590,sortorder!$I$15:$I$20,sortorder!$J$15:$J$20)</f>
        <v>1</v>
      </c>
      <c r="AM590" s="640"/>
      <c r="AN590" s="640"/>
      <c r="AO590" s="640"/>
      <c r="AP590" s="641">
        <v>0</v>
      </c>
      <c r="AQ590" s="119" t="s">
        <v>43</v>
      </c>
      <c r="AR590" s="22" t="str">
        <f>IF(AA590=1,"pctile",IF(Y590=1,"ratio",IF(AC590=1,"avg","raw")))</f>
        <v>raw</v>
      </c>
      <c r="AS590" s="119" t="s">
        <v>43</v>
      </c>
      <c r="AT590" s="22" t="b">
        <f>AR590=AS590</f>
        <v>1</v>
      </c>
      <c r="AU590" s="640"/>
      <c r="AV590" s="640"/>
      <c r="AW590" s="119"/>
      <c r="AX590" s="601" t="s">
        <v>2799</v>
      </c>
      <c r="AY590" s="484" t="b">
        <v>0</v>
      </c>
      <c r="AZ590" s="185" t="s">
        <v>2710</v>
      </c>
      <c r="BA590" s="119"/>
      <c r="BB590" s="119">
        <v>0</v>
      </c>
      <c r="BC590" s="119" t="b">
        <v>0</v>
      </c>
      <c r="BD590" s="119" t="b">
        <v>0</v>
      </c>
      <c r="BE590" s="119" t="b">
        <v>0</v>
      </c>
      <c r="BF590" s="119"/>
      <c r="BG590" s="119" t="s">
        <v>2531</v>
      </c>
      <c r="BH590" s="119" t="s">
        <v>2530</v>
      </c>
      <c r="BI590" s="119" t="s">
        <v>2530</v>
      </c>
      <c r="BJ590" s="719" t="e">
        <v>#N/A</v>
      </c>
      <c r="BK590" s="566" t="s">
        <v>2799</v>
      </c>
      <c r="BL590" s="484" t="s">
        <v>2530</v>
      </c>
      <c r="BM590" s="189" t="s">
        <v>2531</v>
      </c>
      <c r="BO590" s="211">
        <v>210</v>
      </c>
      <c r="BQ590" s="585" t="s">
        <v>55</v>
      </c>
    </row>
    <row r="591" spans="1:73">
      <c r="A591">
        <v>590</v>
      </c>
      <c r="B591" s="153" t="str">
        <f>IFERROR(TEXT(AL591,"00"),"99")&amp;IFERROR(TEXT(W591,"00"),"99")&amp;IFERROR(TEXT(S591,"00"),"99")&amp;IFERROR(TEXT(BO591,"000"),"999")</f>
        <v>0110499211</v>
      </c>
      <c r="C591" s="153" t="str">
        <f>IFERROR(TEXT(AL591,"00"),"99")&amp;IFERROR(TEXT(V591,"00"),"99")&amp;IFERROR(TEXT(R591,"000"),"999")</f>
        <v>01104000</v>
      </c>
      <c r="D591" s="28">
        <v>1</v>
      </c>
      <c r="E591" s="591">
        <f>IF(NOT(ISBLANK(L591)),1,0)</f>
        <v>0</v>
      </c>
      <c r="F591" s="591">
        <f>IF(NOT(ISBLANK(O591)),1,0)</f>
        <v>0</v>
      </c>
      <c r="G591" s="349" t="str">
        <f>IF(ISBLANK(H591), IF(OR(NOT(ISBLANK(L591)),NOT(ISBLANK(I591)), NOT(ISBLANK(O591))),"no oldname but should be",""),IF(H591=I591,"api",IF(H591=O591,"csv","no match or acs")))</f>
        <v>api</v>
      </c>
      <c r="H591" t="s">
        <v>2532</v>
      </c>
      <c r="I591" t="s">
        <v>2532</v>
      </c>
      <c r="K591" s="119"/>
      <c r="L591" s="119"/>
      <c r="M591" s="189"/>
      <c r="N591" s="189"/>
      <c r="O591" s="119"/>
      <c r="P591" s="189"/>
      <c r="Q591" s="186" t="s">
        <v>4772</v>
      </c>
      <c r="R591" s="142">
        <f>IFERROR(_xlfn.XLOOKUP(T591, sortorder!P:P,sortorder!Q:Q),999)</f>
        <v>0</v>
      </c>
      <c r="S591" s="142">
        <f>IFERROR(_xlfn.XLOOKUP(T591, sortorder!P:P,sortorder!O:O),99)</f>
        <v>99</v>
      </c>
      <c r="T591" s="188"/>
      <c r="U591" s="189"/>
      <c r="V591" s="147">
        <f>IFERROR(_xlfn.XLOOKUP(X591, sortorder!E:E,sortorder!D:D),99)</f>
        <v>104</v>
      </c>
      <c r="W591" s="147">
        <f>V591</f>
        <v>104</v>
      </c>
      <c r="X591" s="704" t="s">
        <v>7425</v>
      </c>
      <c r="Y591" s="137">
        <f>IF(ISERROR(SEARCH(Y$1,$Q591)),0,1)</f>
        <v>0</v>
      </c>
      <c r="Z591" s="137">
        <f>IF(ISERROR(SEARCH(Z$1,$Q591)),0,1)</f>
        <v>0</v>
      </c>
      <c r="AA591" s="137">
        <f>IF(ISERROR(SEARCH(AA$1,$Q591)),0,1)</f>
        <v>0</v>
      </c>
      <c r="AB591" s="137">
        <f>IF(ISERROR(SEARCH(AB$1,$Q591)),0,1)</f>
        <v>0</v>
      </c>
      <c r="AC591" s="137">
        <f>IF(ISERROR(SEARCH(AC$1,$Q591)),0,1)</f>
        <v>0</v>
      </c>
      <c r="AD591" s="137">
        <f>IF(ISERROR(SEARCH(AD$1,$Q591)),0,1)</f>
        <v>0</v>
      </c>
      <c r="AE591" s="137">
        <f>IF(ISERROR(SEARCH(AE$1,$Q591)),0,1)</f>
        <v>0</v>
      </c>
      <c r="AF591" s="137">
        <f>IF(ISERROR(SEARCH(AF$1,$Q591)),0,1)</f>
        <v>0</v>
      </c>
      <c r="AG591" s="137">
        <f>IF(ISERROR(SEARCH(AG$1,$Q591)),0,1)</f>
        <v>0</v>
      </c>
      <c r="AH591" s="119" t="s">
        <v>1051</v>
      </c>
      <c r="AI591" s="137" t="str">
        <f>_xlfn.XLOOKUP(I591,'api2.3'!B:B,'api2.3'!D:D,"")</f>
        <v>General information</v>
      </c>
      <c r="AJ591" s="119" t="s">
        <v>60</v>
      </c>
      <c r="AK591" s="631" t="s">
        <v>44</v>
      </c>
      <c r="AL591" s="200">
        <f>_xlfn.XLOOKUP(AK591,sortorder!$I$15:$I$20,sortorder!$J$15:$J$20)</f>
        <v>1</v>
      </c>
      <c r="AM591" s="640"/>
      <c r="AN591" s="640"/>
      <c r="AO591" s="640"/>
      <c r="AP591" s="641">
        <v>0</v>
      </c>
      <c r="AQ591" s="119" t="s">
        <v>43</v>
      </c>
      <c r="AR591" s="22" t="str">
        <f>IF(AA591=1,"pctile",IF(Y591=1,"ratio",IF(AC591=1,"avg","raw")))</f>
        <v>raw</v>
      </c>
      <c r="AS591" s="119" t="s">
        <v>43</v>
      </c>
      <c r="AT591" s="22" t="b">
        <f>AR591=AS591</f>
        <v>1</v>
      </c>
      <c r="AU591" s="640"/>
      <c r="AV591" s="640"/>
      <c r="AW591" s="119"/>
      <c r="AX591" s="601" t="s">
        <v>2799</v>
      </c>
      <c r="AY591" s="484" t="b">
        <v>0</v>
      </c>
      <c r="AZ591" s="185" t="s">
        <v>2710</v>
      </c>
      <c r="BA591" s="119"/>
      <c r="BB591" s="119">
        <v>0</v>
      </c>
      <c r="BC591" s="119" t="b">
        <v>0</v>
      </c>
      <c r="BD591" s="119" t="b">
        <v>0</v>
      </c>
      <c r="BE591" s="119" t="b">
        <v>0</v>
      </c>
      <c r="BF591" s="119"/>
      <c r="BG591" s="119" t="s">
        <v>7120</v>
      </c>
      <c r="BH591" s="119" t="s">
        <v>2533</v>
      </c>
      <c r="BI591" s="119" t="s">
        <v>2533</v>
      </c>
      <c r="BJ591" s="719" t="e">
        <v>#N/A</v>
      </c>
      <c r="BK591" s="566" t="s">
        <v>2799</v>
      </c>
      <c r="BL591" s="484" t="s">
        <v>2533</v>
      </c>
      <c r="BM591" s="189" t="s">
        <v>2534</v>
      </c>
      <c r="BO591" s="211">
        <v>211</v>
      </c>
      <c r="BQ591" s="585" t="s">
        <v>55</v>
      </c>
    </row>
    <row r="592" spans="1:73">
      <c r="A592">
        <v>591</v>
      </c>
      <c r="B592" s="153" t="str">
        <f>IFERROR(TEXT(AL592,"00"),"99")&amp;IFERROR(TEXT(W592,"00"),"99")&amp;IFERROR(TEXT(S592,"00"),"99")&amp;IFERROR(TEXT(BO592,"000"),"999")</f>
        <v>0111199027</v>
      </c>
      <c r="C592" s="153" t="str">
        <f>IFERROR(TEXT(AL592,"00"),"99")&amp;IFERROR(TEXT(V592,"00"),"99")&amp;IFERROR(TEXT(R592,"000"),"999")</f>
        <v>01111999</v>
      </c>
      <c r="D592" s="28">
        <v>1</v>
      </c>
      <c r="E592" s="591">
        <f>IF(NOT(ISBLANK(L592)),1,0)</f>
        <v>1</v>
      </c>
      <c r="F592" s="591">
        <f>IF(NOT(ISBLANK(O592)),1,0)</f>
        <v>0</v>
      </c>
      <c r="G592" s="349" t="str">
        <f>IF(ISBLANK(H592), IF(OR(NOT(ISBLANK(L592)),NOT(ISBLANK(I592)), NOT(ISBLANK(O592))),"no oldname but should be",""),IF(H592=I592,"api",IF(H592=O592,"csv","no match or acs")))</f>
        <v>api</v>
      </c>
      <c r="H592" t="s">
        <v>2474</v>
      </c>
      <c r="I592" t="s">
        <v>2474</v>
      </c>
      <c r="J592" s="189"/>
      <c r="L592" s="109" t="s">
        <v>3113</v>
      </c>
      <c r="M592" s="578" t="s">
        <v>3113</v>
      </c>
      <c r="Q592" s="122" t="s">
        <v>4735</v>
      </c>
      <c r="R592" s="142">
        <f>IFERROR(_xlfn.XLOOKUP(T592, sortorder!P:P,sortorder!Q:Q),999)</f>
        <v>999</v>
      </c>
      <c r="S592" s="142">
        <f>IFERROR(_xlfn.XLOOKUP(T592, sortorder!P:P,sortorder!O:O),99)</f>
        <v>99</v>
      </c>
      <c r="T592" s="1" t="s">
        <v>4735</v>
      </c>
      <c r="V592" s="147">
        <f>IFERROR(_xlfn.XLOOKUP(X592, sortorder!E:E,sortorder!D:D),99)</f>
        <v>111</v>
      </c>
      <c r="W592" s="147">
        <f>V592</f>
        <v>111</v>
      </c>
      <c r="X592" s="190" t="s">
        <v>7408</v>
      </c>
      <c r="Y592" s="137">
        <f>IF(ISERROR(SEARCH(Y$1,$Q592)),0,1)</f>
        <v>0</v>
      </c>
      <c r="Z592" s="137">
        <f>IF(ISERROR(SEARCH(Z$1,$Q592)),0,1)</f>
        <v>0</v>
      </c>
      <c r="AA592" s="137">
        <f>IF(ISERROR(SEARCH(AA$1,$Q592)),0,1)</f>
        <v>0</v>
      </c>
      <c r="AB592" s="137">
        <f>IF(ISERROR(SEARCH(AB$1,$Q592)),0,1)</f>
        <v>0</v>
      </c>
      <c r="AC592" s="137">
        <f>IF(ISERROR(SEARCH(AC$1,$Q592)),0,1)</f>
        <v>0</v>
      </c>
      <c r="AD592" s="137">
        <f>IF(ISERROR(SEARCH(AD$1,$Q592)),0,1)</f>
        <v>0</v>
      </c>
      <c r="AE592" s="137">
        <f>IF(ISERROR(SEARCH(AE$1,$Q592)),0,1)</f>
        <v>0</v>
      </c>
      <c r="AF592" s="137">
        <f>IF(ISERROR(SEARCH(AF$1,$Q592)),0,1)</f>
        <v>0</v>
      </c>
      <c r="AG592" s="137">
        <f>IF(ISERROR(SEARCH(AG$1,$Q592)),0,1)</f>
        <v>0</v>
      </c>
      <c r="AH592" t="s">
        <v>1058</v>
      </c>
      <c r="AI592" s="137" t="str">
        <f>_xlfn.XLOOKUP(I592,'api2.3'!B:B,'api2.3'!D:D,"")</f>
        <v>Breakdown by Age</v>
      </c>
      <c r="AJ592" t="s">
        <v>60</v>
      </c>
      <c r="AK592" s="202" t="s">
        <v>44</v>
      </c>
      <c r="AL592" s="200">
        <f>_xlfn.XLOOKUP(AK592,sortorder!$I$15:$I$20,sortorder!$J$15:$J$20)</f>
        <v>1</v>
      </c>
      <c r="AP592" s="639">
        <v>0</v>
      </c>
      <c r="AQ592" t="s">
        <v>43</v>
      </c>
      <c r="AR592" s="22" t="str">
        <f>IF(AA592=1,"pctile",IF(Y592=1,"ratio",IF(AC592=1,"avg","raw")))</f>
        <v>raw</v>
      </c>
      <c r="AS592" t="s">
        <v>43</v>
      </c>
      <c r="AT592" s="22" t="b">
        <f>AR592=AS592</f>
        <v>1</v>
      </c>
      <c r="AU592" s="638" t="s">
        <v>286</v>
      </c>
      <c r="AW592">
        <v>1</v>
      </c>
      <c r="AX592" s="601" t="s">
        <v>2143</v>
      </c>
      <c r="AY592" s="484" t="b">
        <v>1</v>
      </c>
      <c r="AZ592" s="22" t="s">
        <v>5630</v>
      </c>
      <c r="BA592">
        <v>2</v>
      </c>
      <c r="BB592">
        <v>0</v>
      </c>
      <c r="BC592" t="b">
        <v>0</v>
      </c>
      <c r="BD592" t="b">
        <v>1</v>
      </c>
      <c r="BE592" t="b">
        <v>0</v>
      </c>
      <c r="BG592" s="119" t="s">
        <v>5419</v>
      </c>
      <c r="BH592" t="s">
        <v>5421</v>
      </c>
      <c r="BI592" t="s">
        <v>5421</v>
      </c>
      <c r="BJ592" s="719" t="e">
        <v>#N/A</v>
      </c>
      <c r="BK592" s="566" t="s">
        <v>5836</v>
      </c>
      <c r="BL592" s="484" t="s">
        <v>2476</v>
      </c>
      <c r="BM592" s="56" t="s">
        <v>2477</v>
      </c>
      <c r="BO592" s="211">
        <v>27</v>
      </c>
      <c r="BQ592" s="585" t="s">
        <v>1756</v>
      </c>
    </row>
    <row r="593" spans="1:73">
      <c r="A593">
        <v>592</v>
      </c>
      <c r="B593" s="153" t="str">
        <f>IFERROR(TEXT(AL593,"00"),"99")&amp;IFERROR(TEXT(W593,"00"),"99")&amp;IFERROR(TEXT(S593,"00"),"99")&amp;IFERROR(TEXT(BO593,"000"),"999")</f>
        <v>0111199028</v>
      </c>
      <c r="C593" s="153" t="str">
        <f>IFERROR(TEXT(AL593,"00"),"99")&amp;IFERROR(TEXT(V593,"00"),"99")&amp;IFERROR(TEXT(R593,"000"),"999")</f>
        <v>01111999</v>
      </c>
      <c r="D593" s="28">
        <v>1</v>
      </c>
      <c r="E593" s="591">
        <f>IF(NOT(ISBLANK(L593)),1,0)</f>
        <v>1</v>
      </c>
      <c r="F593" s="591">
        <f>IF(NOT(ISBLANK(O593)),1,0)</f>
        <v>0</v>
      </c>
      <c r="G593" s="349" t="str">
        <f>IF(ISBLANK(H593), IF(OR(NOT(ISBLANK(L593)),NOT(ISBLANK(I593)), NOT(ISBLANK(O593))),"no oldname but should be",""),IF(H593=I593,"api",IF(H593=O593,"csv","no match or acs")))</f>
        <v>api</v>
      </c>
      <c r="H593" t="s">
        <v>2478</v>
      </c>
      <c r="I593" t="s">
        <v>2478</v>
      </c>
      <c r="J593" s="189"/>
      <c r="K593" s="119"/>
      <c r="L593" s="109" t="s">
        <v>3129</v>
      </c>
      <c r="M593" s="578" t="s">
        <v>3129</v>
      </c>
      <c r="N593" s="189"/>
      <c r="O593" s="119"/>
      <c r="P593" s="189"/>
      <c r="Q593" s="122" t="s">
        <v>4728</v>
      </c>
      <c r="R593" s="142">
        <f>IFERROR(_xlfn.XLOOKUP(T593, sortorder!P:P,sortorder!Q:Q),999)</f>
        <v>999</v>
      </c>
      <c r="S593" s="142">
        <f>IFERROR(_xlfn.XLOOKUP(T593, sortorder!P:P,sortorder!O:O),99)</f>
        <v>99</v>
      </c>
      <c r="T593" s="1" t="s">
        <v>4728</v>
      </c>
      <c r="V593" s="147">
        <f>IFERROR(_xlfn.XLOOKUP(X593, sortorder!E:E,sortorder!D:D),99)</f>
        <v>111</v>
      </c>
      <c r="W593" s="147">
        <f>V593</f>
        <v>111</v>
      </c>
      <c r="X593" s="190" t="s">
        <v>7408</v>
      </c>
      <c r="Y593" s="137">
        <f>IF(ISERROR(SEARCH(Y$1,$Q593)),0,1)</f>
        <v>0</v>
      </c>
      <c r="Z593" s="137">
        <f>IF(ISERROR(SEARCH(Z$1,$Q593)),0,1)</f>
        <v>0</v>
      </c>
      <c r="AA593" s="137">
        <f>IF(ISERROR(SEARCH(AA$1,$Q593)),0,1)</f>
        <v>0</v>
      </c>
      <c r="AB593" s="137">
        <f>IF(ISERROR(SEARCH(AB$1,$Q593)),0,1)</f>
        <v>0</v>
      </c>
      <c r="AC593" s="137">
        <f>IF(ISERROR(SEARCH(AC$1,$Q593)),0,1)</f>
        <v>0</v>
      </c>
      <c r="AD593" s="137">
        <f>IF(ISERROR(SEARCH(AD$1,$Q593)),0,1)</f>
        <v>0</v>
      </c>
      <c r="AE593" s="137">
        <f>IF(ISERROR(SEARCH(AE$1,$Q593)),0,1)</f>
        <v>0</v>
      </c>
      <c r="AF593" s="137">
        <f>IF(ISERROR(SEARCH(AF$1,$Q593)),0,1)</f>
        <v>0</v>
      </c>
      <c r="AG593" s="137">
        <f>IF(ISERROR(SEARCH(AG$1,$Q593)),0,1)</f>
        <v>0</v>
      </c>
      <c r="AH593" t="s">
        <v>1058</v>
      </c>
      <c r="AI593" s="137" t="str">
        <f>_xlfn.XLOOKUP(I593,'api2.3'!B:B,'api2.3'!D:D,"")</f>
        <v>Breakdown by Age</v>
      </c>
      <c r="AJ593" t="s">
        <v>60</v>
      </c>
      <c r="AK593" s="202" t="s">
        <v>44</v>
      </c>
      <c r="AL593" s="200">
        <f>_xlfn.XLOOKUP(AK593,sortorder!$I$15:$I$20,sortorder!$J$15:$J$20)</f>
        <v>1</v>
      </c>
      <c r="AP593" s="639">
        <v>0</v>
      </c>
      <c r="AQ593" t="s">
        <v>43</v>
      </c>
      <c r="AR593" s="22" t="str">
        <f>IF(AA593=1,"pctile",IF(Y593=1,"ratio",IF(AC593=1,"avg","raw")))</f>
        <v>raw</v>
      </c>
      <c r="AS593" t="s">
        <v>43</v>
      </c>
      <c r="AT593" s="22" t="b">
        <f>AR593=AS593</f>
        <v>1</v>
      </c>
      <c r="AU593" s="638" t="s">
        <v>286</v>
      </c>
      <c r="AW593">
        <v>1</v>
      </c>
      <c r="AX593" s="601" t="s">
        <v>2143</v>
      </c>
      <c r="AY593" s="484" t="b">
        <v>1</v>
      </c>
      <c r="AZ593" s="22" t="s">
        <v>5630</v>
      </c>
      <c r="BA593">
        <v>2</v>
      </c>
      <c r="BB593">
        <v>0</v>
      </c>
      <c r="BC593" t="b">
        <v>0</v>
      </c>
      <c r="BD593" t="b">
        <v>1</v>
      </c>
      <c r="BE593" t="b">
        <v>0</v>
      </c>
      <c r="BG593" s="119" t="s">
        <v>5415</v>
      </c>
      <c r="BH593" s="119" t="s">
        <v>5417</v>
      </c>
      <c r="BI593" s="119" t="s">
        <v>5417</v>
      </c>
      <c r="BJ593" s="719" t="e">
        <v>#N/A</v>
      </c>
      <c r="BK593" s="566" t="s">
        <v>5842</v>
      </c>
      <c r="BL593" s="484" t="s">
        <v>2479</v>
      </c>
      <c r="BM593" s="56" t="s">
        <v>2480</v>
      </c>
      <c r="BO593" s="211">
        <v>28</v>
      </c>
      <c r="BQ593" s="585" t="s">
        <v>1639</v>
      </c>
    </row>
    <row r="594" spans="1:73">
      <c r="A594">
        <v>593</v>
      </c>
      <c r="B594" s="153" t="str">
        <f>IFERROR(TEXT(AL594,"00"),"99")&amp;IFERROR(TEXT(W594,"00"),"99")&amp;IFERROR(TEXT(S594,"00"),"99")&amp;IFERROR(TEXT(BO594,"000"),"999")</f>
        <v>0111899999</v>
      </c>
      <c r="C594" s="153" t="str">
        <f>IFERROR(TEXT(AL594,"00"),"99")&amp;IFERROR(TEXT(V594,"00"),"99")&amp;IFERROR(TEXT(R594,"000"),"999")</f>
        <v>01118999</v>
      </c>
      <c r="D594" s="28">
        <v>0</v>
      </c>
      <c r="E594" s="591">
        <f>IF(NOT(ISBLANK(L594)),1,0)</f>
        <v>1</v>
      </c>
      <c r="F594" s="591">
        <f>IF(NOT(ISBLANK(O594)),1,0)</f>
        <v>0</v>
      </c>
      <c r="G594" s="349" t="str">
        <f>IF(ISBLANK(H594), IF(OR(NOT(ISBLANK(L594)),NOT(ISBLANK(I594)), NOT(ISBLANK(O594))),"no oldname but should be",""),IF(H594=I594,"api",IF(H594=O594,"csv","no match or acs")))</f>
        <v>no match or acs</v>
      </c>
      <c r="H594" s="215" t="s">
        <v>3126</v>
      </c>
      <c r="L594" s="215" t="s">
        <v>3126</v>
      </c>
      <c r="M594" s="578" t="s">
        <v>3126</v>
      </c>
      <c r="Q594" s="172" t="s">
        <v>5414</v>
      </c>
      <c r="R594" s="142">
        <f>IFERROR(_xlfn.XLOOKUP(T594, sortorder!P:P,sortorder!Q:Q),999)</f>
        <v>999</v>
      </c>
      <c r="S594" s="142">
        <f>IFERROR(_xlfn.XLOOKUP(T594, sortorder!P:P,sortorder!O:O),99)</f>
        <v>99</v>
      </c>
      <c r="T594" s="1" t="s">
        <v>4728</v>
      </c>
      <c r="V594" s="147">
        <f>IFERROR(_xlfn.XLOOKUP(X594, sortorder!E:E,sortorder!D:D),99)</f>
        <v>118</v>
      </c>
      <c r="W594" s="147">
        <f>V594</f>
        <v>118</v>
      </c>
      <c r="X594" s="190" t="s">
        <v>7409</v>
      </c>
      <c r="Y594" s="137">
        <f>IF(ISERROR(SEARCH(Y$1,$Q594)),0,1)</f>
        <v>0</v>
      </c>
      <c r="Z594" s="137">
        <f>IF(ISERROR(SEARCH(Z$1,$Q594)),0,1)</f>
        <v>0</v>
      </c>
      <c r="AA594" s="137">
        <f>IF(ISERROR(SEARCH(AA$1,$Q594)),0,1)</f>
        <v>0</v>
      </c>
      <c r="AB594" s="137">
        <f>IF(ISERROR(SEARCH(AB$1,$Q594)),0,1)</f>
        <v>0</v>
      </c>
      <c r="AC594" s="137">
        <f>IF(ISERROR(SEARCH(AC$1,$Q594)),0,1)</f>
        <v>0</v>
      </c>
      <c r="AD594" s="137">
        <f>IF(ISERROR(SEARCH(AD$1,$Q594)),0,1)</f>
        <v>0</v>
      </c>
      <c r="AE594" s="137">
        <f>IF(ISERROR(SEARCH(AE$1,$Q594)),0,1)</f>
        <v>0</v>
      </c>
      <c r="AF594" s="137">
        <f>IF(ISERROR(SEARCH(AF$1,$Q594)),0,1)</f>
        <v>0</v>
      </c>
      <c r="AG594" s="137">
        <f>IF(ISERROR(SEARCH(AG$1,$Q594)),0,1)</f>
        <v>0</v>
      </c>
      <c r="AH594" t="s">
        <v>1058</v>
      </c>
      <c r="AI594" s="137" t="str">
        <f>_xlfn.XLOOKUP(I594,'api2.3'!B:B,'api2.3'!D:D,"")</f>
        <v/>
      </c>
      <c r="AJ594" t="s">
        <v>44</v>
      </c>
      <c r="AK594" s="202" t="s">
        <v>44</v>
      </c>
      <c r="AL594" s="200">
        <f>_xlfn.XLOOKUP(AK594,sortorder!$I$15:$I$20,sortorder!$J$15:$J$20)</f>
        <v>1</v>
      </c>
      <c r="AP594" s="642">
        <v>0</v>
      </c>
      <c r="AQ594" t="s">
        <v>43</v>
      </c>
      <c r="AR594" s="22" t="str">
        <f>IF(AA594=1,"pctile",IF(Y594=1,"ratio",IF(AC594=1,"avg","raw")))</f>
        <v>raw</v>
      </c>
      <c r="AS594" t="s">
        <v>43</v>
      </c>
      <c r="AT594" s="22" t="b">
        <f>AR594=AS594</f>
        <v>1</v>
      </c>
      <c r="AU594" s="638" t="s">
        <v>52</v>
      </c>
      <c r="AW594">
        <v>0</v>
      </c>
      <c r="AX594" s="601" t="s">
        <v>2799</v>
      </c>
      <c r="AY594" s="484" t="b">
        <v>0</v>
      </c>
      <c r="AZ594" t="s">
        <v>45</v>
      </c>
      <c r="BB594">
        <v>0</v>
      </c>
      <c r="BC594" t="b">
        <v>0</v>
      </c>
      <c r="BD594" t="b">
        <v>0</v>
      </c>
      <c r="BE594" t="b">
        <v>0</v>
      </c>
      <c r="BG594" t="s">
        <v>5416</v>
      </c>
      <c r="BH594" t="s">
        <v>3128</v>
      </c>
      <c r="BI594" t="s">
        <v>3128</v>
      </c>
      <c r="BJ594" s="719" t="e">
        <v>#N/A</v>
      </c>
      <c r="BK594" s="566" t="s">
        <v>5841</v>
      </c>
      <c r="BL594" s="484" t="s">
        <v>2799</v>
      </c>
      <c r="BO594" s="214">
        <v>999</v>
      </c>
    </row>
    <row r="595" spans="1:73">
      <c r="A595">
        <v>594</v>
      </c>
      <c r="B595" s="153" t="str">
        <f>IFERROR(TEXT(AL595,"00"),"99")&amp;IFERROR(TEXT(W595,"00"),"99")&amp;IFERROR(TEXT(S595,"00"),"99")&amp;IFERROR(TEXT(BO595,"000"),"999")</f>
        <v>0111899999</v>
      </c>
      <c r="C595" s="153" t="str">
        <f>IFERROR(TEXT(AL595,"00"),"99")&amp;IFERROR(TEXT(V595,"00"),"99")&amp;IFERROR(TEXT(R595,"000"),"999")</f>
        <v>01118999</v>
      </c>
      <c r="D595" s="28">
        <v>0</v>
      </c>
      <c r="E595" s="591">
        <f>IF(NOT(ISBLANK(L595)),1,0)</f>
        <v>1</v>
      </c>
      <c r="F595" s="591">
        <f>IF(NOT(ISBLANK(O595)),1,0)</f>
        <v>0</v>
      </c>
      <c r="G595" s="349" t="str">
        <f>IF(ISBLANK(H595), IF(OR(NOT(ISBLANK(L595)),NOT(ISBLANK(I595)), NOT(ISBLANK(O595))),"no oldname but should be",""),IF(H595=I595,"api",IF(H595=O595,"csv","no match or acs")))</f>
        <v>no match or acs</v>
      </c>
      <c r="H595" s="215" t="s">
        <v>3110</v>
      </c>
      <c r="I595" s="119"/>
      <c r="L595" s="215" t="s">
        <v>3110</v>
      </c>
      <c r="M595" s="578" t="s">
        <v>3110</v>
      </c>
      <c r="Q595" s="172" t="s">
        <v>5418</v>
      </c>
      <c r="R595" s="142">
        <f>IFERROR(_xlfn.XLOOKUP(T595, sortorder!P:P,sortorder!Q:Q),999)</f>
        <v>999</v>
      </c>
      <c r="S595" s="142">
        <f>IFERROR(_xlfn.XLOOKUP(T595, sortorder!P:P,sortorder!O:O),99)</f>
        <v>99</v>
      </c>
      <c r="T595" s="1" t="s">
        <v>4735</v>
      </c>
      <c r="V595" s="147">
        <f>IFERROR(_xlfn.XLOOKUP(X595, sortorder!E:E,sortorder!D:D),99)</f>
        <v>118</v>
      </c>
      <c r="W595" s="147">
        <f>V595</f>
        <v>118</v>
      </c>
      <c r="X595" s="190" t="s">
        <v>7409</v>
      </c>
      <c r="Y595" s="137">
        <f>IF(ISERROR(SEARCH(Y$1,$Q595)),0,1)</f>
        <v>0</v>
      </c>
      <c r="Z595" s="137">
        <f>IF(ISERROR(SEARCH(Z$1,$Q595)),0,1)</f>
        <v>0</v>
      </c>
      <c r="AA595" s="137">
        <f>IF(ISERROR(SEARCH(AA$1,$Q595)),0,1)</f>
        <v>0</v>
      </c>
      <c r="AB595" s="137">
        <f>IF(ISERROR(SEARCH(AB$1,$Q595)),0,1)</f>
        <v>0</v>
      </c>
      <c r="AC595" s="137">
        <f>IF(ISERROR(SEARCH(AC$1,$Q595)),0,1)</f>
        <v>0</v>
      </c>
      <c r="AD595" s="137">
        <f>IF(ISERROR(SEARCH(AD$1,$Q595)),0,1)</f>
        <v>0</v>
      </c>
      <c r="AE595" s="137">
        <f>IF(ISERROR(SEARCH(AE$1,$Q595)),0,1)</f>
        <v>0</v>
      </c>
      <c r="AF595" s="137">
        <f>IF(ISERROR(SEARCH(AF$1,$Q595)),0,1)</f>
        <v>0</v>
      </c>
      <c r="AG595" s="137">
        <f>IF(ISERROR(SEARCH(AG$1,$Q595)),0,1)</f>
        <v>0</v>
      </c>
      <c r="AI595" s="137">
        <f>_xlfn.XLOOKUP(I595,'api2.3'!B:B,'api2.3'!D:D,"")</f>
        <v>0</v>
      </c>
      <c r="AJ595" t="s">
        <v>44</v>
      </c>
      <c r="AK595" s="202" t="s">
        <v>44</v>
      </c>
      <c r="AL595" s="200">
        <f>_xlfn.XLOOKUP(AK595,sortorder!$I$15:$I$20,sortorder!$J$15:$J$20)</f>
        <v>1</v>
      </c>
      <c r="AP595" s="642">
        <v>0</v>
      </c>
      <c r="AQ595" t="s">
        <v>43</v>
      </c>
      <c r="AR595" s="22" t="str">
        <f>IF(AA595=1,"pctile",IF(Y595=1,"ratio",IF(AC595=1,"avg","raw")))</f>
        <v>raw</v>
      </c>
      <c r="AS595" t="s">
        <v>43</v>
      </c>
      <c r="AT595" s="22" t="b">
        <f>AR595=AS595</f>
        <v>1</v>
      </c>
      <c r="AU595" s="638" t="s">
        <v>52</v>
      </c>
      <c r="AW595">
        <v>0</v>
      </c>
      <c r="AX595" s="601" t="s">
        <v>2799</v>
      </c>
      <c r="AY595" s="484" t="b">
        <v>0</v>
      </c>
      <c r="AZ595" t="s">
        <v>45</v>
      </c>
      <c r="BB595">
        <v>0</v>
      </c>
      <c r="BC595" t="b">
        <v>0</v>
      </c>
      <c r="BD595" t="b">
        <v>0</v>
      </c>
      <c r="BE595" t="b">
        <v>0</v>
      </c>
      <c r="BG595" t="s">
        <v>5420</v>
      </c>
      <c r="BH595" t="s">
        <v>3112</v>
      </c>
      <c r="BI595" t="s">
        <v>3112</v>
      </c>
      <c r="BJ595" s="719" t="e">
        <v>#N/A</v>
      </c>
      <c r="BK595" s="566" t="s">
        <v>5835</v>
      </c>
      <c r="BL595" s="484" t="s">
        <v>2799</v>
      </c>
      <c r="BO595" s="214">
        <v>999</v>
      </c>
    </row>
    <row r="596" spans="1:73">
      <c r="A596">
        <v>595</v>
      </c>
      <c r="B596" s="153" t="str">
        <f>IFERROR(TEXT(AL596,"00"),"99")&amp;IFERROR(TEXT(W596,"00"),"99")&amp;IFERROR(TEXT(S596,"00"),"99")&amp;IFERROR(TEXT(BO596,"000"),"999")</f>
        <v>0111900999</v>
      </c>
      <c r="C596" s="153" t="str">
        <f>IFERROR(TEXT(AL596,"00"),"99")&amp;IFERROR(TEXT(V596,"00"),"99")&amp;IFERROR(TEXT(R596,"000"),"999")</f>
        <v>01119000</v>
      </c>
      <c r="D596" s="28">
        <v>0</v>
      </c>
      <c r="E596" s="591">
        <f>IF(NOT(ISBLANK(L596)),1,0)</f>
        <v>1</v>
      </c>
      <c r="F596" s="591">
        <f>IF(NOT(ISBLANK(O596)),1,0)</f>
        <v>0</v>
      </c>
      <c r="G596" s="349" t="str">
        <f>IF(ISBLANK(H596), IF(OR(NOT(ISBLANK(L596)),NOT(ISBLANK(I596)), NOT(ISBLANK(O596))),"no oldname but should be",""),IF(H596=I596,"api",IF(H596=O596,"csv","no match or acs")))</f>
        <v>no match or acs</v>
      </c>
      <c r="H596" s="111" t="s">
        <v>3899</v>
      </c>
      <c r="L596" s="111" t="s">
        <v>3899</v>
      </c>
      <c r="M596" s="578" t="s">
        <v>3899</v>
      </c>
      <c r="Q596" s="172" t="s">
        <v>5409</v>
      </c>
      <c r="R596" s="142">
        <f>IFERROR(_xlfn.XLOOKUP(T596, sortorder!P:P,sortorder!Q:Q),999)</f>
        <v>0</v>
      </c>
      <c r="S596" s="142">
        <f>IFERROR(_xlfn.XLOOKUP(T596, sortorder!P:P,sortorder!O:O),99)</f>
        <v>0</v>
      </c>
      <c r="V596" s="147">
        <f>IFERROR(_xlfn.XLOOKUP(X596, sortorder!E:E,sortorder!D:D),99)</f>
        <v>119</v>
      </c>
      <c r="W596" s="147">
        <f>V596</f>
        <v>119</v>
      </c>
      <c r="X596" s="190" t="s">
        <v>7406</v>
      </c>
      <c r="Y596" s="137">
        <f>IF(ISERROR(SEARCH(Y$1,$Q596)),0,1)</f>
        <v>0</v>
      </c>
      <c r="Z596" s="137">
        <f>IF(ISERROR(SEARCH(Z$1,$Q596)),0,1)</f>
        <v>0</v>
      </c>
      <c r="AA596" s="137">
        <f>IF(ISERROR(SEARCH(AA$1,$Q596)),0,1)</f>
        <v>0</v>
      </c>
      <c r="AB596" s="137">
        <f>IF(ISERROR(SEARCH(AB$1,$Q596)),0,1)</f>
        <v>0</v>
      </c>
      <c r="AC596" s="137">
        <f>IF(ISERROR(SEARCH(AC$1,$Q596)),0,1)</f>
        <v>0</v>
      </c>
      <c r="AD596" s="137">
        <f>IF(ISERROR(SEARCH(AD$1,$Q596)),0,1)</f>
        <v>0</v>
      </c>
      <c r="AE596" s="137">
        <f>IF(ISERROR(SEARCH(AE$1,$Q596)),0,1)</f>
        <v>0</v>
      </c>
      <c r="AF596" s="137">
        <f>IF(ISERROR(SEARCH(AF$1,$Q596)),0,1)</f>
        <v>0</v>
      </c>
      <c r="AG596" s="137">
        <f>IF(ISERROR(SEARCH(AG$1,$Q596)),0,1)</f>
        <v>0</v>
      </c>
      <c r="AI596" s="137">
        <f>_xlfn.XLOOKUP(I596,'api2.3'!B:B,'api2.3'!D:D,"")</f>
        <v>0</v>
      </c>
      <c r="AJ596" t="s">
        <v>44</v>
      </c>
      <c r="AK596" s="38" t="s">
        <v>44</v>
      </c>
      <c r="AL596" s="200">
        <f>_xlfn.XLOOKUP(AK596,sortorder!$I$15:$I$20,sortorder!$J$15:$J$20)</f>
        <v>1</v>
      </c>
      <c r="AP596" s="642">
        <v>0</v>
      </c>
      <c r="AQ596" t="s">
        <v>43</v>
      </c>
      <c r="AR596" s="22" t="str">
        <f>IF(AA596=1,"pctile",IF(Y596=1,"ratio",IF(AC596=1,"avg","raw")))</f>
        <v>raw</v>
      </c>
      <c r="AS596" t="s">
        <v>43</v>
      </c>
      <c r="AT596" s="22" t="b">
        <f>AR596=AS596</f>
        <v>1</v>
      </c>
      <c r="AU596" s="638" t="s">
        <v>286</v>
      </c>
      <c r="AX596" s="601" t="s">
        <v>2799</v>
      </c>
      <c r="AY596" s="484" t="b">
        <v>0</v>
      </c>
      <c r="AZ596" t="s">
        <v>45</v>
      </c>
      <c r="BB596">
        <v>0</v>
      </c>
      <c r="BC596" t="b">
        <v>0</v>
      </c>
      <c r="BD596" t="b">
        <v>0</v>
      </c>
      <c r="BE596" t="b">
        <v>0</v>
      </c>
      <c r="BG596" t="s">
        <v>3900</v>
      </c>
      <c r="BH596" t="s">
        <v>3900</v>
      </c>
      <c r="BI596" t="s">
        <v>3900</v>
      </c>
      <c r="BJ596" s="719" t="e">
        <v>#N/A</v>
      </c>
      <c r="BK596" s="566" t="s">
        <v>6142</v>
      </c>
      <c r="BL596" s="484" t="s">
        <v>2799</v>
      </c>
      <c r="BO596" s="214">
        <v>999</v>
      </c>
    </row>
    <row r="597" spans="1:73">
      <c r="A597">
        <v>596</v>
      </c>
      <c r="B597" s="153" t="str">
        <f>IFERROR(TEXT(AL597,"00"),"99")&amp;IFERROR(TEXT(W597,"00"),"99")&amp;IFERROR(TEXT(S597,"00"),"99")&amp;IFERROR(TEXT(BO597,"000"),"999")</f>
        <v>0111999012</v>
      </c>
      <c r="C597" s="153" t="str">
        <f>IFERROR(TEXT(AL597,"00"),"99")&amp;IFERROR(TEXT(V597,"00"),"99")&amp;IFERROR(TEXT(R597,"000"),"999")</f>
        <v>01119999</v>
      </c>
      <c r="D597" s="28">
        <v>1</v>
      </c>
      <c r="E597" s="591">
        <f>IF(NOT(ISBLANK(L597)),1,0)</f>
        <v>1</v>
      </c>
      <c r="F597" s="591">
        <f>IF(NOT(ISBLANK(O597)),1,0)</f>
        <v>0</v>
      </c>
      <c r="G597" s="349" t="str">
        <f>IF(ISBLANK(H597), IF(OR(NOT(ISBLANK(L597)),NOT(ISBLANK(I597)), NOT(ISBLANK(O597))),"no oldname but should be",""),IF(H597=I597,"api",IF(H597=O597,"csv","no match or acs")))</f>
        <v>api</v>
      </c>
      <c r="H597" t="s">
        <v>2458</v>
      </c>
      <c r="I597" t="s">
        <v>2458</v>
      </c>
      <c r="L597" s="109" t="s">
        <v>3135</v>
      </c>
      <c r="M597" s="578" t="s">
        <v>3135</v>
      </c>
      <c r="Q597" s="120" t="s">
        <v>4736</v>
      </c>
      <c r="R597" s="142">
        <f>IFERROR(_xlfn.XLOOKUP(T597, sortorder!P:P,sortorder!Q:Q),999)</f>
        <v>999</v>
      </c>
      <c r="S597" s="142">
        <f>IFERROR(_xlfn.XLOOKUP(T597, sortorder!P:P,sortorder!O:O),99)</f>
        <v>99</v>
      </c>
      <c r="T597" s="61" t="s">
        <v>4736</v>
      </c>
      <c r="V597" s="147">
        <f>IFERROR(_xlfn.XLOOKUP(X597, sortorder!E:E,sortorder!D:D),99)</f>
        <v>119</v>
      </c>
      <c r="W597" s="147">
        <f>V597</f>
        <v>119</v>
      </c>
      <c r="X597" s="190" t="s">
        <v>7406</v>
      </c>
      <c r="Y597" s="137">
        <f>IF(ISERROR(SEARCH(Y$1,$Q597)),0,1)</f>
        <v>0</v>
      </c>
      <c r="Z597" s="137">
        <f>IF(ISERROR(SEARCH(Z$1,$Q597)),0,1)</f>
        <v>0</v>
      </c>
      <c r="AA597" s="137">
        <f>IF(ISERROR(SEARCH(AA$1,$Q597)),0,1)</f>
        <v>0</v>
      </c>
      <c r="AB597" s="137">
        <f>IF(ISERROR(SEARCH(AB$1,$Q597)),0,1)</f>
        <v>0</v>
      </c>
      <c r="AC597" s="137">
        <f>IF(ISERROR(SEARCH(AC$1,$Q597)),0,1)</f>
        <v>0</v>
      </c>
      <c r="AD597" s="137">
        <f>IF(ISERROR(SEARCH(AD$1,$Q597)),0,1)</f>
        <v>0</v>
      </c>
      <c r="AE597" s="137">
        <f>IF(ISERROR(SEARCH(AE$1,$Q597)),0,1)</f>
        <v>0</v>
      </c>
      <c r="AF597" s="137">
        <f>IF(ISERROR(SEARCH(AF$1,$Q597)),0,1)</f>
        <v>0</v>
      </c>
      <c r="AG597" s="137">
        <f>IF(ISERROR(SEARCH(AG$1,$Q597)),0,1)</f>
        <v>0</v>
      </c>
      <c r="AH597" t="s">
        <v>1058</v>
      </c>
      <c r="AI597" s="137" t="str">
        <f>_xlfn.XLOOKUP(I597,'api2.3'!B:B,'api2.3'!D:D,"")</f>
        <v>Community</v>
      </c>
      <c r="AJ597" t="s">
        <v>60</v>
      </c>
      <c r="AK597" s="202" t="s">
        <v>44</v>
      </c>
      <c r="AL597" s="200">
        <f>_xlfn.XLOOKUP(AK597,sortorder!$I$15:$I$20,sortorder!$J$15:$J$20)</f>
        <v>1</v>
      </c>
      <c r="AP597" s="639">
        <v>0</v>
      </c>
      <c r="AQ597" t="s">
        <v>43</v>
      </c>
      <c r="AR597" s="22" t="str">
        <f>IF(AA597=1,"pctile",IF(Y597=1,"ratio",IF(AC597=1,"avg","raw")))</f>
        <v>raw</v>
      </c>
      <c r="AS597" t="s">
        <v>43</v>
      </c>
      <c r="AT597" s="22" t="b">
        <f>AR597=AS597</f>
        <v>1</v>
      </c>
      <c r="AU597" s="638" t="s">
        <v>286</v>
      </c>
      <c r="AW597">
        <v>1</v>
      </c>
      <c r="AX597" s="601" t="s">
        <v>2143</v>
      </c>
      <c r="AY597" s="484" t="b">
        <v>1</v>
      </c>
      <c r="AZ597" s="22" t="s">
        <v>5630</v>
      </c>
      <c r="BA597">
        <v>2</v>
      </c>
      <c r="BB597">
        <v>0</v>
      </c>
      <c r="BC597" t="b">
        <v>0</v>
      </c>
      <c r="BD597" t="b">
        <v>1</v>
      </c>
      <c r="BE597" t="b">
        <v>0</v>
      </c>
      <c r="BG597" t="s">
        <v>5424</v>
      </c>
      <c r="BH597" t="s">
        <v>2459</v>
      </c>
      <c r="BI597" t="s">
        <v>2459</v>
      </c>
      <c r="BJ597" s="719" t="e">
        <v>#N/A</v>
      </c>
      <c r="BK597" s="566" t="s">
        <v>5844</v>
      </c>
      <c r="BL597" s="484" t="s">
        <v>2459</v>
      </c>
      <c r="BM597" s="56" t="s">
        <v>2460</v>
      </c>
      <c r="BO597" s="211">
        <v>12</v>
      </c>
      <c r="BQ597" s="585" t="s">
        <v>1466</v>
      </c>
    </row>
    <row r="598" spans="1:73">
      <c r="A598">
        <v>597</v>
      </c>
      <c r="B598" s="153" t="str">
        <f>IFERROR(TEXT(AL598,"00"),"99")&amp;IFERROR(TEXT(W598,"00"),"99")&amp;IFERROR(TEXT(S598,"00"),"99")&amp;IFERROR(TEXT(BO598,"000"),"999")</f>
        <v>0111999013</v>
      </c>
      <c r="C598" s="153" t="str">
        <f>IFERROR(TEXT(AL598,"00"),"99")&amp;IFERROR(TEXT(V598,"00"),"99")&amp;IFERROR(TEXT(R598,"000"),"999")</f>
        <v>01119999</v>
      </c>
      <c r="D598" s="28">
        <v>1</v>
      </c>
      <c r="E598" s="591">
        <f>IF(NOT(ISBLANK(L598)),1,0)</f>
        <v>1</v>
      </c>
      <c r="F598" s="591">
        <f>IF(NOT(ISBLANK(O598)),1,0)</f>
        <v>0</v>
      </c>
      <c r="G598" s="349" t="str">
        <f>IF(ISBLANK(H598), IF(OR(NOT(ISBLANK(L598)),NOT(ISBLANK(I598)), NOT(ISBLANK(O598))),"no oldname but should be",""),IF(H598=I598,"api",IF(H598=O598,"csv","no match or acs")))</f>
        <v>api</v>
      </c>
      <c r="H598" t="s">
        <v>2461</v>
      </c>
      <c r="I598" t="s">
        <v>2461</v>
      </c>
      <c r="L598" s="109" t="s">
        <v>3141</v>
      </c>
      <c r="M598" s="578" t="s">
        <v>3141</v>
      </c>
      <c r="Q598" s="120" t="s">
        <v>4737</v>
      </c>
      <c r="R598" s="142">
        <f>IFERROR(_xlfn.XLOOKUP(T598, sortorder!P:P,sortorder!Q:Q),999)</f>
        <v>999</v>
      </c>
      <c r="S598" s="142">
        <f>IFERROR(_xlfn.XLOOKUP(T598, sortorder!P:P,sortorder!O:O),99)</f>
        <v>99</v>
      </c>
      <c r="T598" s="61" t="s">
        <v>4737</v>
      </c>
      <c r="V598" s="147">
        <f>IFERROR(_xlfn.XLOOKUP(X598, sortorder!E:E,sortorder!D:D),99)</f>
        <v>119</v>
      </c>
      <c r="W598" s="147">
        <f>V598</f>
        <v>119</v>
      </c>
      <c r="X598" s="190" t="s">
        <v>7406</v>
      </c>
      <c r="Y598" s="137">
        <f>IF(ISERROR(SEARCH(Y$1,$Q598)),0,1)</f>
        <v>0</v>
      </c>
      <c r="Z598" s="137">
        <f>IF(ISERROR(SEARCH(Z$1,$Q598)),0,1)</f>
        <v>0</v>
      </c>
      <c r="AA598" s="137">
        <f>IF(ISERROR(SEARCH(AA$1,$Q598)),0,1)</f>
        <v>0</v>
      </c>
      <c r="AB598" s="137">
        <f>IF(ISERROR(SEARCH(AB$1,$Q598)),0,1)</f>
        <v>0</v>
      </c>
      <c r="AC598" s="137">
        <f>IF(ISERROR(SEARCH(AC$1,$Q598)),0,1)</f>
        <v>0</v>
      </c>
      <c r="AD598" s="137">
        <f>IF(ISERROR(SEARCH(AD$1,$Q598)),0,1)</f>
        <v>0</v>
      </c>
      <c r="AE598" s="137">
        <f>IF(ISERROR(SEARCH(AE$1,$Q598)),0,1)</f>
        <v>0</v>
      </c>
      <c r="AF598" s="137">
        <f>IF(ISERROR(SEARCH(AF$1,$Q598)),0,1)</f>
        <v>0</v>
      </c>
      <c r="AG598" s="137">
        <f>IF(ISERROR(SEARCH(AG$1,$Q598)),0,1)</f>
        <v>0</v>
      </c>
      <c r="AH598" t="s">
        <v>1058</v>
      </c>
      <c r="AI598" s="137" t="str">
        <f>_xlfn.XLOOKUP(I598,'api2.3'!B:B,'api2.3'!D:D,"")</f>
        <v>Community</v>
      </c>
      <c r="AJ598" t="s">
        <v>60</v>
      </c>
      <c r="AK598" s="202" t="s">
        <v>44</v>
      </c>
      <c r="AL598" s="200">
        <f>_xlfn.XLOOKUP(AK598,sortorder!$I$15:$I$20,sortorder!$J$15:$J$20)</f>
        <v>1</v>
      </c>
      <c r="AP598" s="639">
        <v>0</v>
      </c>
      <c r="AQ598" t="s">
        <v>43</v>
      </c>
      <c r="AR598" s="22" t="str">
        <f>IF(AA598=1,"pctile",IF(Y598=1,"ratio",IF(AC598=1,"avg","raw")))</f>
        <v>raw</v>
      </c>
      <c r="AS598" t="s">
        <v>43</v>
      </c>
      <c r="AT598" s="22" t="b">
        <f>AR598=AS598</f>
        <v>1</v>
      </c>
      <c r="AU598" s="638" t="s">
        <v>286</v>
      </c>
      <c r="AW598">
        <v>1</v>
      </c>
      <c r="AX598" s="601" t="s">
        <v>2143</v>
      </c>
      <c r="AY598" s="484" t="b">
        <v>1</v>
      </c>
      <c r="AZ598" s="22" t="s">
        <v>5630</v>
      </c>
      <c r="BA598">
        <v>2</v>
      </c>
      <c r="BB598">
        <v>0</v>
      </c>
      <c r="BC598" t="b">
        <v>0</v>
      </c>
      <c r="BD598" t="b">
        <v>1</v>
      </c>
      <c r="BE598" t="b">
        <v>0</v>
      </c>
      <c r="BG598" t="s">
        <v>5425</v>
      </c>
      <c r="BH598" t="s">
        <v>2462</v>
      </c>
      <c r="BI598" t="s">
        <v>2462</v>
      </c>
      <c r="BJ598" s="719" t="e">
        <v>#N/A</v>
      </c>
      <c r="BK598" s="566" t="s">
        <v>5846</v>
      </c>
      <c r="BL598" s="484" t="s">
        <v>2462</v>
      </c>
      <c r="BM598" s="56" t="s">
        <v>2463</v>
      </c>
      <c r="BO598" s="211">
        <v>13</v>
      </c>
      <c r="BQ598" s="585" t="s">
        <v>1255</v>
      </c>
    </row>
    <row r="599" spans="1:73">
      <c r="A599">
        <v>598</v>
      </c>
      <c r="B599" s="153" t="str">
        <f>IFERROR(TEXT(AL599,"00"),"99")&amp;IFERROR(TEXT(W599,"00"),"99")&amp;IFERROR(TEXT(S599,"00"),"99")&amp;IFERROR(TEXT(BO599,"000"),"999")</f>
        <v>0111999014</v>
      </c>
      <c r="C599" s="153" t="str">
        <f>IFERROR(TEXT(AL599,"00"),"99")&amp;IFERROR(TEXT(V599,"00"),"99")&amp;IFERROR(TEXT(R599,"000"),"999")</f>
        <v>01119999</v>
      </c>
      <c r="D599" s="28">
        <v>1</v>
      </c>
      <c r="E599" s="591">
        <f>IF(NOT(ISBLANK(L599)),1,0)</f>
        <v>1</v>
      </c>
      <c r="F599" s="591">
        <f>IF(NOT(ISBLANK(O599)),1,0)</f>
        <v>0</v>
      </c>
      <c r="G599" s="349" t="str">
        <f>IF(ISBLANK(H599), IF(OR(NOT(ISBLANK(L599)),NOT(ISBLANK(I599)), NOT(ISBLANK(O599))),"no oldname but should be",""),IF(H599=I599,"api",IF(H599=O599,"csv","no match or acs")))</f>
        <v>api</v>
      </c>
      <c r="H599" t="s">
        <v>2464</v>
      </c>
      <c r="I599" t="s">
        <v>2464</v>
      </c>
      <c r="L599" s="109" t="s">
        <v>2464</v>
      </c>
      <c r="M599" s="578" t="s">
        <v>2464</v>
      </c>
      <c r="Q599" s="122" t="s">
        <v>3007</v>
      </c>
      <c r="R599" s="142">
        <f>IFERROR(_xlfn.XLOOKUP(T599, sortorder!P:P,sortorder!Q:Q),999)</f>
        <v>999</v>
      </c>
      <c r="S599" s="142">
        <f>IFERROR(_xlfn.XLOOKUP(T599, sortorder!P:P,sortorder!O:O),99)</f>
        <v>99</v>
      </c>
      <c r="T599" s="174" t="s">
        <v>7406</v>
      </c>
      <c r="V599" s="147">
        <f>IFERROR(_xlfn.XLOOKUP(X599, sortorder!E:E,sortorder!D:D),99)</f>
        <v>119</v>
      </c>
      <c r="W599" s="147">
        <f>V599</f>
        <v>119</v>
      </c>
      <c r="X599" s="21" t="s">
        <v>7406</v>
      </c>
      <c r="Y599" s="137">
        <f>IF(ISERROR(SEARCH(Y$1,$Q599)),0,1)</f>
        <v>0</v>
      </c>
      <c r="Z599" s="137">
        <f>IF(ISERROR(SEARCH(Z$1,$Q599)),0,1)</f>
        <v>0</v>
      </c>
      <c r="AA599" s="137">
        <f>IF(ISERROR(SEARCH(AA$1,$Q599)),0,1)</f>
        <v>0</v>
      </c>
      <c r="AB599" s="137">
        <f>IF(ISERROR(SEARCH(AB$1,$Q599)),0,1)</f>
        <v>0</v>
      </c>
      <c r="AC599" s="137">
        <f>IF(ISERROR(SEARCH(AC$1,$Q599)),0,1)</f>
        <v>0</v>
      </c>
      <c r="AD599" s="137">
        <f>IF(ISERROR(SEARCH(AD$1,$Q599)),0,1)</f>
        <v>0</v>
      </c>
      <c r="AE599" s="137">
        <f>IF(ISERROR(SEARCH(AE$1,$Q599)),0,1)</f>
        <v>0</v>
      </c>
      <c r="AF599" s="137">
        <f>IF(ISERROR(SEARCH(AF$1,$Q599)),0,1)</f>
        <v>0</v>
      </c>
      <c r="AG599" s="137">
        <f>IF(ISERROR(SEARCH(AG$1,$Q599)),0,1)</f>
        <v>0</v>
      </c>
      <c r="AH599" t="s">
        <v>1058</v>
      </c>
      <c r="AI599" s="137" t="str">
        <f>_xlfn.XLOOKUP(I599,'api2.3'!B:B,'api2.3'!D:D,"")</f>
        <v>Community</v>
      </c>
      <c r="AJ599" t="s">
        <v>60</v>
      </c>
      <c r="AK599" s="202" t="s">
        <v>44</v>
      </c>
      <c r="AL599" s="200">
        <f>_xlfn.XLOOKUP(AK599,sortorder!$I$15:$I$20,sortorder!$J$15:$J$20)</f>
        <v>1</v>
      </c>
      <c r="AP599" s="639">
        <v>0</v>
      </c>
      <c r="AQ599" t="s">
        <v>43</v>
      </c>
      <c r="AR599" s="22" t="str">
        <f>IF(AA599=1,"pctile",IF(Y599=1,"ratio",IF(AC599=1,"avg","raw")))</f>
        <v>raw</v>
      </c>
      <c r="AS599" t="s">
        <v>43</v>
      </c>
      <c r="AT599" s="22" t="b">
        <f>AR599=AS599</f>
        <v>1</v>
      </c>
      <c r="AU599" s="638" t="s">
        <v>286</v>
      </c>
      <c r="AV599" s="638" t="s">
        <v>43</v>
      </c>
      <c r="AX599" s="601" t="s">
        <v>2143</v>
      </c>
      <c r="AY599" s="484" t="b">
        <v>1</v>
      </c>
      <c r="AZ599" s="22" t="s">
        <v>5630</v>
      </c>
      <c r="BA599">
        <v>2</v>
      </c>
      <c r="BB599">
        <v>0</v>
      </c>
      <c r="BC599" t="b">
        <v>0</v>
      </c>
      <c r="BD599" t="b">
        <v>0</v>
      </c>
      <c r="BE599" t="b">
        <v>0</v>
      </c>
      <c r="BG599" t="s">
        <v>2465</v>
      </c>
      <c r="BH599" t="s">
        <v>2465</v>
      </c>
      <c r="BI599" t="s">
        <v>2465</v>
      </c>
      <c r="BJ599" s="719" t="e">
        <v>#N/A</v>
      </c>
      <c r="BK599" s="566" t="s">
        <v>6448</v>
      </c>
      <c r="BL599" s="484" t="s">
        <v>2465</v>
      </c>
      <c r="BM599" s="56" t="s">
        <v>2466</v>
      </c>
      <c r="BO599" s="211">
        <v>14</v>
      </c>
      <c r="BQ599" s="585" t="s">
        <v>1554</v>
      </c>
    </row>
    <row r="600" spans="1:73">
      <c r="A600">
        <v>599</v>
      </c>
      <c r="B600" s="153" t="str">
        <f>IFERROR(TEXT(AL600,"00"),"99")&amp;IFERROR(TEXT(W600,"00"),"99")&amp;IFERROR(TEXT(S600,"00"),"99")&amp;IFERROR(TEXT(BO600,"000"),"999")</f>
        <v>0111999015</v>
      </c>
      <c r="C600" s="153" t="str">
        <f>IFERROR(TEXT(AL600,"00"),"99")&amp;IFERROR(TEXT(V600,"00"),"99")&amp;IFERROR(TEXT(R600,"000"),"999")</f>
        <v>01119999</v>
      </c>
      <c r="D600" s="28">
        <v>1</v>
      </c>
      <c r="E600" s="591">
        <f>IF(NOT(ISBLANK(L600)),1,0)</f>
        <v>1</v>
      </c>
      <c r="F600" s="591">
        <f>IF(NOT(ISBLANK(O600)),1,0)</f>
        <v>0</v>
      </c>
      <c r="G600" s="349" t="str">
        <f>IF(ISBLANK(H600), IF(OR(NOT(ISBLANK(L600)),NOT(ISBLANK(I600)), NOT(ISBLANK(O600))),"no oldname but should be",""),IF(H600=I600,"api",IF(H600=O600,"csv","no match or acs")))</f>
        <v>api</v>
      </c>
      <c r="H600" t="s">
        <v>2467</v>
      </c>
      <c r="I600" t="s">
        <v>2467</v>
      </c>
      <c r="J600" s="189"/>
      <c r="K600" s="119"/>
      <c r="L600" s="111" t="s">
        <v>2467</v>
      </c>
      <c r="M600" s="578" t="s">
        <v>2467</v>
      </c>
      <c r="N600" s="189"/>
      <c r="O600" s="119"/>
      <c r="P600" s="189"/>
      <c r="Q600" s="1" t="s">
        <v>4738</v>
      </c>
      <c r="R600" s="142">
        <f>IFERROR(_xlfn.XLOOKUP(T600, sortorder!P:P,sortorder!Q:Q),999)</f>
        <v>999</v>
      </c>
      <c r="S600" s="142">
        <f>IFERROR(_xlfn.XLOOKUP(T600, sortorder!P:P,sortorder!O:O),99)</f>
        <v>99</v>
      </c>
      <c r="T600" s="124" t="s">
        <v>4738</v>
      </c>
      <c r="V600" s="147">
        <f>IFERROR(_xlfn.XLOOKUP(X600, sortorder!E:E,sortorder!D:D),99)</f>
        <v>119</v>
      </c>
      <c r="W600" s="147">
        <f>V600</f>
        <v>119</v>
      </c>
      <c r="X600" s="21" t="s">
        <v>7406</v>
      </c>
      <c r="Y600" s="137">
        <f>IF(ISERROR(SEARCH(Y$1,$Q600)),0,1)</f>
        <v>0</v>
      </c>
      <c r="Z600" s="137">
        <f>IF(ISERROR(SEARCH(Z$1,$Q600)),0,1)</f>
        <v>0</v>
      </c>
      <c r="AA600" s="137">
        <f>IF(ISERROR(SEARCH(AA$1,$Q600)),0,1)</f>
        <v>0</v>
      </c>
      <c r="AB600" s="137">
        <f>IF(ISERROR(SEARCH(AB$1,$Q600)),0,1)</f>
        <v>0</v>
      </c>
      <c r="AC600" s="137">
        <f>IF(ISERROR(SEARCH(AC$1,$Q600)),0,1)</f>
        <v>0</v>
      </c>
      <c r="AD600" s="137">
        <f>IF(ISERROR(SEARCH(AD$1,$Q600)),0,1)</f>
        <v>0</v>
      </c>
      <c r="AE600" s="137">
        <f>IF(ISERROR(SEARCH(AE$1,$Q600)),0,1)</f>
        <v>0</v>
      </c>
      <c r="AF600" s="137">
        <f>IF(ISERROR(SEARCH(AF$1,$Q600)),0,1)</f>
        <v>0</v>
      </c>
      <c r="AG600" s="137">
        <f>IF(ISERROR(SEARCH(AG$1,$Q600)),0,1)</f>
        <v>0</v>
      </c>
      <c r="AH600" t="s">
        <v>1058</v>
      </c>
      <c r="AI600" s="137" t="str">
        <f>_xlfn.XLOOKUP(I600,'api2.3'!B:B,'api2.3'!D:D,"")</f>
        <v>Community</v>
      </c>
      <c r="AJ600" t="s">
        <v>60</v>
      </c>
      <c r="AK600" s="202" t="s">
        <v>44</v>
      </c>
      <c r="AL600" s="200">
        <f>_xlfn.XLOOKUP(AK600,sortorder!$I$15:$I$20,sortorder!$J$15:$J$20)</f>
        <v>1</v>
      </c>
      <c r="AP600" s="639">
        <v>0</v>
      </c>
      <c r="AQ600" t="s">
        <v>43</v>
      </c>
      <c r="AR600" s="22" t="str">
        <f>IF(AA600=1,"pctile",IF(Y600=1,"ratio",IF(AC600=1,"avg","raw")))</f>
        <v>raw</v>
      </c>
      <c r="AS600" t="s">
        <v>43</v>
      </c>
      <c r="AT600" s="22" t="b">
        <f>AR600=AS600</f>
        <v>1</v>
      </c>
      <c r="AX600" s="601" t="s">
        <v>2143</v>
      </c>
      <c r="AY600" s="484" t="b">
        <v>1</v>
      </c>
      <c r="AZ600" s="22" t="s">
        <v>5630</v>
      </c>
      <c r="BB600">
        <v>0</v>
      </c>
      <c r="BC600" t="b">
        <v>0</v>
      </c>
      <c r="BD600" t="b">
        <v>0</v>
      </c>
      <c r="BE600" t="b">
        <v>0</v>
      </c>
      <c r="BG600" s="119" t="s">
        <v>2468</v>
      </c>
      <c r="BH600" s="119" t="s">
        <v>2468</v>
      </c>
      <c r="BI600" s="119" t="s">
        <v>2468</v>
      </c>
      <c r="BJ600" s="719" t="e">
        <v>#N/A</v>
      </c>
      <c r="BK600" s="566" t="s">
        <v>5858</v>
      </c>
      <c r="BL600" s="484" t="s">
        <v>2468</v>
      </c>
      <c r="BM600" s="56" t="s">
        <v>2469</v>
      </c>
      <c r="BO600" s="211">
        <v>15</v>
      </c>
      <c r="BQ600" s="585" t="s">
        <v>2470</v>
      </c>
    </row>
    <row r="601" spans="1:73">
      <c r="A601">
        <v>600</v>
      </c>
      <c r="B601" s="153" t="str">
        <f>IFERROR(TEXT(AL601,"00"),"99")&amp;IFERROR(TEXT(W601,"00"),"99")&amp;IFERROR(TEXT(S601,"00"),"99")&amp;IFERROR(TEXT(BO601,"000"),"999")</f>
        <v>0111999017</v>
      </c>
      <c r="C601" s="153" t="str">
        <f>IFERROR(TEXT(AL601,"00"),"99")&amp;IFERROR(TEXT(V601,"00"),"99")&amp;IFERROR(TEXT(R601,"000"),"999")</f>
        <v>01119999</v>
      </c>
      <c r="D601" s="28">
        <v>1</v>
      </c>
      <c r="E601" s="591">
        <f>IF(NOT(ISBLANK(L601)),1,0)</f>
        <v>1</v>
      </c>
      <c r="F601" s="591">
        <f>IF(NOT(ISBLANK(O601)),1,0)</f>
        <v>0</v>
      </c>
      <c r="G601" s="349" t="str">
        <f>IF(ISBLANK(H601), IF(OR(NOT(ISBLANK(L601)),NOT(ISBLANK(I601)), NOT(ISBLANK(O601))),"no oldname but should be",""),IF(H601=I601,"api",IF(H601=O601,"csv","no match or acs")))</f>
        <v>api</v>
      </c>
      <c r="H601" t="s">
        <v>2471</v>
      </c>
      <c r="I601" t="s">
        <v>2471</v>
      </c>
      <c r="J601" s="189"/>
      <c r="L601" s="111" t="s">
        <v>3906</v>
      </c>
      <c r="M601" s="578" t="s">
        <v>3906</v>
      </c>
      <c r="Q601" s="194" t="s">
        <v>5401</v>
      </c>
      <c r="R601" s="142">
        <f>IFERROR(_xlfn.XLOOKUP(T601, sortorder!P:P,sortorder!Q:Q),999)</f>
        <v>999</v>
      </c>
      <c r="S601" s="142">
        <f>IFERROR(_xlfn.XLOOKUP(T601, sortorder!P:P,sortorder!O:O),99)</f>
        <v>99</v>
      </c>
      <c r="T601" s="194" t="s">
        <v>5401</v>
      </c>
      <c r="V601" s="147">
        <f>IFERROR(_xlfn.XLOOKUP(X601, sortorder!E:E,sortorder!D:D),99)</f>
        <v>119</v>
      </c>
      <c r="W601" s="147">
        <f>V601</f>
        <v>119</v>
      </c>
      <c r="X601" s="190" t="s">
        <v>7406</v>
      </c>
      <c r="Y601" s="137">
        <f>IF(ISERROR(SEARCH(Y$1,$Q601)),0,1)</f>
        <v>0</v>
      </c>
      <c r="Z601" s="137">
        <f>IF(ISERROR(SEARCH(Z$1,$Q601)),0,1)</f>
        <v>0</v>
      </c>
      <c r="AA601" s="137">
        <f>IF(ISERROR(SEARCH(AA$1,$Q601)),0,1)</f>
        <v>0</v>
      </c>
      <c r="AB601" s="137">
        <f>IF(ISERROR(SEARCH(AB$1,$Q601)),0,1)</f>
        <v>0</v>
      </c>
      <c r="AC601" s="137">
        <f>IF(ISERROR(SEARCH(AC$1,$Q601)),0,1)</f>
        <v>0</v>
      </c>
      <c r="AD601" s="137">
        <f>IF(ISERROR(SEARCH(AD$1,$Q601)),0,1)</f>
        <v>0</v>
      </c>
      <c r="AE601" s="137">
        <f>IF(ISERROR(SEARCH(AE$1,$Q601)),0,1)</f>
        <v>0</v>
      </c>
      <c r="AF601" s="137">
        <f>IF(ISERROR(SEARCH(AF$1,$Q601)),0,1)</f>
        <v>0</v>
      </c>
      <c r="AG601" s="137">
        <f>IF(ISERROR(SEARCH(AG$1,$Q601)),0,1)</f>
        <v>0</v>
      </c>
      <c r="AH601" t="s">
        <v>1058</v>
      </c>
      <c r="AI601" s="137" t="str">
        <f>_xlfn.XLOOKUP(I601,'api2.3'!B:B,'api2.3'!D:D,"")</f>
        <v>Community</v>
      </c>
      <c r="AJ601" t="s">
        <v>44</v>
      </c>
      <c r="AK601" s="38" t="s">
        <v>44</v>
      </c>
      <c r="AL601" s="200">
        <f>_xlfn.XLOOKUP(AK601,sortorder!$I$15:$I$20,sortorder!$J$15:$J$20)</f>
        <v>1</v>
      </c>
      <c r="AP601" s="639">
        <v>0</v>
      </c>
      <c r="AQ601" t="s">
        <v>43</v>
      </c>
      <c r="AR601" s="22" t="str">
        <f>IF(AA601=1,"pctile",IF(Y601=1,"ratio",IF(AC601=1,"avg","raw")))</f>
        <v>raw</v>
      </c>
      <c r="AS601" t="s">
        <v>43</v>
      </c>
      <c r="AT601" s="22" t="b">
        <f>AR601=AS601</f>
        <v>1</v>
      </c>
      <c r="AU601" s="640" t="s">
        <v>286</v>
      </c>
      <c r="AW601">
        <v>1</v>
      </c>
      <c r="AX601" s="601" t="s">
        <v>5409</v>
      </c>
      <c r="AY601" s="484" t="b">
        <v>1</v>
      </c>
      <c r="AZ601" s="222" t="s">
        <v>5630</v>
      </c>
      <c r="BB601">
        <v>0</v>
      </c>
      <c r="BC601" t="b">
        <v>0</v>
      </c>
      <c r="BD601" t="b">
        <v>1</v>
      </c>
      <c r="BE601" t="b">
        <v>0</v>
      </c>
      <c r="BG601" s="119" t="s">
        <v>5403</v>
      </c>
      <c r="BH601" t="s">
        <v>5404</v>
      </c>
      <c r="BI601" s="119" t="s">
        <v>5404</v>
      </c>
      <c r="BJ601" s="719" t="e">
        <v>#N/A</v>
      </c>
      <c r="BK601" s="566" t="s">
        <v>6145</v>
      </c>
      <c r="BL601" s="484" t="s">
        <v>2472</v>
      </c>
      <c r="BM601" s="56" t="s">
        <v>2473</v>
      </c>
      <c r="BO601" s="211">
        <v>17</v>
      </c>
      <c r="BQ601" s="585" t="s">
        <v>1187</v>
      </c>
    </row>
    <row r="602" spans="1:73">
      <c r="A602">
        <v>601</v>
      </c>
      <c r="B602" s="153" t="str">
        <f>IFERROR(TEXT(AL602,"00"),"99")&amp;IFERROR(TEXT(W602,"00"),"99")&amp;IFERROR(TEXT(S602,"00"),"99")&amp;IFERROR(TEXT(BO602,"000"),"999")</f>
        <v>0111999999</v>
      </c>
      <c r="C602" s="153" t="str">
        <f>IFERROR(TEXT(AL602,"00"),"99")&amp;IFERROR(TEXT(V602,"00"),"99")&amp;IFERROR(TEXT(R602,"000"),"999")</f>
        <v>01119999</v>
      </c>
      <c r="D602" s="28">
        <v>0</v>
      </c>
      <c r="E602" s="591">
        <f>IF(NOT(ISBLANK(L602)),1,0)</f>
        <v>0</v>
      </c>
      <c r="F602" s="591">
        <f>IF(NOT(ISBLANK(O602)),1,0)</f>
        <v>0</v>
      </c>
      <c r="G602" s="349" t="str">
        <f>IF(ISBLANK(H602), IF(OR(NOT(ISBLANK(L602)),NOT(ISBLANK(I602)), NOT(ISBLANK(O602))),"no oldname but should be",""),IF(H602=I602,"api",IF(H602=O602,"csv","no match or acs")))</f>
        <v/>
      </c>
      <c r="K602" s="119"/>
      <c r="L602" s="111"/>
      <c r="M602" s="578"/>
      <c r="N602" s="189"/>
      <c r="O602" s="119"/>
      <c r="P602" s="189"/>
      <c r="Q602" s="172" t="s">
        <v>5402</v>
      </c>
      <c r="R602" s="142">
        <f>IFERROR(_xlfn.XLOOKUP(T602, sortorder!P:P,sortorder!Q:Q),999)</f>
        <v>999</v>
      </c>
      <c r="S602" s="142">
        <f>IFERROR(_xlfn.XLOOKUP(T602, sortorder!P:P,sortorder!O:O),99)</f>
        <v>99</v>
      </c>
      <c r="T602" s="194" t="s">
        <v>5401</v>
      </c>
      <c r="U602" s="189"/>
      <c r="V602" s="147">
        <f>IFERROR(_xlfn.XLOOKUP(X602, sortorder!E:E,sortorder!D:D),99)</f>
        <v>119</v>
      </c>
      <c r="W602" s="147">
        <f>V602</f>
        <v>119</v>
      </c>
      <c r="X602" s="190" t="s">
        <v>7406</v>
      </c>
      <c r="Y602" s="137">
        <f>IF(ISERROR(SEARCH(Y$1,$Q602)),0,1)</f>
        <v>0</v>
      </c>
      <c r="Z602" s="137">
        <f>IF(ISERROR(SEARCH(Z$1,$Q602)),0,1)</f>
        <v>0</v>
      </c>
      <c r="AA602" s="137">
        <f>IF(ISERROR(SEARCH(AA$1,$Q602)),0,1)</f>
        <v>0</v>
      </c>
      <c r="AB602" s="137">
        <f>IF(ISERROR(SEARCH(AB$1,$Q602)),0,1)</f>
        <v>0</v>
      </c>
      <c r="AC602" s="137">
        <f>IF(ISERROR(SEARCH(AC$1,$Q602)),0,1)</f>
        <v>0</v>
      </c>
      <c r="AD602" s="137">
        <f>IF(ISERROR(SEARCH(AD$1,$Q602)),0,1)</f>
        <v>0</v>
      </c>
      <c r="AE602" s="137">
        <f>IF(ISERROR(SEARCH(AE$1,$Q602)),0,1)</f>
        <v>0</v>
      </c>
      <c r="AF602" s="137">
        <f>IF(ISERROR(SEARCH(AF$1,$Q602)),0,1)</f>
        <v>0</v>
      </c>
      <c r="AG602" s="137">
        <f>IF(ISERROR(SEARCH(AG$1,$Q602)),0,1)</f>
        <v>0</v>
      </c>
      <c r="AH602" s="119"/>
      <c r="AI602" s="137">
        <f>_xlfn.XLOOKUP(I602,'api2.3'!B:B,'api2.3'!D:D,"")</f>
        <v>0</v>
      </c>
      <c r="AJ602" s="119" t="s">
        <v>44</v>
      </c>
      <c r="AK602" s="202" t="s">
        <v>44</v>
      </c>
      <c r="AL602" s="200">
        <f>_xlfn.XLOOKUP(AK602,sortorder!$I$15:$I$20,sortorder!$J$15:$J$20)</f>
        <v>1</v>
      </c>
      <c r="AM602" s="640"/>
      <c r="AN602" s="640"/>
      <c r="AO602" s="640"/>
      <c r="AP602" s="644">
        <v>0</v>
      </c>
      <c r="AQ602" s="119" t="s">
        <v>43</v>
      </c>
      <c r="AR602" s="22" t="str">
        <f>IF(AA602=1,"pctile",IF(Y602=1,"ratio",IF(AC602=1,"avg","raw")))</f>
        <v>raw</v>
      </c>
      <c r="AS602" s="119" t="s">
        <v>43</v>
      </c>
      <c r="AT602" s="22" t="b">
        <f>AR602=AS602</f>
        <v>1</v>
      </c>
      <c r="AU602" s="640" t="s">
        <v>286</v>
      </c>
      <c r="AV602" s="640"/>
      <c r="AW602" s="119">
        <v>1</v>
      </c>
      <c r="AX602" s="601" t="s">
        <v>398</v>
      </c>
      <c r="AY602" s="484" t="b">
        <v>1</v>
      </c>
      <c r="AZ602" s="621" t="s">
        <v>5630</v>
      </c>
      <c r="BA602" s="119"/>
      <c r="BB602" s="119">
        <v>0</v>
      </c>
      <c r="BC602" s="119" t="b">
        <v>0</v>
      </c>
      <c r="BD602" s="119" t="b">
        <v>0</v>
      </c>
      <c r="BE602" s="119" t="b">
        <v>0</v>
      </c>
      <c r="BF602" s="119"/>
      <c r="BG602" s="119" t="s">
        <v>5405</v>
      </c>
      <c r="BH602" s="119" t="s">
        <v>5406</v>
      </c>
      <c r="BI602" s="119" t="s">
        <v>5406</v>
      </c>
      <c r="BJ602" s="719" t="e">
        <v>#N/A</v>
      </c>
      <c r="BK602" s="566" t="s">
        <v>2799</v>
      </c>
      <c r="BL602" s="484">
        <v>0</v>
      </c>
      <c r="BM602" s="189"/>
      <c r="BO602" s="214">
        <v>999</v>
      </c>
    </row>
    <row r="603" spans="1:73">
      <c r="A603">
        <v>602</v>
      </c>
      <c r="B603" s="153" t="str">
        <f>IFERROR(TEXT(AL603,"00"),"99")&amp;IFERROR(TEXT(W603,"00"),"99")&amp;IFERROR(TEXT(S603,"00"),"99")&amp;IFERROR(TEXT(BO603,"000"),"999")</f>
        <v>0112000214</v>
      </c>
      <c r="C603" s="153" t="str">
        <f>IFERROR(TEXT(AL603,"00"),"99")&amp;IFERROR(TEXT(V603,"00"),"99")&amp;IFERROR(TEXT(R603,"000"),"999")</f>
        <v>01120999</v>
      </c>
      <c r="D603" s="28">
        <v>1</v>
      </c>
      <c r="E603" s="591">
        <f>IF(NOT(ISBLANK(L603)),1,0)</f>
        <v>0</v>
      </c>
      <c r="F603" s="591">
        <f>IF(NOT(ISBLANK(O603)),1,0)</f>
        <v>0</v>
      </c>
      <c r="G603" s="349" t="str">
        <f>IF(ISBLANK(H603), IF(OR(NOT(ISBLANK(L603)),NOT(ISBLANK(I603)), NOT(ISBLANK(O603))),"no oldname but should be",""),IF(H603=I603,"api",IF(H603=O603,"csv","no match or acs")))</f>
        <v>api</v>
      </c>
      <c r="H603" t="s">
        <v>2543</v>
      </c>
      <c r="I603" t="s">
        <v>2543</v>
      </c>
      <c r="Q603" s="61" t="s">
        <v>4775</v>
      </c>
      <c r="R603" s="142">
        <f>IFERROR(_xlfn.XLOOKUP(T603, sortorder!P:P,sortorder!Q:Q),999)</f>
        <v>999</v>
      </c>
      <c r="S603" s="142">
        <f>IFERROR(_xlfn.XLOOKUP(T603, sortorder!P:P,sortorder!O:O),99)</f>
        <v>0</v>
      </c>
      <c r="V603" s="147">
        <f>IFERROR(_xlfn.XLOOKUP(X603, sortorder!E:E,sortorder!D:D),99)</f>
        <v>120</v>
      </c>
      <c r="W603" s="147">
        <f>V603</f>
        <v>120</v>
      </c>
      <c r="X603" s="362" t="s">
        <v>7384</v>
      </c>
      <c r="Y603" s="363">
        <f>IF(ISERROR(SEARCH(Y$1,$Q603)),0,1)</f>
        <v>0</v>
      </c>
      <c r="Z603" s="363">
        <f>IF(ISERROR(SEARCH(Z$1,$Q603)),0,1)</f>
        <v>0</v>
      </c>
      <c r="AA603" s="363">
        <f>IF(ISERROR(SEARCH(AA$1,$Q603)),0,1)</f>
        <v>0</v>
      </c>
      <c r="AB603" s="363">
        <f>IF(ISERROR(SEARCH(AB$1,$Q603)),0,1)</f>
        <v>0</v>
      </c>
      <c r="AC603" s="363">
        <f>IF(ISERROR(SEARCH(AC$1,$Q603)),0,1)</f>
        <v>0</v>
      </c>
      <c r="AD603" s="363">
        <f>IF(ISERROR(SEARCH(AD$1,$Q603)),0,1)</f>
        <v>0</v>
      </c>
      <c r="AE603" s="363">
        <f>IF(ISERROR(SEARCH(AE$1,$Q603)),0,1)</f>
        <v>0</v>
      </c>
      <c r="AF603" s="363">
        <f>IF(ISERROR(SEARCH(AF$1,$Q603)),0,1)</f>
        <v>0</v>
      </c>
      <c r="AG603" s="363">
        <f>IF(ISERROR(SEARCH(AG$1,$Q603)),0,1)</f>
        <v>0</v>
      </c>
      <c r="AH603" s="40" t="s">
        <v>1051</v>
      </c>
      <c r="AI603" s="137" t="str">
        <f>_xlfn.XLOOKUP(I603,'api2.3'!B:B,'api2.3'!D:D,"")</f>
        <v>General information</v>
      </c>
      <c r="AJ603" s="40" t="s">
        <v>60</v>
      </c>
      <c r="AK603" s="202" t="s">
        <v>44</v>
      </c>
      <c r="AL603" s="364">
        <f>_xlfn.XLOOKUP(AK603,sortorder!$I$15:$I$20,sortorder!$J$15:$J$20)</f>
        <v>1</v>
      </c>
      <c r="AP603" s="639">
        <v>0</v>
      </c>
      <c r="AQ603" s="40" t="s">
        <v>43</v>
      </c>
      <c r="AR603" s="22" t="str">
        <f>IF(AA603=1,"pctile",IF(Y603=1,"ratio",IF(AC603=1,"avg","raw")))</f>
        <v>raw</v>
      </c>
      <c r="AS603" s="40" t="s">
        <v>43</v>
      </c>
      <c r="AT603" s="22" t="b">
        <f>AR603=AS603</f>
        <v>1</v>
      </c>
      <c r="AU603" s="638" t="s">
        <v>64</v>
      </c>
      <c r="AV603" s="638" t="s">
        <v>64</v>
      </c>
      <c r="AW603" s="40"/>
      <c r="AX603" s="601" t="s">
        <v>2799</v>
      </c>
      <c r="AY603" s="484" t="b">
        <v>0</v>
      </c>
      <c r="AZ603" s="40" t="s">
        <v>2947</v>
      </c>
      <c r="BA603" s="40"/>
      <c r="BB603" s="40"/>
      <c r="BC603" s="40" t="b">
        <v>0</v>
      </c>
      <c r="BD603" s="40" t="b">
        <v>0</v>
      </c>
      <c r="BE603" s="40" t="b">
        <v>0</v>
      </c>
      <c r="BF603" s="40"/>
      <c r="BG603" s="40" t="s">
        <v>5368</v>
      </c>
      <c r="BH603" t="s">
        <v>2544</v>
      </c>
      <c r="BI603" t="s">
        <v>2544</v>
      </c>
      <c r="BJ603" s="719" t="e">
        <v>#N/A</v>
      </c>
      <c r="BK603" s="566" t="s">
        <v>2799</v>
      </c>
      <c r="BL603" s="484" t="s">
        <v>2544</v>
      </c>
      <c r="BM603" s="56" t="s">
        <v>2545</v>
      </c>
      <c r="BO603" s="211">
        <v>214</v>
      </c>
      <c r="BQ603" s="585" t="s">
        <v>2538</v>
      </c>
    </row>
    <row r="604" spans="1:73" ht="14.5" customHeight="1">
      <c r="A604">
        <v>603</v>
      </c>
      <c r="B604" s="153" t="str">
        <f>IFERROR(TEXT(AL604,"00"),"99")&amp;IFERROR(TEXT(W604,"00"),"99")&amp;IFERROR(TEXT(S604,"00"),"99")&amp;IFERROR(TEXT(BO604,"000"),"999")</f>
        <v>0112499999</v>
      </c>
      <c r="C604" s="153" t="str">
        <f>IFERROR(TEXT(AL604,"00"),"99")&amp;IFERROR(TEXT(V604,"00"),"99")&amp;IFERROR(TEXT(R604,"000"),"999")</f>
        <v>01124999</v>
      </c>
      <c r="D604" s="351">
        <v>0</v>
      </c>
      <c r="E604" s="591">
        <f>IF(NOT(ISBLANK(L604)),1,0)</f>
        <v>0</v>
      </c>
      <c r="F604" s="591">
        <f>IF(NOT(ISBLANK(O604)),1,0)</f>
        <v>0</v>
      </c>
      <c r="G604" s="349" t="str">
        <f>IF(ISBLANK(H604), IF(OR(NOT(ISBLANK(L604)),NOT(ISBLANK(I604)), NOT(ISBLANK(O604))),"no oldname but should be",""),IF(H604=I604,"api",IF(H604=O604,"csv","no match or acs")))</f>
        <v/>
      </c>
      <c r="H604" s="190"/>
      <c r="I604" s="190"/>
      <c r="J604" s="189"/>
      <c r="K604" s="190"/>
      <c r="L604" s="190"/>
      <c r="M604" s="189"/>
      <c r="N604" s="189"/>
      <c r="O604" s="190"/>
      <c r="P604" s="189"/>
      <c r="Q604" s="190" t="s">
        <v>5358</v>
      </c>
      <c r="R604" s="142">
        <f>IFERROR(_xlfn.XLOOKUP(T604, sortorder!P:P,sortorder!Q:Q),999)</f>
        <v>999</v>
      </c>
      <c r="S604" s="142">
        <f>IFERROR(_xlfn.XLOOKUP(T604, sortorder!P:P,sortorder!O:O),99)</f>
        <v>99</v>
      </c>
      <c r="T604" s="188" t="s">
        <v>5358</v>
      </c>
      <c r="U604" s="190"/>
      <c r="V604" s="147">
        <f>IFERROR(_xlfn.XLOOKUP(X604, sortorder!E:E,sortorder!D:D),99)</f>
        <v>124</v>
      </c>
      <c r="W604" s="147">
        <f>V604</f>
        <v>124</v>
      </c>
      <c r="X604" s="190" t="s">
        <v>5359</v>
      </c>
      <c r="Y604" s="137">
        <f>IF(ISERROR(SEARCH(Y$1,$Q604)),0,1)</f>
        <v>0</v>
      </c>
      <c r="Z604" s="137">
        <f>IF(ISERROR(SEARCH(Z$1,$Q604)),0,1)</f>
        <v>0</v>
      </c>
      <c r="AA604" s="137">
        <f>IF(ISERROR(SEARCH(AA$1,$Q604)),0,1)</f>
        <v>0</v>
      </c>
      <c r="AB604" s="137">
        <f>IF(ISERROR(SEARCH(AB$1,$Q604)),0,1)</f>
        <v>0</v>
      </c>
      <c r="AC604" s="137">
        <f>IF(ISERROR(SEARCH(AC$1,$Q604)),0,1)</f>
        <v>0</v>
      </c>
      <c r="AD604" s="137">
        <f>IF(ISERROR(SEARCH(AD$1,$Q604)),0,1)</f>
        <v>0</v>
      </c>
      <c r="AE604" s="137">
        <f>IF(ISERROR(SEARCH(AE$1,$Q604)),0,1)</f>
        <v>0</v>
      </c>
      <c r="AF604" s="137">
        <f>IF(ISERROR(SEARCH(AF$1,$Q604)),0,1)</f>
        <v>0</v>
      </c>
      <c r="AG604" s="137">
        <f>IF(ISERROR(SEARCH(AG$1,$Q604)),0,1)</f>
        <v>0</v>
      </c>
      <c r="AH604" s="190" t="s">
        <v>5360</v>
      </c>
      <c r="AI604" s="137" t="str">
        <f>_xlfn.XLOOKUP(I604,'api2.3'!B:B,'api2.3'!D:D,"")</f>
        <v/>
      </c>
      <c r="AJ604" s="190" t="s">
        <v>60</v>
      </c>
      <c r="AK604" s="122" t="s">
        <v>44</v>
      </c>
      <c r="AL604" s="200">
        <f>_xlfn.XLOOKUP(AK604,sortorder!$I$15:$I$20,sortorder!$J$15:$J$20)</f>
        <v>1</v>
      </c>
      <c r="AM604" s="640" t="s">
        <v>416</v>
      </c>
      <c r="AN604" s="640" t="s">
        <v>416</v>
      </c>
      <c r="AO604" s="640" t="s">
        <v>417</v>
      </c>
      <c r="AP604" s="647">
        <v>1</v>
      </c>
      <c r="AQ604" s="190" t="s">
        <v>43</v>
      </c>
      <c r="AR604" s="22" t="str">
        <f>IF(AA604=1,"pctile",IF(Y604=1,"ratio",IF(AC604=1,"avg","raw")))</f>
        <v>raw</v>
      </c>
      <c r="AS604" s="190" t="s">
        <v>43</v>
      </c>
      <c r="AT604" s="22" t="b">
        <f>AR604=AS604</f>
        <v>1</v>
      </c>
      <c r="AU604" s="640" t="s">
        <v>286</v>
      </c>
      <c r="AV604" s="640" t="s">
        <v>43</v>
      </c>
      <c r="AW604" s="190">
        <v>1</v>
      </c>
      <c r="AX604" s="601" t="s">
        <v>2143</v>
      </c>
      <c r="AY604" s="484" t="b">
        <v>1</v>
      </c>
      <c r="AZ604" s="22" t="s">
        <v>5630</v>
      </c>
      <c r="BA604" s="190">
        <v>2</v>
      </c>
      <c r="BB604" s="190">
        <v>0</v>
      </c>
      <c r="BC604" s="119" t="b">
        <v>0</v>
      </c>
      <c r="BD604" s="190" t="b">
        <v>1</v>
      </c>
      <c r="BE604" s="190" t="b">
        <v>1</v>
      </c>
      <c r="BF604" s="190"/>
      <c r="BG604" s="190" t="s">
        <v>5361</v>
      </c>
      <c r="BH604" s="190" t="s">
        <v>5364</v>
      </c>
      <c r="BI604" s="190" t="s">
        <v>5365</v>
      </c>
      <c r="BJ604" s="719" t="e">
        <v>#N/A</v>
      </c>
      <c r="BK604" s="566" t="s">
        <v>2799</v>
      </c>
      <c r="BL604" s="484" t="s">
        <v>2799</v>
      </c>
      <c r="BM604" s="189"/>
      <c r="BN604" s="189"/>
      <c r="BO604" s="352">
        <v>999</v>
      </c>
      <c r="BP604" s="190"/>
      <c r="BQ604" s="587"/>
      <c r="BR604" s="587"/>
      <c r="BS604" s="587"/>
      <c r="BT604" s="587"/>
      <c r="BU604" s="587"/>
    </row>
    <row r="605" spans="1:73">
      <c r="A605">
        <v>604</v>
      </c>
      <c r="B605" s="153" t="str">
        <f>IFERROR(TEXT(AL605,"00"),"99")&amp;IFERROR(TEXT(W605,"00"),"99")&amp;IFERROR(TEXT(S605,"00"),"99")&amp;IFERROR(TEXT(BO605,"000"),"999")</f>
        <v>0112499999</v>
      </c>
      <c r="C605" s="153" t="str">
        <f>IFERROR(TEXT(AL605,"00"),"99")&amp;IFERROR(TEXT(V605,"00"),"99")&amp;IFERROR(TEXT(R605,"000"),"999")</f>
        <v>01124999</v>
      </c>
      <c r="D605" s="351">
        <v>0</v>
      </c>
      <c r="E605" s="591">
        <f>IF(NOT(ISBLANK(L605)),1,0)</f>
        <v>0</v>
      </c>
      <c r="F605" s="591">
        <f>IF(NOT(ISBLANK(O605)),1,0)</f>
        <v>0</v>
      </c>
      <c r="G605" s="349" t="str">
        <f>IF(ISBLANK(H605), IF(OR(NOT(ISBLANK(L605)),NOT(ISBLANK(I605)), NOT(ISBLANK(O605))),"no oldname but should be",""),IF(H605=I605,"api",IF(H605=O605,"csv","no match or acs")))</f>
        <v/>
      </c>
      <c r="H605" s="190"/>
      <c r="I605" s="190"/>
      <c r="J605" s="189"/>
      <c r="K605" s="190"/>
      <c r="L605" s="190"/>
      <c r="M605" s="189"/>
      <c r="N605" s="189"/>
      <c r="O605" s="190"/>
      <c r="P605" s="189"/>
      <c r="Q605" s="190" t="s">
        <v>5357</v>
      </c>
      <c r="R605" s="142">
        <f>IFERROR(_xlfn.XLOOKUP(T605, sortorder!P:P,sortorder!Q:Q),999)</f>
        <v>999</v>
      </c>
      <c r="S605" s="142">
        <f>IFERROR(_xlfn.XLOOKUP(T605, sortorder!P:P,sortorder!O:O),99)</f>
        <v>99</v>
      </c>
      <c r="T605" s="188" t="s">
        <v>5358</v>
      </c>
      <c r="U605" s="190"/>
      <c r="V605" s="147">
        <f>IFERROR(_xlfn.XLOOKUP(X605, sortorder!E:E,sortorder!D:D),99)</f>
        <v>124</v>
      </c>
      <c r="W605" s="147">
        <f>V605</f>
        <v>124</v>
      </c>
      <c r="X605" s="190" t="s">
        <v>5359</v>
      </c>
      <c r="Y605" s="137">
        <f>IF(ISERROR(SEARCH(Y$1,$Q605)),0,1)</f>
        <v>0</v>
      </c>
      <c r="Z605" s="137">
        <f>IF(ISERROR(SEARCH(Z$1,$Q605)),0,1)</f>
        <v>0</v>
      </c>
      <c r="AA605" s="137">
        <f>IF(ISERROR(SEARCH(AA$1,$Q605)),0,1)</f>
        <v>0</v>
      </c>
      <c r="AB605" s="137">
        <f>IF(ISERROR(SEARCH(AB$1,$Q605)),0,1)</f>
        <v>0</v>
      </c>
      <c r="AC605" s="137">
        <f>IF(ISERROR(SEARCH(AC$1,$Q605)),0,1)</f>
        <v>0</v>
      </c>
      <c r="AD605" s="137">
        <f>IF(ISERROR(SEARCH(AD$1,$Q605)),0,1)</f>
        <v>0</v>
      </c>
      <c r="AE605" s="137">
        <f>IF(ISERROR(SEARCH(AE$1,$Q605)),0,1)</f>
        <v>0</v>
      </c>
      <c r="AF605" s="137">
        <f>IF(ISERROR(SEARCH(AF$1,$Q605)),0,1)</f>
        <v>0</v>
      </c>
      <c r="AG605" s="137">
        <f>IF(ISERROR(SEARCH(AG$1,$Q605)),0,1)</f>
        <v>0</v>
      </c>
      <c r="AH605" s="190" t="s">
        <v>5360</v>
      </c>
      <c r="AI605" s="137" t="str">
        <f>_xlfn.XLOOKUP(I605,'api2.3'!B:B,'api2.3'!D:D,"")</f>
        <v/>
      </c>
      <c r="AJ605" s="190" t="s">
        <v>60</v>
      </c>
      <c r="AK605" s="122" t="s">
        <v>44</v>
      </c>
      <c r="AL605" s="200">
        <f>_xlfn.XLOOKUP(AK605,sortorder!$I$15:$I$20,sortorder!$J$15:$J$20)</f>
        <v>1</v>
      </c>
      <c r="AM605" s="640" t="s">
        <v>416</v>
      </c>
      <c r="AN605" s="640" t="s">
        <v>416</v>
      </c>
      <c r="AO605" s="640" t="s">
        <v>417</v>
      </c>
      <c r="AP605" s="647">
        <v>1</v>
      </c>
      <c r="AQ605" s="190" t="s">
        <v>43</v>
      </c>
      <c r="AR605" s="22" t="str">
        <f>IF(AA605=1,"pctile",IF(Y605=1,"ratio",IF(AC605=1,"avg","raw")))</f>
        <v>raw</v>
      </c>
      <c r="AS605" s="190" t="s">
        <v>43</v>
      </c>
      <c r="AT605" s="22" t="b">
        <f>AR605=AS605</f>
        <v>1</v>
      </c>
      <c r="AU605" s="640" t="s">
        <v>52</v>
      </c>
      <c r="AV605" s="640" t="s">
        <v>415</v>
      </c>
      <c r="AW605" s="190">
        <v>0</v>
      </c>
      <c r="AX605" s="601" t="s">
        <v>2799</v>
      </c>
      <c r="AY605" s="484" t="b">
        <v>0</v>
      </c>
      <c r="AZ605" s="190" t="s">
        <v>45</v>
      </c>
      <c r="BA605" s="190">
        <v>2</v>
      </c>
      <c r="BB605" s="190">
        <v>0</v>
      </c>
      <c r="BC605" s="119" t="b">
        <v>0</v>
      </c>
      <c r="BD605" s="190" t="b">
        <v>1</v>
      </c>
      <c r="BE605" s="190" t="b">
        <v>1</v>
      </c>
      <c r="BF605" s="190"/>
      <c r="BG605" s="190" t="s">
        <v>5362</v>
      </c>
      <c r="BH605" s="190" t="s">
        <v>5363</v>
      </c>
      <c r="BI605" s="190" t="s">
        <v>5363</v>
      </c>
      <c r="BJ605" s="719" t="e">
        <v>#N/A</v>
      </c>
      <c r="BK605" s="566" t="s">
        <v>2799</v>
      </c>
      <c r="BL605" s="484" t="s">
        <v>2799</v>
      </c>
      <c r="BM605" s="189"/>
      <c r="BN605" s="189"/>
      <c r="BO605" s="352">
        <v>999</v>
      </c>
      <c r="BP605" s="190"/>
      <c r="BQ605" s="587"/>
      <c r="BR605" s="587"/>
      <c r="BS605" s="587"/>
      <c r="BT605" s="587"/>
      <c r="BU605" s="587"/>
    </row>
    <row r="606" spans="1:73">
      <c r="A606">
        <v>605</v>
      </c>
      <c r="B606" s="153" t="str">
        <f>IFERROR(TEXT(AL606,"00"),"99")&amp;IFERROR(TEXT(W606,"00"),"99")&amp;IFERROR(TEXT(S606,"00"),"99")&amp;IFERROR(TEXT(BO606,"000"),"999")</f>
        <v>0412099212</v>
      </c>
      <c r="C606" s="153" t="str">
        <f>IFERROR(TEXT(AL606,"00"),"99")&amp;IFERROR(TEXT(V606,"00"),"99")&amp;IFERROR(TEXT(R606,"000"),"999")</f>
        <v>04120999</v>
      </c>
      <c r="D606" s="28">
        <v>1</v>
      </c>
      <c r="E606" s="591">
        <f>IF(NOT(ISBLANK(L606)),1,0)</f>
        <v>0</v>
      </c>
      <c r="F606" s="591">
        <f>IF(NOT(ISBLANK(O606)),1,0)</f>
        <v>0</v>
      </c>
      <c r="G606" s="349" t="str">
        <f>IF(ISBLANK(H606), IF(OR(NOT(ISBLANK(L606)),NOT(ISBLANK(I606)), NOT(ISBLANK(O606))),"no oldname but should be",""),IF(H606=I606,"api",IF(H606=O606,"csv","no match or acs")))</f>
        <v>api</v>
      </c>
      <c r="H606" s="119" t="s">
        <v>2535</v>
      </c>
      <c r="I606" s="119" t="s">
        <v>2535</v>
      </c>
      <c r="J606" s="189"/>
      <c r="K606" s="119"/>
      <c r="L606" s="119"/>
      <c r="M606" s="189"/>
      <c r="N606" s="189"/>
      <c r="O606" s="119"/>
      <c r="P606" s="189"/>
      <c r="Q606" s="120" t="s">
        <v>4773</v>
      </c>
      <c r="R606" s="142">
        <f>IFERROR(_xlfn.XLOOKUP(T606, sortorder!P:P,sortorder!Q:Q),999)</f>
        <v>999</v>
      </c>
      <c r="S606" s="142">
        <f>IFERROR(_xlfn.XLOOKUP(T606, sortorder!P:P,sortorder!O:O),99)</f>
        <v>99</v>
      </c>
      <c r="T606" s="188"/>
      <c r="U606" s="189"/>
      <c r="V606" s="147">
        <f>IFERROR(_xlfn.XLOOKUP(X606, sortorder!E:E,sortorder!D:D),99)</f>
        <v>120</v>
      </c>
      <c r="W606" s="147">
        <f>V606</f>
        <v>120</v>
      </c>
      <c r="X606" s="190" t="s">
        <v>7384</v>
      </c>
      <c r="Y606" s="137">
        <f>IF(ISERROR(SEARCH(Y$1,$Q606)),0,1)</f>
        <v>0</v>
      </c>
      <c r="Z606" s="137">
        <f>IF(ISERROR(SEARCH(Z$1,$Q606)),0,1)</f>
        <v>0</v>
      </c>
      <c r="AA606" s="137">
        <f>IF(ISERROR(SEARCH(AA$1,$Q606)),0,1)</f>
        <v>0</v>
      </c>
      <c r="AB606" s="137">
        <f>IF(ISERROR(SEARCH(AB$1,$Q606)),0,1)</f>
        <v>0</v>
      </c>
      <c r="AC606" s="137">
        <f>IF(ISERROR(SEARCH(AC$1,$Q606)),0,1)</f>
        <v>0</v>
      </c>
      <c r="AD606" s="137">
        <f>IF(ISERROR(SEARCH(AD$1,$Q606)),0,1)</f>
        <v>0</v>
      </c>
      <c r="AE606" s="137">
        <f>IF(ISERROR(SEARCH(AE$1,$Q606)),0,1)</f>
        <v>0</v>
      </c>
      <c r="AF606" s="137">
        <f>IF(ISERROR(SEARCH(AF$1,$Q606)),0,1)</f>
        <v>0</v>
      </c>
      <c r="AG606" s="137">
        <f>IF(ISERROR(SEARCH(AG$1,$Q606)),0,1)</f>
        <v>0</v>
      </c>
      <c r="AH606" s="119" t="s">
        <v>1051</v>
      </c>
      <c r="AI606" s="137" t="str">
        <f>_xlfn.XLOOKUP(I606,'api2.3'!B:B,'api2.3'!D:D,"")</f>
        <v>General information</v>
      </c>
      <c r="AJ606" s="119" t="s">
        <v>60</v>
      </c>
      <c r="AK606" s="202" t="s">
        <v>2767</v>
      </c>
      <c r="AL606" s="200">
        <f>_xlfn.XLOOKUP(AK606,sortorder!$I$15:$I$20,sortorder!$J$15:$J$20)</f>
        <v>4</v>
      </c>
      <c r="AM606" s="640"/>
      <c r="AN606" s="640"/>
      <c r="AO606" s="640"/>
      <c r="AP606" s="641">
        <v>0</v>
      </c>
      <c r="AQ606" s="119" t="s">
        <v>43</v>
      </c>
      <c r="AR606" s="22" t="str">
        <f>IF(AA606=1,"pctile",IF(Y606=1,"ratio",IF(AC606=1,"avg","raw")))</f>
        <v>raw</v>
      </c>
      <c r="AS606" s="119" t="s">
        <v>43</v>
      </c>
      <c r="AT606" s="22" t="b">
        <f>AR606=AS606</f>
        <v>1</v>
      </c>
      <c r="AU606" s="640" t="s">
        <v>64</v>
      </c>
      <c r="AV606" s="640" t="s">
        <v>64</v>
      </c>
      <c r="AW606" s="119"/>
      <c r="AX606" s="601" t="s">
        <v>2799</v>
      </c>
      <c r="AY606" s="484" t="b">
        <v>0</v>
      </c>
      <c r="AZ606" s="40" t="s">
        <v>2947</v>
      </c>
      <c r="BA606" s="119"/>
      <c r="BB606" s="119"/>
      <c r="BC606" s="119" t="b">
        <v>0</v>
      </c>
      <c r="BD606" s="119" t="b">
        <v>0</v>
      </c>
      <c r="BE606" s="119" t="b">
        <v>0</v>
      </c>
      <c r="BF606" s="119"/>
      <c r="BG606" s="119" t="s">
        <v>5373</v>
      </c>
      <c r="BH606" s="119" t="s">
        <v>2536</v>
      </c>
      <c r="BI606" s="119" t="s">
        <v>2536</v>
      </c>
      <c r="BJ606" s="719" t="e">
        <v>#N/A</v>
      </c>
      <c r="BK606" s="566" t="s">
        <v>2799</v>
      </c>
      <c r="BL606" s="484" t="s">
        <v>2536</v>
      </c>
      <c r="BM606" s="189" t="s">
        <v>2537</v>
      </c>
      <c r="BO606" s="211">
        <v>212</v>
      </c>
      <c r="BQ606" s="585" t="s">
        <v>2538</v>
      </c>
    </row>
    <row r="607" spans="1:73">
      <c r="A607">
        <v>606</v>
      </c>
      <c r="B607" s="153" t="str">
        <f>IFERROR(TEXT(AL607,"00"),"99")&amp;IFERROR(TEXT(W607,"00"),"99")&amp;IFERROR(TEXT(S607,"00"),"99")&amp;IFERROR(TEXT(BO607,"000"),"999")</f>
        <v>0412099213</v>
      </c>
      <c r="C607" s="153" t="str">
        <f>IFERROR(TEXT(AL607,"00"),"99")&amp;IFERROR(TEXT(V607,"00"),"99")&amp;IFERROR(TEXT(R607,"000"),"999")</f>
        <v>04120000</v>
      </c>
      <c r="D607" s="28">
        <v>1</v>
      </c>
      <c r="E607" s="591">
        <f>IF(NOT(ISBLANK(L607)),1,0)</f>
        <v>0</v>
      </c>
      <c r="F607" s="591">
        <f>IF(NOT(ISBLANK(O607)),1,0)</f>
        <v>0</v>
      </c>
      <c r="G607" s="349" t="str">
        <f>IF(ISBLANK(H607), IF(OR(NOT(ISBLANK(L607)),NOT(ISBLANK(I607)), NOT(ISBLANK(O607))),"no oldname but should be",""),IF(H607=I607,"api",IF(H607=O607,"csv","no match or acs")))</f>
        <v>api</v>
      </c>
      <c r="H607" s="119" t="s">
        <v>2539</v>
      </c>
      <c r="I607" s="178" t="s">
        <v>2539</v>
      </c>
      <c r="K607" s="119"/>
      <c r="L607" s="119"/>
      <c r="M607" s="189"/>
      <c r="N607" s="189"/>
      <c r="O607" s="119"/>
      <c r="P607" s="189"/>
      <c r="Q607" s="120" t="s">
        <v>4774</v>
      </c>
      <c r="R607" s="142">
        <f>IFERROR(_xlfn.XLOOKUP(T607, sortorder!P:P,sortorder!Q:Q),999)</f>
        <v>0</v>
      </c>
      <c r="S607" s="142">
        <f>IFERROR(_xlfn.XLOOKUP(T607, sortorder!P:P,sortorder!O:O),99)</f>
        <v>99</v>
      </c>
      <c r="U607" s="189"/>
      <c r="V607" s="147">
        <f>IFERROR(_xlfn.XLOOKUP(X607, sortorder!E:E,sortorder!D:D),99)</f>
        <v>120</v>
      </c>
      <c r="W607" s="147">
        <f>V607</f>
        <v>120</v>
      </c>
      <c r="X607" s="190" t="s">
        <v>7384</v>
      </c>
      <c r="Y607" s="137">
        <f>IF(ISERROR(SEARCH(Y$1,$Q607)),0,1)</f>
        <v>0</v>
      </c>
      <c r="Z607" s="137">
        <f>IF(ISERROR(SEARCH(Z$1,$Q607)),0,1)</f>
        <v>0</v>
      </c>
      <c r="AA607" s="137">
        <f>IF(ISERROR(SEARCH(AA$1,$Q607)),0,1)</f>
        <v>0</v>
      </c>
      <c r="AB607" s="137">
        <f>IF(ISERROR(SEARCH(AB$1,$Q607)),0,1)</f>
        <v>0</v>
      </c>
      <c r="AC607" s="137">
        <f>IF(ISERROR(SEARCH(AC$1,$Q607)),0,1)</f>
        <v>0</v>
      </c>
      <c r="AD607" s="137">
        <f>IF(ISERROR(SEARCH(AD$1,$Q607)),0,1)</f>
        <v>0</v>
      </c>
      <c r="AE607" s="137">
        <f>IF(ISERROR(SEARCH(AE$1,$Q607)),0,1)</f>
        <v>0</v>
      </c>
      <c r="AF607" s="137">
        <f>IF(ISERROR(SEARCH(AF$1,$Q607)),0,1)</f>
        <v>0</v>
      </c>
      <c r="AG607" s="137">
        <f>IF(ISERROR(SEARCH(AG$1,$Q607)),0,1)</f>
        <v>0</v>
      </c>
      <c r="AH607" s="119" t="s">
        <v>1051</v>
      </c>
      <c r="AI607" s="137" t="str">
        <f>_xlfn.XLOOKUP(I607,'api2.3'!B:B,'api2.3'!D:D,"")</f>
        <v>General information</v>
      </c>
      <c r="AJ607" t="s">
        <v>60</v>
      </c>
      <c r="AK607" s="202" t="s">
        <v>2767</v>
      </c>
      <c r="AL607" s="200">
        <f>_xlfn.XLOOKUP(AK607,sortorder!$I$15:$I$20,sortorder!$J$15:$J$20)</f>
        <v>4</v>
      </c>
      <c r="AM607" s="640"/>
      <c r="AN607" s="640"/>
      <c r="AO607" s="640"/>
      <c r="AP607" s="641">
        <v>0</v>
      </c>
      <c r="AQ607" s="119" t="s">
        <v>43</v>
      </c>
      <c r="AR607" s="22" t="str">
        <f>IF(AA607=1,"pctile",IF(Y607=1,"ratio",IF(AC607=1,"avg","raw")))</f>
        <v>raw</v>
      </c>
      <c r="AS607" s="119" t="s">
        <v>43</v>
      </c>
      <c r="AT607" s="22" t="b">
        <f>AR607=AS607</f>
        <v>1</v>
      </c>
      <c r="AU607" s="640" t="s">
        <v>64</v>
      </c>
      <c r="AV607" s="640" t="s">
        <v>64</v>
      </c>
      <c r="AW607" s="119"/>
      <c r="AX607" s="601" t="s">
        <v>2799</v>
      </c>
      <c r="AY607" s="484" t="b">
        <v>0</v>
      </c>
      <c r="AZ607" s="40" t="s">
        <v>2947</v>
      </c>
      <c r="BA607" s="119"/>
      <c r="BB607" s="119"/>
      <c r="BC607" s="119" t="b">
        <v>0</v>
      </c>
      <c r="BD607" s="119" t="b">
        <v>0</v>
      </c>
      <c r="BE607" s="119" t="b">
        <v>0</v>
      </c>
      <c r="BF607" s="119"/>
      <c r="BG607" s="119" t="s">
        <v>5367</v>
      </c>
      <c r="BH607" s="119" t="s">
        <v>2540</v>
      </c>
      <c r="BI607" s="119" t="s">
        <v>2540</v>
      </c>
      <c r="BJ607" s="719" t="e">
        <v>#N/A</v>
      </c>
      <c r="BK607" s="566" t="s">
        <v>2799</v>
      </c>
      <c r="BL607" s="484" t="s">
        <v>2540</v>
      </c>
      <c r="BM607" s="189" t="s">
        <v>2541</v>
      </c>
      <c r="BO607" s="211">
        <v>213</v>
      </c>
      <c r="BQ607" s="585" t="s">
        <v>2542</v>
      </c>
    </row>
    <row r="608" spans="1:73" ht="14.5" customHeight="1">
      <c r="A608">
        <v>607</v>
      </c>
      <c r="B608" s="153" t="str">
        <f>IFERROR(TEXT(AL608,"00"),"99")&amp;IFERROR(TEXT(W608,"00"),"99")&amp;IFERROR(TEXT(S608,"00"),"99")&amp;IFERROR(TEXT(BO608,"000"),"999")</f>
        <v>0412099215</v>
      </c>
      <c r="C608" s="153" t="str">
        <f>IFERROR(TEXT(AL608,"00"),"99")&amp;IFERROR(TEXT(V608,"00"),"99")&amp;IFERROR(TEXT(R608,"000"),"999")</f>
        <v>04120000</v>
      </c>
      <c r="D608" s="28">
        <v>1</v>
      </c>
      <c r="E608" s="591">
        <f>IF(NOT(ISBLANK(L608)),1,0)</f>
        <v>0</v>
      </c>
      <c r="F608" s="591">
        <f>IF(NOT(ISBLANK(O608)),1,0)</f>
        <v>0</v>
      </c>
      <c r="G608" s="349" t="str">
        <f>IF(ISBLANK(H608), IF(OR(NOT(ISBLANK(L608)),NOT(ISBLANK(I608)), NOT(ISBLANK(O608))),"no oldname but should be",""),IF(H608=I608,"api",IF(H608=O608,"csv","no match or acs")))</f>
        <v>api</v>
      </c>
      <c r="H608" t="s">
        <v>2546</v>
      </c>
      <c r="I608" t="s">
        <v>2546</v>
      </c>
      <c r="L608" s="119"/>
      <c r="M608" s="189"/>
      <c r="Q608" s="186" t="s">
        <v>4776</v>
      </c>
      <c r="R608" s="142">
        <f>IFERROR(_xlfn.XLOOKUP(T608, sortorder!P:P,sortorder!Q:Q),999)</f>
        <v>0</v>
      </c>
      <c r="S608" s="142">
        <f>IFERROR(_xlfn.XLOOKUP(T608, sortorder!P:P,sortorder!O:O),99)</f>
        <v>99</v>
      </c>
      <c r="V608" s="147">
        <f>IFERROR(_xlfn.XLOOKUP(X608, sortorder!E:E,sortorder!D:D),99)</f>
        <v>120</v>
      </c>
      <c r="W608" s="147">
        <f>V608</f>
        <v>120</v>
      </c>
      <c r="X608" s="190" t="s">
        <v>7384</v>
      </c>
      <c r="Y608" s="137">
        <f>IF(ISERROR(SEARCH(Y$1,$Q608)),0,1)</f>
        <v>0</v>
      </c>
      <c r="Z608" s="137">
        <f>IF(ISERROR(SEARCH(Z$1,$Q608)),0,1)</f>
        <v>0</v>
      </c>
      <c r="AA608" s="137">
        <f>IF(ISERROR(SEARCH(AA$1,$Q608)),0,1)</f>
        <v>0</v>
      </c>
      <c r="AB608" s="137">
        <f>IF(ISERROR(SEARCH(AB$1,$Q608)),0,1)</f>
        <v>0</v>
      </c>
      <c r="AC608" s="137">
        <f>IF(ISERROR(SEARCH(AC$1,$Q608)),0,1)</f>
        <v>0</v>
      </c>
      <c r="AD608" s="137">
        <f>IF(ISERROR(SEARCH(AD$1,$Q608)),0,1)</f>
        <v>0</v>
      </c>
      <c r="AE608" s="137">
        <f>IF(ISERROR(SEARCH(AE$1,$Q608)),0,1)</f>
        <v>0</v>
      </c>
      <c r="AF608" s="137">
        <f>IF(ISERROR(SEARCH(AF$1,$Q608)),0,1)</f>
        <v>0</v>
      </c>
      <c r="AG608" s="137">
        <f>IF(ISERROR(SEARCH(AG$1,$Q608)),0,1)</f>
        <v>0</v>
      </c>
      <c r="AH608" t="s">
        <v>1051</v>
      </c>
      <c r="AI608" s="137" t="str">
        <f>_xlfn.XLOOKUP(I608,'api2.3'!B:B,'api2.3'!D:D,"")</f>
        <v>General information</v>
      </c>
      <c r="AJ608" t="s">
        <v>60</v>
      </c>
      <c r="AK608" s="39" t="s">
        <v>2767</v>
      </c>
      <c r="AL608" s="200">
        <f>_xlfn.XLOOKUP(AK608,sortorder!$I$15:$I$20,sortorder!$J$15:$J$20)</f>
        <v>4</v>
      </c>
      <c r="AP608" s="639">
        <v>0</v>
      </c>
      <c r="AQ608" t="s">
        <v>43</v>
      </c>
      <c r="AR608" s="22" t="str">
        <f>IF(AA608=1,"pctile",IF(Y608=1,"ratio",IF(AC608=1,"avg","raw")))</f>
        <v>raw</v>
      </c>
      <c r="AS608" t="s">
        <v>43</v>
      </c>
      <c r="AT608" s="22" t="b">
        <f>AR608=AS608</f>
        <v>1</v>
      </c>
      <c r="AU608" s="638" t="s">
        <v>64</v>
      </c>
      <c r="AV608" s="638" t="s">
        <v>64</v>
      </c>
      <c r="AX608" s="601" t="s">
        <v>2799</v>
      </c>
      <c r="AY608" s="484" t="b">
        <v>0</v>
      </c>
      <c r="AZ608" s="40" t="s">
        <v>2947</v>
      </c>
      <c r="BC608" t="b">
        <v>0</v>
      </c>
      <c r="BD608" t="b">
        <v>0</v>
      </c>
      <c r="BE608" t="b">
        <v>0</v>
      </c>
      <c r="BG608" t="s">
        <v>5372</v>
      </c>
      <c r="BH608" t="s">
        <v>2547</v>
      </c>
      <c r="BI608" t="s">
        <v>2547</v>
      </c>
      <c r="BJ608" s="719" t="e">
        <v>#N/A</v>
      </c>
      <c r="BK608" s="566" t="s">
        <v>2799</v>
      </c>
      <c r="BL608" s="484" t="s">
        <v>2547</v>
      </c>
      <c r="BM608" s="56" t="s">
        <v>2548</v>
      </c>
      <c r="BO608" s="211">
        <v>215</v>
      </c>
      <c r="BQ608" s="585" t="s">
        <v>2538</v>
      </c>
    </row>
    <row r="609" spans="1:73">
      <c r="A609">
        <v>608</v>
      </c>
      <c r="B609" s="153" t="str">
        <f>IFERROR(TEXT(AL609,"00"),"99")&amp;IFERROR(TEXT(W609,"00"),"99")&amp;IFERROR(TEXT(S609,"00"),"99")&amp;IFERROR(TEXT(BO609,"000"),"999")</f>
        <v>0412099216</v>
      </c>
      <c r="C609" s="153" t="str">
        <f>IFERROR(TEXT(AL609,"00"),"99")&amp;IFERROR(TEXT(V609,"00"),"99")&amp;IFERROR(TEXT(R609,"000"),"999")</f>
        <v>04120000</v>
      </c>
      <c r="D609" s="28">
        <v>1</v>
      </c>
      <c r="E609" s="591">
        <f>IF(NOT(ISBLANK(L609)),1,0)</f>
        <v>0</v>
      </c>
      <c r="F609" s="591">
        <f>IF(NOT(ISBLANK(O609)),1,0)</f>
        <v>0</v>
      </c>
      <c r="G609" s="349" t="str">
        <f>IF(ISBLANK(H609), IF(OR(NOT(ISBLANK(L609)),NOT(ISBLANK(I609)), NOT(ISBLANK(O609))),"no oldname but should be",""),IF(H609=I609,"api",IF(H609=O609,"csv","no match or acs")))</f>
        <v>api</v>
      </c>
      <c r="H609" s="119" t="s">
        <v>2549</v>
      </c>
      <c r="I609" s="119" t="s">
        <v>2549</v>
      </c>
      <c r="L609" s="119"/>
      <c r="M609" s="189"/>
      <c r="Q609" s="186" t="s">
        <v>4777</v>
      </c>
      <c r="R609" s="142">
        <f>IFERROR(_xlfn.XLOOKUP(T609, sortorder!P:P,sortorder!Q:Q),999)</f>
        <v>0</v>
      </c>
      <c r="S609" s="142">
        <f>IFERROR(_xlfn.XLOOKUP(T609, sortorder!P:P,sortorder!O:O),99)</f>
        <v>99</v>
      </c>
      <c r="V609" s="147">
        <f>IFERROR(_xlfn.XLOOKUP(X609, sortorder!E:E,sortorder!D:D),99)</f>
        <v>120</v>
      </c>
      <c r="W609" s="147">
        <f>V609</f>
        <v>120</v>
      </c>
      <c r="X609" s="190" t="s">
        <v>7384</v>
      </c>
      <c r="Y609" s="137">
        <f>IF(ISERROR(SEARCH(Y$1,$Q609)),0,1)</f>
        <v>0</v>
      </c>
      <c r="Z609" s="137">
        <f>IF(ISERROR(SEARCH(Z$1,$Q609)),0,1)</f>
        <v>0</v>
      </c>
      <c r="AA609" s="137">
        <f>IF(ISERROR(SEARCH(AA$1,$Q609)),0,1)</f>
        <v>0</v>
      </c>
      <c r="AB609" s="137">
        <f>IF(ISERROR(SEARCH(AB$1,$Q609)),0,1)</f>
        <v>0</v>
      </c>
      <c r="AC609" s="137">
        <f>IF(ISERROR(SEARCH(AC$1,$Q609)),0,1)</f>
        <v>0</v>
      </c>
      <c r="AD609" s="137">
        <f>IF(ISERROR(SEARCH(AD$1,$Q609)),0,1)</f>
        <v>0</v>
      </c>
      <c r="AE609" s="137">
        <f>IF(ISERROR(SEARCH(AE$1,$Q609)),0,1)</f>
        <v>0</v>
      </c>
      <c r="AF609" s="137">
        <f>IF(ISERROR(SEARCH(AF$1,$Q609)),0,1)</f>
        <v>0</v>
      </c>
      <c r="AG609" s="137">
        <f>IF(ISERROR(SEARCH(AG$1,$Q609)),0,1)</f>
        <v>0</v>
      </c>
      <c r="AH609" t="s">
        <v>1051</v>
      </c>
      <c r="AI609" s="137" t="str">
        <f>_xlfn.XLOOKUP(I609,'api2.3'!B:B,'api2.3'!D:D,"")</f>
        <v>General information</v>
      </c>
      <c r="AJ609" t="s">
        <v>60</v>
      </c>
      <c r="AK609" s="39" t="s">
        <v>2767</v>
      </c>
      <c r="AL609" s="200">
        <f>_xlfn.XLOOKUP(AK609,sortorder!$I$15:$I$20,sortorder!$J$15:$J$20)</f>
        <v>4</v>
      </c>
      <c r="AP609" s="639">
        <v>0</v>
      </c>
      <c r="AQ609" t="s">
        <v>43</v>
      </c>
      <c r="AR609" s="22" t="str">
        <f>IF(AA609=1,"pctile",IF(Y609=1,"ratio",IF(AC609=1,"avg","raw")))</f>
        <v>raw</v>
      </c>
      <c r="AS609" t="s">
        <v>43</v>
      </c>
      <c r="AT609" s="22" t="b">
        <f>AR609=AS609</f>
        <v>1</v>
      </c>
      <c r="AU609" s="638" t="s">
        <v>64</v>
      </c>
      <c r="AV609" s="638" t="s">
        <v>64</v>
      </c>
      <c r="AX609" s="601" t="s">
        <v>2799</v>
      </c>
      <c r="AY609" s="484" t="b">
        <v>0</v>
      </c>
      <c r="AZ609" s="40" t="s">
        <v>2947</v>
      </c>
      <c r="BC609" t="b">
        <v>0</v>
      </c>
      <c r="BD609" t="b">
        <v>0</v>
      </c>
      <c r="BE609" t="b">
        <v>0</v>
      </c>
      <c r="BG609" t="s">
        <v>5371</v>
      </c>
      <c r="BH609" t="s">
        <v>2550</v>
      </c>
      <c r="BI609" t="s">
        <v>2550</v>
      </c>
      <c r="BJ609" s="719" t="e">
        <v>#N/A</v>
      </c>
      <c r="BK609" s="566" t="s">
        <v>2799</v>
      </c>
      <c r="BL609" s="484" t="s">
        <v>2550</v>
      </c>
      <c r="BM609" s="56" t="s">
        <v>2551</v>
      </c>
      <c r="BO609" s="211">
        <v>216</v>
      </c>
      <c r="BQ609" s="585" t="s">
        <v>2538</v>
      </c>
    </row>
    <row r="610" spans="1:73">
      <c r="A610">
        <v>609</v>
      </c>
      <c r="B610" s="153" t="str">
        <f>IFERROR(TEXT(AL610,"00"),"99")&amp;IFERROR(TEXT(W610,"00"),"99")&amp;IFERROR(TEXT(S610,"00"),"99")&amp;IFERROR(TEXT(BO610,"000"),"999")</f>
        <v>999900001</v>
      </c>
      <c r="C610" s="153" t="str">
        <f>IFERROR(TEXT(AL610,"00"),"99")&amp;IFERROR(TEXT(V610,"00"),"99")&amp;IFERROR(TEXT(R610,"000"),"999")</f>
        <v>9999999</v>
      </c>
      <c r="D610" s="28">
        <v>1</v>
      </c>
      <c r="E610" s="591">
        <f>IF(NOT(ISBLANK(L610)),1,0)</f>
        <v>0</v>
      </c>
      <c r="F610" s="591">
        <f>IF(NOT(ISBLANK(O610)),1,0)</f>
        <v>0</v>
      </c>
      <c r="G610" s="349" t="str">
        <f>IF(ISBLANK(H610), IF(OR(NOT(ISBLANK(L610)),NOT(ISBLANK(I610)), NOT(ISBLANK(O610))),"no oldname but should be",""),IF(H610=I610,"api",IF(H610=O610,"csv","no match or acs")))</f>
        <v>api</v>
      </c>
      <c r="H610" t="s">
        <v>2185</v>
      </c>
      <c r="I610" s="119" t="s">
        <v>2185</v>
      </c>
      <c r="L610" s="119"/>
      <c r="M610" s="189"/>
      <c r="Q610" s="120" t="s">
        <v>2184</v>
      </c>
      <c r="R610" s="142">
        <f>IFERROR(_xlfn.XLOOKUP(T610, sortorder!P:P,sortorder!Q:Q),999)</f>
        <v>999</v>
      </c>
      <c r="S610" s="142">
        <f>IFERROR(_xlfn.XLOOKUP(T610, sortorder!P:P,sortorder!O:O),99)</f>
        <v>0</v>
      </c>
      <c r="U610" s="56" t="s">
        <v>2184</v>
      </c>
      <c r="V610" s="147">
        <f>IFERROR(_xlfn.XLOOKUP(X610, sortorder!E:E,sortorder!D:D),99)</f>
        <v>99</v>
      </c>
      <c r="W610" s="147">
        <f>V610</f>
        <v>99</v>
      </c>
      <c r="X610" s="21" t="s">
        <v>7428</v>
      </c>
      <c r="Y610" s="137">
        <f>IF(ISERROR(SEARCH(Y$1,$Q610)),0,1)</f>
        <v>0</v>
      </c>
      <c r="Z610" s="137">
        <f>IF(ISERROR(SEARCH(Z$1,$Q610)),0,1)</f>
        <v>0</v>
      </c>
      <c r="AA610" s="137">
        <f>IF(ISERROR(SEARCH(AA$1,$Q610)),0,1)</f>
        <v>0</v>
      </c>
      <c r="AB610" s="137">
        <f>IF(ISERROR(SEARCH(AB$1,$Q610)),0,1)</f>
        <v>0</v>
      </c>
      <c r="AC610" s="137">
        <f>IF(ISERROR(SEARCH(AC$1,$Q610)),0,1)</f>
        <v>0</v>
      </c>
      <c r="AD610" s="137">
        <f>IF(ISERROR(SEARCH(AD$1,$Q610)),0,1)</f>
        <v>0</v>
      </c>
      <c r="AE610" s="137">
        <f>IF(ISERROR(SEARCH(AE$1,$Q610)),0,1)</f>
        <v>0</v>
      </c>
      <c r="AF610" s="137">
        <f>IF(ISERROR(SEARCH(AF$1,$Q610)),0,1)</f>
        <v>0</v>
      </c>
      <c r="AG610" s="137">
        <f>IF(ISERROR(SEARCH(AG$1,$Q610)),0,1)</f>
        <v>0</v>
      </c>
      <c r="AH610" t="s">
        <v>1051</v>
      </c>
      <c r="AI610" s="137" t="str">
        <f>_xlfn.XLOOKUP(I610,'api2.3'!B:B,'api2.3'!D:D,"")</f>
        <v>General information</v>
      </c>
      <c r="AJ610" t="s">
        <v>60</v>
      </c>
      <c r="AK610" s="38" t="s">
        <v>59</v>
      </c>
      <c r="AL610" s="200">
        <f>_xlfn.XLOOKUP(AK610,sortorder!$I$15:$I$20,sortorder!$J$15:$J$20)</f>
        <v>99</v>
      </c>
      <c r="AP610" s="639">
        <v>0</v>
      </c>
      <c r="AQ610" t="s">
        <v>43</v>
      </c>
      <c r="AR610" s="22" t="str">
        <f>IF(AA610=1,"pctile",IF(Y610=1,"ratio",IF(AC610=1,"avg","raw")))</f>
        <v>raw</v>
      </c>
      <c r="AS610" t="s">
        <v>43</v>
      </c>
      <c r="AT610" s="22" t="b">
        <f>AR610=AS610</f>
        <v>1</v>
      </c>
      <c r="AU610" s="638" t="s">
        <v>64</v>
      </c>
      <c r="AV610" s="638" t="s">
        <v>64</v>
      </c>
      <c r="AX610" s="601" t="s">
        <v>2799</v>
      </c>
      <c r="AY610" s="484" t="b">
        <v>0</v>
      </c>
      <c r="AZ610" t="s">
        <v>7124</v>
      </c>
      <c r="BB610">
        <v>2</v>
      </c>
      <c r="BC610" t="b">
        <v>0</v>
      </c>
      <c r="BD610" t="b">
        <v>0</v>
      </c>
      <c r="BE610" t="b">
        <v>0</v>
      </c>
      <c r="BG610" s="121" t="s">
        <v>2186</v>
      </c>
      <c r="BH610" t="s">
        <v>2186</v>
      </c>
      <c r="BI610" t="s">
        <v>2186</v>
      </c>
      <c r="BJ610" s="719" t="e">
        <v>#N/A</v>
      </c>
      <c r="BK610" s="566" t="s">
        <v>2799</v>
      </c>
      <c r="BL610" s="484" t="s">
        <v>2134</v>
      </c>
      <c r="BM610" s="56" t="s">
        <v>2187</v>
      </c>
      <c r="BO610" s="211">
        <v>1</v>
      </c>
      <c r="BP610" t="s">
        <v>2188</v>
      </c>
      <c r="BQ610" s="585" t="s">
        <v>53</v>
      </c>
      <c r="BT610" s="585" t="s">
        <v>404</v>
      </c>
    </row>
    <row r="611" spans="1:73">
      <c r="A611">
        <v>610</v>
      </c>
      <c r="B611" s="153" t="str">
        <f>IFERROR(TEXT(AL611,"00"),"99")&amp;IFERROR(TEXT(W611,"00"),"99")&amp;IFERROR(TEXT(S611,"00"),"99")&amp;IFERROR(TEXT(BO611,"000"),"999")</f>
        <v>999900003</v>
      </c>
      <c r="C611" s="153" t="str">
        <f>IFERROR(TEXT(AL611,"00"),"99")&amp;IFERROR(TEXT(V611,"00"),"99")&amp;IFERROR(TEXT(R611,"000"),"999")</f>
        <v>9999999</v>
      </c>
      <c r="D611" s="239">
        <v>1</v>
      </c>
      <c r="E611" s="591">
        <f>IF(NOT(ISBLANK(L611)),1,0)</f>
        <v>0</v>
      </c>
      <c r="F611" s="591">
        <f>IF(NOT(ISBLANK(O611)),1,0)</f>
        <v>0</v>
      </c>
      <c r="G611" s="349" t="str">
        <f>IF(ISBLANK(H611), IF(OR(NOT(ISBLANK(L611)),NOT(ISBLANK(I611)), NOT(ISBLANK(O611))),"no oldname but should be",""),IF(H611=I611,"api",IF(H611=O611,"csv","no match or acs")))</f>
        <v>api</v>
      </c>
      <c r="H611" s="119" t="s">
        <v>1066</v>
      </c>
      <c r="I611" s="119" t="s">
        <v>1066</v>
      </c>
      <c r="J611" s="189"/>
      <c r="K611" s="119"/>
      <c r="L611" s="119"/>
      <c r="M611" s="189"/>
      <c r="N611" s="189"/>
      <c r="O611" s="119"/>
      <c r="P611" s="189"/>
      <c r="Q611" s="120" t="s">
        <v>1066</v>
      </c>
      <c r="R611" s="142">
        <f>IFERROR(_xlfn.XLOOKUP(T611, sortorder!P:P,sortorder!Q:Q),999)</f>
        <v>999</v>
      </c>
      <c r="S611" s="142">
        <f>IFERROR(_xlfn.XLOOKUP(T611, sortorder!P:P,sortorder!O:O),99)</f>
        <v>0</v>
      </c>
      <c r="T611" s="188"/>
      <c r="U611" s="189" t="s">
        <v>1066</v>
      </c>
      <c r="V611" s="147">
        <f>IFERROR(_xlfn.XLOOKUP(X611, sortorder!E:E,sortorder!D:D),99)</f>
        <v>99</v>
      </c>
      <c r="W611" s="147">
        <f>V611</f>
        <v>99</v>
      </c>
      <c r="X611" s="21" t="s">
        <v>7428</v>
      </c>
      <c r="Y611" s="137">
        <f>IF(ISERROR(SEARCH(Y$1,$Q611)),0,1)</f>
        <v>0</v>
      </c>
      <c r="Z611" s="137">
        <f>IF(ISERROR(SEARCH(Z$1,$Q611)),0,1)</f>
        <v>0</v>
      </c>
      <c r="AA611" s="137">
        <f>IF(ISERROR(SEARCH(AA$1,$Q611)),0,1)</f>
        <v>0</v>
      </c>
      <c r="AB611" s="137">
        <f>IF(ISERROR(SEARCH(AB$1,$Q611)),0,1)</f>
        <v>0</v>
      </c>
      <c r="AC611" s="137">
        <f>IF(ISERROR(SEARCH(AC$1,$Q611)),0,1)</f>
        <v>0</v>
      </c>
      <c r="AD611" s="137">
        <f>IF(ISERROR(SEARCH(AD$1,$Q611)),0,1)</f>
        <v>0</v>
      </c>
      <c r="AE611" s="137">
        <f>IF(ISERROR(SEARCH(AE$1,$Q611)),0,1)</f>
        <v>0</v>
      </c>
      <c r="AF611" s="137">
        <f>IF(ISERROR(SEARCH(AF$1,$Q611)),0,1)</f>
        <v>0</v>
      </c>
      <c r="AG611" s="137">
        <f>IF(ISERROR(SEARCH(AG$1,$Q611)),0,1)</f>
        <v>0</v>
      </c>
      <c r="AH611" s="119" t="s">
        <v>1051</v>
      </c>
      <c r="AI611" s="137" t="str">
        <f>_xlfn.XLOOKUP(I611,'api2.3'!B:B,'api2.3'!D:D,"")</f>
        <v>General information</v>
      </c>
      <c r="AJ611" s="119" t="s">
        <v>60</v>
      </c>
      <c r="AK611" s="202" t="s">
        <v>59</v>
      </c>
      <c r="AL611" s="200">
        <f>_xlfn.XLOOKUP(AK611,sortorder!$I$15:$I$20,sortorder!$J$15:$J$20)</f>
        <v>99</v>
      </c>
      <c r="AM611" s="640"/>
      <c r="AN611" s="640"/>
      <c r="AO611" s="640"/>
      <c r="AP611" s="641">
        <v>0</v>
      </c>
      <c r="AQ611" s="119" t="s">
        <v>59</v>
      </c>
      <c r="AR611" s="22" t="str">
        <f>IF(AA611=1,"pctile",IF(Y611=1,"ratio",IF(AC611=1,"avg","raw")))</f>
        <v>raw</v>
      </c>
      <c r="AS611" s="119" t="s">
        <v>43</v>
      </c>
      <c r="AT611" s="22" t="b">
        <f>AR611=AS611</f>
        <v>1</v>
      </c>
      <c r="AU611" s="640" t="s">
        <v>64</v>
      </c>
      <c r="AV611" s="640" t="s">
        <v>64</v>
      </c>
      <c r="AW611" s="119"/>
      <c r="AX611" s="601" t="s">
        <v>2799</v>
      </c>
      <c r="AY611" s="484" t="b">
        <v>0</v>
      </c>
      <c r="AZ611" s="119" t="s">
        <v>45</v>
      </c>
      <c r="BA611" s="119"/>
      <c r="BB611" s="119">
        <v>1</v>
      </c>
      <c r="BC611" s="119" t="b">
        <v>0</v>
      </c>
      <c r="BD611" s="119" t="b">
        <v>0</v>
      </c>
      <c r="BE611" s="119" t="b">
        <v>0</v>
      </c>
      <c r="BF611" s="119"/>
      <c r="BG611" s="119" t="s">
        <v>1067</v>
      </c>
      <c r="BH611" s="119" t="s">
        <v>1068</v>
      </c>
      <c r="BI611" s="119" t="s">
        <v>1068</v>
      </c>
      <c r="BJ611" s="719" t="e">
        <v>#N/A</v>
      </c>
      <c r="BK611" s="566" t="s">
        <v>2799</v>
      </c>
      <c r="BL611" s="484" t="s">
        <v>1069</v>
      </c>
      <c r="BM611" s="189" t="s">
        <v>1070</v>
      </c>
      <c r="BN611" s="189"/>
      <c r="BO611" s="248">
        <v>3</v>
      </c>
      <c r="BP611" s="119"/>
      <c r="BQ611" s="587" t="s">
        <v>1071</v>
      </c>
      <c r="BR611" s="587"/>
      <c r="BS611" s="587"/>
      <c r="BT611" s="587" t="s">
        <v>404</v>
      </c>
      <c r="BU611" s="587"/>
    </row>
    <row r="612" spans="1:73">
      <c r="A612">
        <v>611</v>
      </c>
      <c r="B612" s="153" t="str">
        <f>IFERROR(TEXT(AL612,"00"),"99")&amp;IFERROR(TEXT(W612,"00"),"99")&amp;IFERROR(TEXT(S612,"00"),"99")&amp;IFERROR(TEXT(BO612,"000"),"999")</f>
        <v>999900999</v>
      </c>
      <c r="C612" s="153" t="str">
        <f>IFERROR(TEXT(AL612,"00"),"99")&amp;IFERROR(TEXT(V612,"00"),"99")&amp;IFERROR(TEXT(R612,"000"),"999")</f>
        <v>9999999</v>
      </c>
      <c r="D612" s="28">
        <v>1</v>
      </c>
      <c r="E612" s="591">
        <f>IF(NOT(ISBLANK(L612)),1,0)</f>
        <v>0</v>
      </c>
      <c r="F612" s="591">
        <f>IF(NOT(ISBLANK(O612)),1,0)</f>
        <v>0</v>
      </c>
      <c r="G612" s="349" t="str">
        <f>IF(ISBLANK(H612), IF(OR(NOT(ISBLANK(L612)),NOT(ISBLANK(I612)), NOT(ISBLANK(O612))),"no oldname but should be",""),IF(H612=I612,"api",IF(H612=O612,"csv","no match or acs")))</f>
        <v>api</v>
      </c>
      <c r="H612" s="119" t="s">
        <v>2149</v>
      </c>
      <c r="I612" s="119" t="s">
        <v>2149</v>
      </c>
      <c r="J612" s="189"/>
      <c r="K612" s="119"/>
      <c r="L612" s="119"/>
      <c r="M612" s="189"/>
      <c r="N612" s="189"/>
      <c r="O612" s="119"/>
      <c r="P612" s="189"/>
      <c r="Q612" s="120" t="s">
        <v>2149</v>
      </c>
      <c r="R612" s="142">
        <f>IFERROR(_xlfn.XLOOKUP(T612, sortorder!P:P,sortorder!Q:Q),999)</f>
        <v>999</v>
      </c>
      <c r="S612" s="142">
        <f>IFERROR(_xlfn.XLOOKUP(T612, sortorder!P:P,sortorder!O:O),99)</f>
        <v>0</v>
      </c>
      <c r="T612" s="188"/>
      <c r="U612" s="189" t="s">
        <v>2149</v>
      </c>
      <c r="V612" s="147">
        <f>IFERROR(_xlfn.XLOOKUP(X612, sortorder!E:E,sortorder!D:D),99)</f>
        <v>99</v>
      </c>
      <c r="W612" s="147">
        <f>V612</f>
        <v>99</v>
      </c>
      <c r="X612" s="21" t="s">
        <v>7428</v>
      </c>
      <c r="Y612" s="137">
        <f>IF(ISERROR(SEARCH(Y$1,$Q612)),0,1)</f>
        <v>0</v>
      </c>
      <c r="Z612" s="137">
        <f>IF(ISERROR(SEARCH(Z$1,$Q612)),0,1)</f>
        <v>0</v>
      </c>
      <c r="AA612" s="137">
        <f>IF(ISERROR(SEARCH(AA$1,$Q612)),0,1)</f>
        <v>0</v>
      </c>
      <c r="AB612" s="137">
        <f>IF(ISERROR(SEARCH(AB$1,$Q612)),0,1)</f>
        <v>0</v>
      </c>
      <c r="AC612" s="137">
        <f>IF(ISERROR(SEARCH(AC$1,$Q612)),0,1)</f>
        <v>0</v>
      </c>
      <c r="AD612" s="137">
        <f>IF(ISERROR(SEARCH(AD$1,$Q612)),0,1)</f>
        <v>0</v>
      </c>
      <c r="AE612" s="137">
        <f>IF(ISERROR(SEARCH(AE$1,$Q612)),0,1)</f>
        <v>0</v>
      </c>
      <c r="AF612" s="137">
        <f>IF(ISERROR(SEARCH(AF$1,$Q612)),0,1)</f>
        <v>0</v>
      </c>
      <c r="AG612" s="137">
        <f>IF(ISERROR(SEARCH(AG$1,$Q612)),0,1)</f>
        <v>0</v>
      </c>
      <c r="AH612" s="119" t="s">
        <v>1051</v>
      </c>
      <c r="AI612" s="137" t="str">
        <f>_xlfn.XLOOKUP(I612,'api2.3'!B:B,'api2.3'!D:D,"")</f>
        <v>General information</v>
      </c>
      <c r="AJ612" s="119" t="s">
        <v>60</v>
      </c>
      <c r="AK612" s="202" t="s">
        <v>59</v>
      </c>
      <c r="AL612" s="200">
        <f>_xlfn.XLOOKUP(AK612,sortorder!$I$15:$I$20,sortorder!$J$15:$J$20)</f>
        <v>99</v>
      </c>
      <c r="AM612" s="640"/>
      <c r="AN612" s="640"/>
      <c r="AO612" s="640"/>
      <c r="AP612" s="641">
        <v>0</v>
      </c>
      <c r="AQ612" s="119" t="s">
        <v>43</v>
      </c>
      <c r="AR612" s="22" t="str">
        <f>IF(AA612=1,"pctile",IF(Y612=1,"ratio",IF(AC612=1,"avg","raw")))</f>
        <v>raw</v>
      </c>
      <c r="AS612" s="119" t="s">
        <v>43</v>
      </c>
      <c r="AT612" s="22" t="b">
        <f>AR612=AS612</f>
        <v>1</v>
      </c>
      <c r="AU612" s="640" t="s">
        <v>64</v>
      </c>
      <c r="AV612" s="640" t="s">
        <v>64</v>
      </c>
      <c r="AW612" s="119"/>
      <c r="AX612" s="601" t="s">
        <v>2799</v>
      </c>
      <c r="AY612" s="484" t="b">
        <v>0</v>
      </c>
      <c r="AZ612" s="119" t="s">
        <v>7124</v>
      </c>
      <c r="BA612" s="119"/>
      <c r="BB612" s="119">
        <v>0</v>
      </c>
      <c r="BC612" s="119" t="b">
        <v>0</v>
      </c>
      <c r="BD612" s="119" t="b">
        <v>0</v>
      </c>
      <c r="BE612" s="119" t="b">
        <v>0</v>
      </c>
      <c r="BF612" s="119"/>
      <c r="BG612" s="632" t="s">
        <v>2150</v>
      </c>
      <c r="BH612" s="119" t="s">
        <v>2151</v>
      </c>
      <c r="BI612" s="119" t="s">
        <v>2151</v>
      </c>
      <c r="BJ612" s="719" t="e">
        <v>#N/A</v>
      </c>
      <c r="BK612" s="566" t="s">
        <v>2799</v>
      </c>
      <c r="BL612" s="484" t="s">
        <v>2134</v>
      </c>
      <c r="BM612" s="189"/>
      <c r="BO612" s="214">
        <v>999</v>
      </c>
      <c r="BQ612" s="585" t="s">
        <v>2152</v>
      </c>
      <c r="BT612" s="585" t="s">
        <v>404</v>
      </c>
    </row>
    <row r="613" spans="1:73">
      <c r="A613">
        <v>612</v>
      </c>
      <c r="B613" s="153" t="str">
        <f>IFERROR(TEXT(AL613,"00"),"99")&amp;IFERROR(TEXT(W613,"00"),"99")&amp;IFERROR(TEXT(S613,"00"),"99")&amp;IFERROR(TEXT(BO613,"000"),"999")</f>
        <v>999900999</v>
      </c>
      <c r="C613" s="153" t="str">
        <f>IFERROR(TEXT(AL613,"00"),"99")&amp;IFERROR(TEXT(V613,"00"),"99")&amp;IFERROR(TEXT(R613,"000"),"999")</f>
        <v>9999999</v>
      </c>
      <c r="D613" s="28">
        <v>1</v>
      </c>
      <c r="E613" s="591">
        <f>IF(NOT(ISBLANK(L613)),1,0)</f>
        <v>0</v>
      </c>
      <c r="F613" s="591">
        <f>IF(NOT(ISBLANK(O613)),1,0)</f>
        <v>0</v>
      </c>
      <c r="G613" s="349" t="str">
        <f>IF(ISBLANK(H613), IF(OR(NOT(ISBLANK(L613)),NOT(ISBLANK(I613)), NOT(ISBLANK(O613))),"no oldname but should be",""),IF(H613=I613,"api",IF(H613=O613,"csv","no match or acs")))</f>
        <v>api</v>
      </c>
      <c r="H613" t="s">
        <v>2140</v>
      </c>
      <c r="I613" t="s">
        <v>2140</v>
      </c>
      <c r="K613" s="119"/>
      <c r="L613" s="119"/>
      <c r="M613" s="189"/>
      <c r="N613" s="189"/>
      <c r="O613" s="119"/>
      <c r="P613" s="189"/>
      <c r="Q613" s="120" t="s">
        <v>2140</v>
      </c>
      <c r="R613" s="142">
        <f>IFERROR(_xlfn.XLOOKUP(T613, sortorder!P:P,sortorder!Q:Q),999)</f>
        <v>999</v>
      </c>
      <c r="S613" s="142">
        <f>IFERROR(_xlfn.XLOOKUP(T613, sortorder!P:P,sortorder!O:O),99)</f>
        <v>0</v>
      </c>
      <c r="T613" s="188"/>
      <c r="U613" s="189" t="s">
        <v>2140</v>
      </c>
      <c r="V613" s="147">
        <f>IFERROR(_xlfn.XLOOKUP(X613, sortorder!E:E,sortorder!D:D),99)</f>
        <v>99</v>
      </c>
      <c r="W613" s="147">
        <f>V613</f>
        <v>99</v>
      </c>
      <c r="X613" s="21" t="s">
        <v>7428</v>
      </c>
      <c r="Y613" s="137">
        <f>IF(ISERROR(SEARCH(Y$1,$Q613)),0,1)</f>
        <v>0</v>
      </c>
      <c r="Z613" s="137">
        <f>IF(ISERROR(SEARCH(Z$1,$Q613)),0,1)</f>
        <v>0</v>
      </c>
      <c r="AA613" s="137">
        <f>IF(ISERROR(SEARCH(AA$1,$Q613)),0,1)</f>
        <v>0</v>
      </c>
      <c r="AB613" s="137">
        <f>IF(ISERROR(SEARCH(AB$1,$Q613)),0,1)</f>
        <v>0</v>
      </c>
      <c r="AC613" s="137">
        <f>IF(ISERROR(SEARCH(AC$1,$Q613)),0,1)</f>
        <v>0</v>
      </c>
      <c r="AD613" s="137">
        <f>IF(ISERROR(SEARCH(AD$1,$Q613)),0,1)</f>
        <v>0</v>
      </c>
      <c r="AE613" s="137">
        <f>IF(ISERROR(SEARCH(AE$1,$Q613)),0,1)</f>
        <v>0</v>
      </c>
      <c r="AF613" s="137">
        <f>IF(ISERROR(SEARCH(AF$1,$Q613)),0,1)</f>
        <v>0</v>
      </c>
      <c r="AG613" s="137">
        <f>IF(ISERROR(SEARCH(AG$1,$Q613)),0,1)</f>
        <v>0</v>
      </c>
      <c r="AH613" s="119" t="s">
        <v>1051</v>
      </c>
      <c r="AI613" s="137" t="str">
        <f>_xlfn.XLOOKUP(I613,'api2.3'!B:B,'api2.3'!D:D,"")</f>
        <v>General information</v>
      </c>
      <c r="AJ613" s="119" t="s">
        <v>60</v>
      </c>
      <c r="AK613" s="202" t="s">
        <v>59</v>
      </c>
      <c r="AL613" s="200">
        <f>_xlfn.XLOOKUP(AK613,sortorder!$I$15:$I$20,sortorder!$J$15:$J$20)</f>
        <v>99</v>
      </c>
      <c r="AM613" s="640"/>
      <c r="AN613" s="640"/>
      <c r="AO613" s="640"/>
      <c r="AP613" s="641">
        <v>0</v>
      </c>
      <c r="AQ613" s="119" t="s">
        <v>43</v>
      </c>
      <c r="AR613" s="22" t="str">
        <f>IF(AA613=1,"pctile",IF(Y613=1,"ratio",IF(AC613=1,"avg","raw")))</f>
        <v>raw</v>
      </c>
      <c r="AS613" s="119" t="s">
        <v>43</v>
      </c>
      <c r="AT613" s="22" t="b">
        <f>AR613=AS613</f>
        <v>1</v>
      </c>
      <c r="AU613" s="640" t="s">
        <v>64</v>
      </c>
      <c r="AV613" s="640" t="s">
        <v>64</v>
      </c>
      <c r="AW613" s="119"/>
      <c r="AX613" s="601" t="s">
        <v>2799</v>
      </c>
      <c r="AY613" s="484" t="b">
        <v>0</v>
      </c>
      <c r="AZ613" s="119" t="s">
        <v>2711</v>
      </c>
      <c r="BA613" s="119"/>
      <c r="BB613" s="119">
        <v>1</v>
      </c>
      <c r="BC613" s="119" t="b">
        <v>0</v>
      </c>
      <c r="BD613" s="119" t="b">
        <v>0</v>
      </c>
      <c r="BE613" s="119" t="b">
        <v>0</v>
      </c>
      <c r="BF613" s="119"/>
      <c r="BG613" s="119" t="s">
        <v>2141</v>
      </c>
      <c r="BH613" s="119" t="s">
        <v>2141</v>
      </c>
      <c r="BI613" s="119" t="s">
        <v>2141</v>
      </c>
      <c r="BJ613" s="719" t="e">
        <v>#N/A</v>
      </c>
      <c r="BK613" s="566" t="s">
        <v>2799</v>
      </c>
      <c r="BL613" s="484" t="s">
        <v>2134</v>
      </c>
      <c r="BM613" s="189"/>
      <c r="BO613" s="214">
        <v>999</v>
      </c>
      <c r="BQ613" s="585" t="s">
        <v>2142</v>
      </c>
      <c r="BT613" s="585" t="s">
        <v>404</v>
      </c>
    </row>
    <row r="614" spans="1:73">
      <c r="A614">
        <v>613</v>
      </c>
      <c r="B614" s="153" t="str">
        <f>IFERROR(TEXT(AL614,"00"),"99")&amp;IFERROR(TEXT(W614,"00"),"99")&amp;IFERROR(TEXT(S614,"00"),"99")&amp;IFERROR(TEXT(BO614,"000"),"999")</f>
        <v>999900999</v>
      </c>
      <c r="C614" s="153" t="str">
        <f>IFERROR(TEXT(AL614,"00"),"99")&amp;IFERROR(TEXT(V614,"00"),"99")&amp;IFERROR(TEXT(R614,"000"),"999")</f>
        <v>9999999</v>
      </c>
      <c r="D614" s="28">
        <v>1</v>
      </c>
      <c r="E614" s="591">
        <f>IF(NOT(ISBLANK(L614)),1,0)</f>
        <v>0</v>
      </c>
      <c r="F614" s="591">
        <f>IF(NOT(ISBLANK(O614)),1,0)</f>
        <v>0</v>
      </c>
      <c r="G614" s="349" t="str">
        <f>IF(ISBLANK(H614), IF(OR(NOT(ISBLANK(L614)),NOT(ISBLANK(I614)), NOT(ISBLANK(O614))),"no oldname but should be",""),IF(H614=I614,"api",IF(H614=O614,"csv","no match or acs")))</f>
        <v>api</v>
      </c>
      <c r="H614" t="s">
        <v>2138</v>
      </c>
      <c r="I614" t="s">
        <v>2138</v>
      </c>
      <c r="K614" s="119"/>
      <c r="L614" s="119"/>
      <c r="M614" s="189"/>
      <c r="N614" s="189"/>
      <c r="O614" s="119"/>
      <c r="P614" s="189"/>
      <c r="Q614" s="120" t="s">
        <v>2138</v>
      </c>
      <c r="R614" s="142">
        <f>IFERROR(_xlfn.XLOOKUP(T614, sortorder!P:P,sortorder!Q:Q),999)</f>
        <v>999</v>
      </c>
      <c r="S614" s="142">
        <f>IFERROR(_xlfn.XLOOKUP(T614, sortorder!P:P,sortorder!O:O),99)</f>
        <v>0</v>
      </c>
      <c r="T614" s="188"/>
      <c r="U614" s="189" t="s">
        <v>2138</v>
      </c>
      <c r="V614" s="147">
        <f>IFERROR(_xlfn.XLOOKUP(X614, sortorder!E:E,sortorder!D:D),99)</f>
        <v>99</v>
      </c>
      <c r="W614" s="147">
        <f>V614</f>
        <v>99</v>
      </c>
      <c r="X614" s="21" t="s">
        <v>7428</v>
      </c>
      <c r="Y614" s="137">
        <f>IF(ISERROR(SEARCH(Y$1,$Q614)),0,1)</f>
        <v>0</v>
      </c>
      <c r="Z614" s="137">
        <f>IF(ISERROR(SEARCH(Z$1,$Q614)),0,1)</f>
        <v>0</v>
      </c>
      <c r="AA614" s="137">
        <f>IF(ISERROR(SEARCH(AA$1,$Q614)),0,1)</f>
        <v>0</v>
      </c>
      <c r="AB614" s="137">
        <f>IF(ISERROR(SEARCH(AB$1,$Q614)),0,1)</f>
        <v>0</v>
      </c>
      <c r="AC614" s="137">
        <f>IF(ISERROR(SEARCH(AC$1,$Q614)),0,1)</f>
        <v>0</v>
      </c>
      <c r="AD614" s="137">
        <f>IF(ISERROR(SEARCH(AD$1,$Q614)),0,1)</f>
        <v>0</v>
      </c>
      <c r="AE614" s="137">
        <f>IF(ISERROR(SEARCH(AE$1,$Q614)),0,1)</f>
        <v>0</v>
      </c>
      <c r="AF614" s="137">
        <f>IF(ISERROR(SEARCH(AF$1,$Q614)),0,1)</f>
        <v>0</v>
      </c>
      <c r="AG614" s="137">
        <f>IF(ISERROR(SEARCH(AG$1,$Q614)),0,1)</f>
        <v>0</v>
      </c>
      <c r="AH614" s="119" t="s">
        <v>1051</v>
      </c>
      <c r="AI614" s="137" t="str">
        <f>_xlfn.XLOOKUP(I614,'api2.3'!B:B,'api2.3'!D:D,"")</f>
        <v>General information</v>
      </c>
      <c r="AJ614" s="119" t="s">
        <v>60</v>
      </c>
      <c r="AK614" s="202" t="s">
        <v>59</v>
      </c>
      <c r="AL614" s="200">
        <f>_xlfn.XLOOKUP(AK614,sortorder!$I$15:$I$20,sortorder!$J$15:$J$20)</f>
        <v>99</v>
      </c>
      <c r="AM614" s="640"/>
      <c r="AN614" s="640"/>
      <c r="AO614" s="640"/>
      <c r="AP614" s="641">
        <v>0</v>
      </c>
      <c r="AQ614" s="119" t="s">
        <v>43</v>
      </c>
      <c r="AR614" s="22" t="str">
        <f>IF(AA614=1,"pctile",IF(Y614=1,"ratio",IF(AC614=1,"avg","raw")))</f>
        <v>raw</v>
      </c>
      <c r="AS614" s="119" t="s">
        <v>43</v>
      </c>
      <c r="AT614" s="22" t="b">
        <f>AR614=AS614</f>
        <v>1</v>
      </c>
      <c r="AU614" s="640" t="s">
        <v>64</v>
      </c>
      <c r="AV614" s="640" t="s">
        <v>64</v>
      </c>
      <c r="AW614" s="119"/>
      <c r="AX614" s="601" t="s">
        <v>2799</v>
      </c>
      <c r="AY614" s="484" t="b">
        <v>0</v>
      </c>
      <c r="AZ614" s="119" t="s">
        <v>7124</v>
      </c>
      <c r="BA614" s="119"/>
      <c r="BB614" s="119">
        <v>0</v>
      </c>
      <c r="BC614" s="119" t="b">
        <v>0</v>
      </c>
      <c r="BD614" s="119" t="b">
        <v>0</v>
      </c>
      <c r="BE614" s="119" t="b">
        <v>0</v>
      </c>
      <c r="BF614" s="119"/>
      <c r="BG614" s="632" t="s">
        <v>2139</v>
      </c>
      <c r="BH614" s="119" t="s">
        <v>2139</v>
      </c>
      <c r="BI614" s="119" t="s">
        <v>2139</v>
      </c>
      <c r="BJ614" s="719" t="e">
        <v>#N/A</v>
      </c>
      <c r="BK614" s="566" t="s">
        <v>2799</v>
      </c>
      <c r="BL614" s="484" t="s">
        <v>2134</v>
      </c>
      <c r="BM614" s="189"/>
      <c r="BO614" s="214">
        <v>999</v>
      </c>
      <c r="BQ614" s="585" t="s">
        <v>98</v>
      </c>
      <c r="BT614" s="585" t="s">
        <v>404</v>
      </c>
    </row>
    <row r="615" spans="1:73">
      <c r="A615">
        <v>614</v>
      </c>
      <c r="B615" s="153" t="str">
        <f>IFERROR(TEXT(AL615,"00"),"99")&amp;IFERROR(TEXT(W615,"00"),"99")&amp;IFERROR(TEXT(S615,"00"),"99")&amp;IFERROR(TEXT(BO615,"000"),"999")</f>
        <v>999900999</v>
      </c>
      <c r="C615" s="153" t="str">
        <f>IFERROR(TEXT(AL615,"00"),"99")&amp;IFERROR(TEXT(V615,"00"),"99")&amp;IFERROR(TEXT(R615,"000"),"999")</f>
        <v>9999999</v>
      </c>
      <c r="D615" s="239">
        <v>0</v>
      </c>
      <c r="E615" s="591">
        <f>IF(NOT(ISBLANK(L615)),1,0)</f>
        <v>0</v>
      </c>
      <c r="F615" s="591">
        <f>IF(NOT(ISBLANK(O615)),1,0)</f>
        <v>1</v>
      </c>
      <c r="G615" s="349" t="str">
        <f>IF(ISBLANK(H615), IF(OR(NOT(ISBLANK(L615)),NOT(ISBLANK(I615)), NOT(ISBLANK(O615))),"no oldname but should be",""),IF(H615=I615,"api",IF(H615=O615,"csv","no match or acs")))</f>
        <v>csv</v>
      </c>
      <c r="H615" s="119" t="s">
        <v>553</v>
      </c>
      <c r="I615" s="119"/>
      <c r="J615" s="189"/>
      <c r="K615" s="119"/>
      <c r="L615" s="119"/>
      <c r="M615" s="189"/>
      <c r="N615" s="189" t="s">
        <v>553</v>
      </c>
      <c r="O615" s="119" t="s">
        <v>553</v>
      </c>
      <c r="P615" s="189" t="s">
        <v>553</v>
      </c>
      <c r="Q615" s="120" t="s">
        <v>552</v>
      </c>
      <c r="R615" s="142">
        <f>IFERROR(_xlfn.XLOOKUP(T615, sortorder!P:P,sortorder!Q:Q),999)</f>
        <v>999</v>
      </c>
      <c r="S615" s="142">
        <f>IFERROR(_xlfn.XLOOKUP(T615, sortorder!P:P,sortorder!O:O),99)</f>
        <v>0</v>
      </c>
      <c r="T615" s="188"/>
      <c r="U615" s="189" t="s">
        <v>552</v>
      </c>
      <c r="V615" s="147">
        <f>IFERROR(_xlfn.XLOOKUP(X615, sortorder!E:E,sortorder!D:D),99)</f>
        <v>99</v>
      </c>
      <c r="W615" s="147">
        <f>V615</f>
        <v>99</v>
      </c>
      <c r="X615" s="21" t="s">
        <v>7428</v>
      </c>
      <c r="Y615" s="137">
        <f>IF(ISERROR(SEARCH(Y$1,$Q615)),0,1)</f>
        <v>0</v>
      </c>
      <c r="Z615" s="137">
        <f>IF(ISERROR(SEARCH(Z$1,$Q615)),0,1)</f>
        <v>0</v>
      </c>
      <c r="AA615" s="137">
        <f>IF(ISERROR(SEARCH(AA$1,$Q615)),0,1)</f>
        <v>0</v>
      </c>
      <c r="AB615" s="137">
        <f>IF(ISERROR(SEARCH(AB$1,$Q615)),0,1)</f>
        <v>0</v>
      </c>
      <c r="AC615" s="137">
        <f>IF(ISERROR(SEARCH(AC$1,$Q615)),0,1)</f>
        <v>0</v>
      </c>
      <c r="AD615" s="137">
        <f>IF(ISERROR(SEARCH(AD$1,$Q615)),0,1)</f>
        <v>0</v>
      </c>
      <c r="AE615" s="137">
        <f>IF(ISERROR(SEARCH(AE$1,$Q615)),0,1)</f>
        <v>0</v>
      </c>
      <c r="AF615" s="137">
        <f>IF(ISERROR(SEARCH(AF$1,$Q615)),0,1)</f>
        <v>0</v>
      </c>
      <c r="AG615" s="137">
        <f>IF(ISERROR(SEARCH(AG$1,$Q615)),0,1)</f>
        <v>0</v>
      </c>
      <c r="AH615" s="119"/>
      <c r="AI615" s="137" t="str">
        <f>_xlfn.XLOOKUP(I615,'api2.3'!B:B,'api2.3'!D:D,"")</f>
        <v/>
      </c>
      <c r="AJ615" s="119" t="s">
        <v>60</v>
      </c>
      <c r="AK615" s="202" t="s">
        <v>59</v>
      </c>
      <c r="AL615" s="200">
        <f>_xlfn.XLOOKUP(AK615,sortorder!$I$15:$I$20,sortorder!$J$15:$J$20)</f>
        <v>99</v>
      </c>
      <c r="AM615" s="640"/>
      <c r="AN615" s="640"/>
      <c r="AO615" s="640"/>
      <c r="AP615" s="641">
        <v>0</v>
      </c>
      <c r="AQ615" s="119" t="s">
        <v>59</v>
      </c>
      <c r="AR615" s="22" t="str">
        <f>IF(AA615=1,"pctile",IF(Y615=1,"ratio",IF(AC615=1,"avg","raw")))</f>
        <v>raw</v>
      </c>
      <c r="AS615" s="119" t="s">
        <v>43</v>
      </c>
      <c r="AT615" s="22" t="b">
        <f>AR615=AS615</f>
        <v>1</v>
      </c>
      <c r="AU615" s="640" t="s">
        <v>64</v>
      </c>
      <c r="AV615" s="640" t="s">
        <v>64</v>
      </c>
      <c r="AW615" s="119"/>
      <c r="AX615" s="601" t="s">
        <v>2799</v>
      </c>
      <c r="AY615" s="484" t="b">
        <v>0</v>
      </c>
      <c r="AZ615" t="s">
        <v>7124</v>
      </c>
      <c r="BA615" s="119"/>
      <c r="BB615" s="119"/>
      <c r="BC615" s="119" t="b">
        <v>0</v>
      </c>
      <c r="BD615" s="119" t="b">
        <v>0</v>
      </c>
      <c r="BE615" s="119" t="b">
        <v>0</v>
      </c>
      <c r="BF615" s="119"/>
      <c r="BG615" s="603" t="s">
        <v>554</v>
      </c>
      <c r="BH615" s="119" t="s">
        <v>554</v>
      </c>
      <c r="BI615" s="119" t="s">
        <v>554</v>
      </c>
      <c r="BJ615" s="719" t="s">
        <v>555</v>
      </c>
      <c r="BK615" s="566" t="s">
        <v>2799</v>
      </c>
      <c r="BL615" s="484">
        <v>0</v>
      </c>
      <c r="BM615" s="189"/>
      <c r="BN615" s="189"/>
      <c r="BO615" s="353">
        <v>999</v>
      </c>
      <c r="BP615" s="119"/>
      <c r="BQ615" s="587"/>
      <c r="BR615" s="587" t="s">
        <v>556</v>
      </c>
      <c r="BS615" s="587" t="s">
        <v>553</v>
      </c>
      <c r="BT615" s="587" t="s">
        <v>56</v>
      </c>
      <c r="BU615" s="587" t="s">
        <v>553</v>
      </c>
    </row>
    <row r="616" spans="1:73">
      <c r="A616">
        <v>615</v>
      </c>
      <c r="B616" s="153" t="str">
        <f>IFERROR(TEXT(AL616,"00"),"99")&amp;IFERROR(TEXT(W616,"00"),"99")&amp;IFERROR(TEXT(S616,"00"),"99")&amp;IFERROR(TEXT(BO616,"000"),"999")</f>
        <v>999900999</v>
      </c>
      <c r="C616" s="153" t="str">
        <f>IFERROR(TEXT(AL616,"00"),"99")&amp;IFERROR(TEXT(V616,"00"),"99")&amp;IFERROR(TEXT(R616,"000"),"999")</f>
        <v>9999999</v>
      </c>
      <c r="D616" s="239">
        <v>0</v>
      </c>
      <c r="E616" s="591">
        <f>IF(NOT(ISBLANK(L616)),1,0)</f>
        <v>0</v>
      </c>
      <c r="F616" s="591">
        <f>IF(NOT(ISBLANK(O616)),1,0)</f>
        <v>1</v>
      </c>
      <c r="G616" s="349" t="str">
        <f>IF(ISBLANK(H616), IF(OR(NOT(ISBLANK(L616)),NOT(ISBLANK(I616)), NOT(ISBLANK(O616))),"no oldname but should be",""),IF(H616=I616,"api",IF(H616=O616,"csv","no match or acs")))</f>
        <v>csv</v>
      </c>
      <c r="H616" s="119" t="s">
        <v>439</v>
      </c>
      <c r="I616" s="119"/>
      <c r="J616" s="189"/>
      <c r="K616" s="119"/>
      <c r="L616" s="119"/>
      <c r="M616" s="189"/>
      <c r="N616" s="189" t="s">
        <v>439</v>
      </c>
      <c r="O616" s="119" t="s">
        <v>439</v>
      </c>
      <c r="P616" s="189" t="s">
        <v>439</v>
      </c>
      <c r="Q616" s="120" t="s">
        <v>438</v>
      </c>
      <c r="R616" s="142">
        <f>IFERROR(_xlfn.XLOOKUP(T616, sortorder!P:P,sortorder!Q:Q),999)</f>
        <v>999</v>
      </c>
      <c r="S616" s="142">
        <f>IFERROR(_xlfn.XLOOKUP(T616, sortorder!P:P,sortorder!O:O),99)</f>
        <v>0</v>
      </c>
      <c r="T616" s="188"/>
      <c r="U616" s="189" t="s">
        <v>438</v>
      </c>
      <c r="V616" s="147">
        <f>IFERROR(_xlfn.XLOOKUP(X616, sortorder!E:E,sortorder!D:D),99)</f>
        <v>99</v>
      </c>
      <c r="W616" s="147">
        <f>V616</f>
        <v>99</v>
      </c>
      <c r="X616" s="21" t="s">
        <v>7428</v>
      </c>
      <c r="Y616" s="137">
        <f>IF(ISERROR(SEARCH(Y$1,$Q616)),0,1)</f>
        <v>0</v>
      </c>
      <c r="Z616" s="137">
        <f>IF(ISERROR(SEARCH(Z$1,$Q616)),0,1)</f>
        <v>0</v>
      </c>
      <c r="AA616" s="137">
        <f>IF(ISERROR(SEARCH(AA$1,$Q616)),0,1)</f>
        <v>0</v>
      </c>
      <c r="AB616" s="137">
        <f>IF(ISERROR(SEARCH(AB$1,$Q616)),0,1)</f>
        <v>0</v>
      </c>
      <c r="AC616" s="137">
        <f>IF(ISERROR(SEARCH(AC$1,$Q616)),0,1)</f>
        <v>0</v>
      </c>
      <c r="AD616" s="137">
        <f>IF(ISERROR(SEARCH(AD$1,$Q616)),0,1)</f>
        <v>0</v>
      </c>
      <c r="AE616" s="137">
        <f>IF(ISERROR(SEARCH(AE$1,$Q616)),0,1)</f>
        <v>0</v>
      </c>
      <c r="AF616" s="137">
        <f>IF(ISERROR(SEARCH(AF$1,$Q616)),0,1)</f>
        <v>0</v>
      </c>
      <c r="AG616" s="137">
        <f>IF(ISERROR(SEARCH(AG$1,$Q616)),0,1)</f>
        <v>0</v>
      </c>
      <c r="AH616" s="119"/>
      <c r="AI616" s="137" t="str">
        <f>_xlfn.XLOOKUP(I616,'api2.3'!B:B,'api2.3'!D:D,"")</f>
        <v/>
      </c>
      <c r="AJ616" s="119" t="s">
        <v>60</v>
      </c>
      <c r="AK616" s="202" t="s">
        <v>59</v>
      </c>
      <c r="AL616" s="200">
        <f>_xlfn.XLOOKUP(AK616,sortorder!$I$15:$I$20,sortorder!$J$15:$J$20)</f>
        <v>99</v>
      </c>
      <c r="AM616" s="640"/>
      <c r="AN616" s="640"/>
      <c r="AO616" s="640"/>
      <c r="AP616" s="641">
        <v>0</v>
      </c>
      <c r="AQ616" s="119" t="s">
        <v>59</v>
      </c>
      <c r="AR616" s="22" t="str">
        <f>IF(AA616=1,"pctile",IF(Y616=1,"ratio",IF(AC616=1,"avg","raw")))</f>
        <v>raw</v>
      </c>
      <c r="AS616" s="119" t="s">
        <v>43</v>
      </c>
      <c r="AT616" s="22" t="b">
        <f>AR616=AS616</f>
        <v>1</v>
      </c>
      <c r="AU616" s="640" t="s">
        <v>64</v>
      </c>
      <c r="AV616" s="640" t="s">
        <v>64</v>
      </c>
      <c r="AW616" s="119"/>
      <c r="AX616" s="601" t="s">
        <v>2799</v>
      </c>
      <c r="AY616" s="484" t="b">
        <v>0</v>
      </c>
      <c r="AZ616" s="207" t="s">
        <v>1078</v>
      </c>
      <c r="BA616" s="119"/>
      <c r="BB616" s="119"/>
      <c r="BC616" s="119" t="b">
        <v>0</v>
      </c>
      <c r="BD616" s="119" t="b">
        <v>0</v>
      </c>
      <c r="BE616" s="119" t="b">
        <v>0</v>
      </c>
      <c r="BF616" s="119"/>
      <c r="BG616" s="119" t="s">
        <v>440</v>
      </c>
      <c r="BH616" s="119" t="s">
        <v>440</v>
      </c>
      <c r="BI616" s="119" t="s">
        <v>440</v>
      </c>
      <c r="BJ616" s="719" t="s">
        <v>441</v>
      </c>
      <c r="BK616" s="566" t="s">
        <v>2799</v>
      </c>
      <c r="BL616" s="484" t="s">
        <v>2799</v>
      </c>
      <c r="BM616" s="189"/>
      <c r="BN616" s="189"/>
      <c r="BO616" s="353">
        <v>999</v>
      </c>
      <c r="BP616" s="119"/>
      <c r="BQ616" s="587"/>
      <c r="BR616" s="587" t="s">
        <v>442</v>
      </c>
      <c r="BS616" s="587" t="s">
        <v>439</v>
      </c>
      <c r="BT616" s="587"/>
      <c r="BU616" s="587"/>
    </row>
    <row r="617" spans="1:73">
      <c r="A617">
        <v>616</v>
      </c>
      <c r="B617" s="153" t="str">
        <f>IFERROR(TEXT(AL617,"00"),"99")&amp;IFERROR(TEXT(W617,"00"),"99")&amp;IFERROR(TEXT(S617,"00"),"99")&amp;IFERROR(TEXT(BO617,"000"),"999")</f>
        <v>999900999</v>
      </c>
      <c r="C617" s="153" t="str">
        <f>IFERROR(TEXT(AL617,"00"),"99")&amp;IFERROR(TEXT(V617,"00"),"99")&amp;IFERROR(TEXT(R617,"000"),"999")</f>
        <v>9999999</v>
      </c>
      <c r="D617" s="28">
        <v>1</v>
      </c>
      <c r="E617" s="591">
        <f>IF(NOT(ISBLANK(L617)),1,0)</f>
        <v>0</v>
      </c>
      <c r="F617" s="591">
        <f>IF(NOT(ISBLANK(O617)),1,0)</f>
        <v>0</v>
      </c>
      <c r="G617" s="349" t="str">
        <f>IF(ISBLANK(H617), IF(OR(NOT(ISBLANK(L617)),NOT(ISBLANK(I617)), NOT(ISBLANK(O617))),"no oldname but should be",""),IF(H617=I617,"api",IF(H617=O617,"csv","no match or acs")))</f>
        <v>api</v>
      </c>
      <c r="H617" t="s">
        <v>2154</v>
      </c>
      <c r="I617" t="s">
        <v>2154</v>
      </c>
      <c r="L617" s="119"/>
      <c r="M617" s="189"/>
      <c r="Q617" s="120" t="s">
        <v>2153</v>
      </c>
      <c r="R617" s="142">
        <f>IFERROR(_xlfn.XLOOKUP(T617, sortorder!P:P,sortorder!Q:Q),999)</f>
        <v>999</v>
      </c>
      <c r="S617" s="142">
        <f>IFERROR(_xlfn.XLOOKUP(T617, sortorder!P:P,sortorder!O:O),99)</f>
        <v>0</v>
      </c>
      <c r="U617" s="56" t="s">
        <v>2153</v>
      </c>
      <c r="V617" s="147">
        <f>IFERROR(_xlfn.XLOOKUP(X617, sortorder!E:E,sortorder!D:D),99)</f>
        <v>99</v>
      </c>
      <c r="W617" s="147">
        <f>V617</f>
        <v>99</v>
      </c>
      <c r="X617" s="21" t="s">
        <v>7428</v>
      </c>
      <c r="Y617" s="137">
        <f>IF(ISERROR(SEARCH(Y$1,$Q617)),0,1)</f>
        <v>0</v>
      </c>
      <c r="Z617" s="137">
        <f>IF(ISERROR(SEARCH(Z$1,$Q617)),0,1)</f>
        <v>0</v>
      </c>
      <c r="AA617" s="137">
        <f>IF(ISERROR(SEARCH(AA$1,$Q617)),0,1)</f>
        <v>0</v>
      </c>
      <c r="AB617" s="137">
        <f>IF(ISERROR(SEARCH(AB$1,$Q617)),0,1)</f>
        <v>0</v>
      </c>
      <c r="AC617" s="137">
        <f>IF(ISERROR(SEARCH(AC$1,$Q617)),0,1)</f>
        <v>0</v>
      </c>
      <c r="AD617" s="137">
        <f>IF(ISERROR(SEARCH(AD$1,$Q617)),0,1)</f>
        <v>0</v>
      </c>
      <c r="AE617" s="137">
        <f>IF(ISERROR(SEARCH(AE$1,$Q617)),0,1)</f>
        <v>0</v>
      </c>
      <c r="AF617" s="137">
        <f>IF(ISERROR(SEARCH(AF$1,$Q617)),0,1)</f>
        <v>0</v>
      </c>
      <c r="AG617" s="137">
        <f>IF(ISERROR(SEARCH(AG$1,$Q617)),0,1)</f>
        <v>0</v>
      </c>
      <c r="AH617" t="s">
        <v>1051</v>
      </c>
      <c r="AI617" s="137" t="str">
        <f>_xlfn.XLOOKUP(I617,'api2.3'!B:B,'api2.3'!D:D,"")</f>
        <v>General information</v>
      </c>
      <c r="AJ617" t="s">
        <v>60</v>
      </c>
      <c r="AK617" s="202" t="s">
        <v>59</v>
      </c>
      <c r="AL617" s="200">
        <f>_xlfn.XLOOKUP(AK617,sortorder!$I$15:$I$20,sortorder!$J$15:$J$20)</f>
        <v>99</v>
      </c>
      <c r="AP617" s="639">
        <v>0</v>
      </c>
      <c r="AQ617" t="s">
        <v>43</v>
      </c>
      <c r="AR617" s="22" t="str">
        <f>IF(AA617=1,"pctile",IF(Y617=1,"ratio",IF(AC617=1,"avg","raw")))</f>
        <v>raw</v>
      </c>
      <c r="AS617" t="s">
        <v>43</v>
      </c>
      <c r="AT617" s="22" t="b">
        <f>AR617=AS617</f>
        <v>1</v>
      </c>
      <c r="AU617" s="638" t="s">
        <v>286</v>
      </c>
      <c r="AV617" s="638" t="s">
        <v>43</v>
      </c>
      <c r="AX617" s="601" t="s">
        <v>2799</v>
      </c>
      <c r="AY617" s="484" t="b">
        <v>0</v>
      </c>
      <c r="AZ617" s="185" t="s">
        <v>2710</v>
      </c>
      <c r="BB617">
        <v>0</v>
      </c>
      <c r="BC617" t="b">
        <v>0</v>
      </c>
      <c r="BD617" t="b">
        <v>0</v>
      </c>
      <c r="BE617" t="b">
        <v>0</v>
      </c>
      <c r="BG617" t="s">
        <v>7122</v>
      </c>
      <c r="BH617" t="s">
        <v>2156</v>
      </c>
      <c r="BI617" t="s">
        <v>2156</v>
      </c>
      <c r="BJ617" s="719" t="e">
        <v>#N/A</v>
      </c>
      <c r="BK617" s="566" t="s">
        <v>2799</v>
      </c>
      <c r="BL617" s="484" t="s">
        <v>2134</v>
      </c>
      <c r="BN617" s="56" t="s">
        <v>2155</v>
      </c>
      <c r="BO617" s="214">
        <v>999</v>
      </c>
      <c r="BQ617" s="585" t="s">
        <v>53</v>
      </c>
      <c r="BT617" s="585" t="s">
        <v>404</v>
      </c>
    </row>
    <row r="618" spans="1:73">
      <c r="A618">
        <v>617</v>
      </c>
      <c r="B618" s="153" t="str">
        <f>IFERROR(TEXT(AL618,"00"),"99")&amp;IFERROR(TEXT(W618,"00"),"99")&amp;IFERROR(TEXT(S618,"00"),"99")&amp;IFERROR(TEXT(BO618,"000"),"999")</f>
        <v>999900999</v>
      </c>
      <c r="C618" s="153" t="str">
        <f>IFERROR(TEXT(AL618,"00"),"99")&amp;IFERROR(TEXT(V618,"00"),"99")&amp;IFERROR(TEXT(R618,"000"),"999")</f>
        <v>9999999</v>
      </c>
      <c r="D618" s="28">
        <v>1</v>
      </c>
      <c r="E618" s="591">
        <f>IF(NOT(ISBLANK(L618)),1,0)</f>
        <v>0</v>
      </c>
      <c r="F618" s="591">
        <f>IF(NOT(ISBLANK(O618)),1,0)</f>
        <v>0</v>
      </c>
      <c r="G618" s="349" t="str">
        <f>IF(ISBLANK(H618), IF(OR(NOT(ISBLANK(L618)),NOT(ISBLANK(I618)), NOT(ISBLANK(O618))),"no oldname but should be",""),IF(H618=I618,"api",IF(H618=O618,"csv","no match or acs")))</f>
        <v>api</v>
      </c>
      <c r="H618" t="s">
        <v>2136</v>
      </c>
      <c r="I618" t="s">
        <v>2136</v>
      </c>
      <c r="L618" s="119"/>
      <c r="M618" s="189"/>
      <c r="Q618" s="120" t="s">
        <v>2135</v>
      </c>
      <c r="R618" s="142">
        <f>IFERROR(_xlfn.XLOOKUP(T618, sortorder!P:P,sortorder!Q:Q),999)</f>
        <v>999</v>
      </c>
      <c r="S618" s="142">
        <f>IFERROR(_xlfn.XLOOKUP(T618, sortorder!P:P,sortorder!O:O),99)</f>
        <v>0</v>
      </c>
      <c r="U618" s="56" t="s">
        <v>2135</v>
      </c>
      <c r="V618" s="147">
        <f>IFERROR(_xlfn.XLOOKUP(X618, sortorder!E:E,sortorder!D:D),99)</f>
        <v>99</v>
      </c>
      <c r="W618" s="147">
        <f>V618</f>
        <v>99</v>
      </c>
      <c r="X618" s="21" t="s">
        <v>7428</v>
      </c>
      <c r="Y618" s="137">
        <f>IF(ISERROR(SEARCH(Y$1,$Q618)),0,1)</f>
        <v>0</v>
      </c>
      <c r="Z618" s="137">
        <f>IF(ISERROR(SEARCH(Z$1,$Q618)),0,1)</f>
        <v>0</v>
      </c>
      <c r="AA618" s="137">
        <f>IF(ISERROR(SEARCH(AA$1,$Q618)),0,1)</f>
        <v>0</v>
      </c>
      <c r="AB618" s="137">
        <f>IF(ISERROR(SEARCH(AB$1,$Q618)),0,1)</f>
        <v>0</v>
      </c>
      <c r="AC618" s="137">
        <f>IF(ISERROR(SEARCH(AC$1,$Q618)),0,1)</f>
        <v>0</v>
      </c>
      <c r="AD618" s="137">
        <f>IF(ISERROR(SEARCH(AD$1,$Q618)),0,1)</f>
        <v>0</v>
      </c>
      <c r="AE618" s="137">
        <f>IF(ISERROR(SEARCH(AE$1,$Q618)),0,1)</f>
        <v>0</v>
      </c>
      <c r="AF618" s="137">
        <f>IF(ISERROR(SEARCH(AF$1,$Q618)),0,1)</f>
        <v>0</v>
      </c>
      <c r="AG618" s="137">
        <f>IF(ISERROR(SEARCH(AG$1,$Q618)),0,1)</f>
        <v>0</v>
      </c>
      <c r="AH618" t="s">
        <v>1051</v>
      </c>
      <c r="AI618" s="137" t="str">
        <f>_xlfn.XLOOKUP(I618,'api2.3'!B:B,'api2.3'!D:D,"")</f>
        <v>General information</v>
      </c>
      <c r="AJ618" t="s">
        <v>60</v>
      </c>
      <c r="AK618" s="202" t="s">
        <v>59</v>
      </c>
      <c r="AL618" s="200">
        <f>_xlfn.XLOOKUP(AK618,sortorder!$I$15:$I$20,sortorder!$J$15:$J$20)</f>
        <v>99</v>
      </c>
      <c r="AP618" s="639">
        <v>0</v>
      </c>
      <c r="AQ618" t="s">
        <v>43</v>
      </c>
      <c r="AR618" s="22" t="str">
        <f>IF(AA618=1,"pctile",IF(Y618=1,"ratio",IF(AC618=1,"avg","raw")))</f>
        <v>raw</v>
      </c>
      <c r="AS618" t="s">
        <v>43</v>
      </c>
      <c r="AT618" s="22" t="b">
        <f>AR618=AS618</f>
        <v>1</v>
      </c>
      <c r="AU618" s="638" t="s">
        <v>64</v>
      </c>
      <c r="AV618" s="638" t="s">
        <v>64</v>
      </c>
      <c r="AX618" s="601" t="s">
        <v>2799</v>
      </c>
      <c r="AY618" s="484" t="b">
        <v>0</v>
      </c>
      <c r="AZ618" s="185" t="s">
        <v>2710</v>
      </c>
      <c r="BB618">
        <v>0</v>
      </c>
      <c r="BC618" t="b">
        <v>0</v>
      </c>
      <c r="BD618" t="b">
        <v>0</v>
      </c>
      <c r="BE618" t="b">
        <v>0</v>
      </c>
      <c r="BG618" t="s">
        <v>7123</v>
      </c>
      <c r="BH618" t="s">
        <v>2137</v>
      </c>
      <c r="BI618" t="s">
        <v>2137</v>
      </c>
      <c r="BJ618" s="719" t="e">
        <v>#N/A</v>
      </c>
      <c r="BK618" s="566" t="s">
        <v>2799</v>
      </c>
      <c r="BL618" s="484" t="s">
        <v>2134</v>
      </c>
      <c r="BO618" s="214">
        <v>999</v>
      </c>
      <c r="BQ618" s="585" t="s">
        <v>55</v>
      </c>
      <c r="BT618" s="585" t="s">
        <v>404</v>
      </c>
    </row>
    <row r="619" spans="1:73">
      <c r="A619">
        <v>618</v>
      </c>
      <c r="B619" s="153" t="str">
        <f>IFERROR(TEXT(AL619,"00"),"99")&amp;IFERROR(TEXT(W619,"00"),"99")&amp;IFERROR(TEXT(S619,"00"),"99")&amp;IFERROR(TEXT(BO619,"000"),"999")</f>
        <v>999900999</v>
      </c>
      <c r="C619" s="153" t="str">
        <f>IFERROR(TEXT(AL619,"00"),"99")&amp;IFERROR(TEXT(V619,"00"),"99")&amp;IFERROR(TEXT(R619,"000"),"999")</f>
        <v>9999999</v>
      </c>
      <c r="D619" s="28">
        <v>1</v>
      </c>
      <c r="E619" s="591">
        <f>IF(NOT(ISBLANK(L619)),1,0)</f>
        <v>0</v>
      </c>
      <c r="F619" s="591">
        <f>IF(NOT(ISBLANK(O619)),1,0)</f>
        <v>0</v>
      </c>
      <c r="G619" s="349" t="str">
        <f>IF(ISBLANK(H619), IF(OR(NOT(ISBLANK(L619)),NOT(ISBLANK(I619)), NOT(ISBLANK(O619))),"no oldname but should be",""),IF(H619=I619,"api",IF(H619=O619,"csv","no match or acs")))</f>
        <v>api</v>
      </c>
      <c r="H619" t="s">
        <v>2131</v>
      </c>
      <c r="I619" t="s">
        <v>2131</v>
      </c>
      <c r="L619" s="119"/>
      <c r="M619" s="189"/>
      <c r="Q619" s="120" t="s">
        <v>2130</v>
      </c>
      <c r="R619" s="142">
        <f>IFERROR(_xlfn.XLOOKUP(T619, sortorder!P:P,sortorder!Q:Q),999)</f>
        <v>999</v>
      </c>
      <c r="S619" s="142">
        <f>IFERROR(_xlfn.XLOOKUP(T619, sortorder!P:P,sortorder!O:O),99)</f>
        <v>0</v>
      </c>
      <c r="U619" s="56" t="s">
        <v>2130</v>
      </c>
      <c r="V619" s="147">
        <f>IFERROR(_xlfn.XLOOKUP(X619, sortorder!E:E,sortorder!D:D),99)</f>
        <v>99</v>
      </c>
      <c r="W619" s="147">
        <f>V619</f>
        <v>99</v>
      </c>
      <c r="X619" s="21" t="s">
        <v>7428</v>
      </c>
      <c r="Y619" s="137">
        <f>IF(ISERROR(SEARCH(Y$1,$Q619)),0,1)</f>
        <v>0</v>
      </c>
      <c r="Z619" s="137">
        <f>IF(ISERROR(SEARCH(Z$1,$Q619)),0,1)</f>
        <v>0</v>
      </c>
      <c r="AA619" s="137">
        <f>IF(ISERROR(SEARCH(AA$1,$Q619)),0,1)</f>
        <v>0</v>
      </c>
      <c r="AB619" s="137">
        <f>IF(ISERROR(SEARCH(AB$1,$Q619)),0,1)</f>
        <v>0</v>
      </c>
      <c r="AC619" s="137">
        <f>IF(ISERROR(SEARCH(AC$1,$Q619)),0,1)</f>
        <v>0</v>
      </c>
      <c r="AD619" s="137">
        <f>IF(ISERROR(SEARCH(AD$1,$Q619)),0,1)</f>
        <v>0</v>
      </c>
      <c r="AE619" s="137">
        <f>IF(ISERROR(SEARCH(AE$1,$Q619)),0,1)</f>
        <v>0</v>
      </c>
      <c r="AF619" s="137">
        <f>IF(ISERROR(SEARCH(AF$1,$Q619)),0,1)</f>
        <v>0</v>
      </c>
      <c r="AG619" s="137">
        <f>IF(ISERROR(SEARCH(AG$1,$Q619)),0,1)</f>
        <v>0</v>
      </c>
      <c r="AH619" t="s">
        <v>1051</v>
      </c>
      <c r="AI619" s="137" t="str">
        <f>_xlfn.XLOOKUP(I619,'api2.3'!B:B,'api2.3'!D:D,"")</f>
        <v>General information</v>
      </c>
      <c r="AJ619" t="s">
        <v>60</v>
      </c>
      <c r="AK619" s="202" t="s">
        <v>59</v>
      </c>
      <c r="AL619" s="200">
        <f>_xlfn.XLOOKUP(AK619,sortorder!$I$15:$I$20,sortorder!$J$15:$J$20)</f>
        <v>99</v>
      </c>
      <c r="AP619" s="639">
        <v>0</v>
      </c>
      <c r="AQ619" t="s">
        <v>43</v>
      </c>
      <c r="AR619" s="22" t="str">
        <f>IF(AA619=1,"pctile",IF(Y619=1,"ratio",IF(AC619=1,"avg","raw")))</f>
        <v>raw</v>
      </c>
      <c r="AS619" t="s">
        <v>43</v>
      </c>
      <c r="AT619" s="22" t="b">
        <f>AR619=AS619</f>
        <v>1</v>
      </c>
      <c r="AU619" s="638" t="s">
        <v>64</v>
      </c>
      <c r="AV619" s="638" t="s">
        <v>64</v>
      </c>
      <c r="AX619" s="601" t="s">
        <v>2799</v>
      </c>
      <c r="AY619" s="484" t="b">
        <v>0</v>
      </c>
      <c r="AZ619" s="185" t="s">
        <v>2710</v>
      </c>
      <c r="BB619">
        <v>0</v>
      </c>
      <c r="BC619" t="b">
        <v>0</v>
      </c>
      <c r="BD619" t="b">
        <v>0</v>
      </c>
      <c r="BE619" t="b">
        <v>0</v>
      </c>
      <c r="BG619" t="s">
        <v>7121</v>
      </c>
      <c r="BH619" t="s">
        <v>2133</v>
      </c>
      <c r="BI619" t="s">
        <v>2133</v>
      </c>
      <c r="BJ619" s="719" t="e">
        <v>#N/A</v>
      </c>
      <c r="BK619" s="566" t="s">
        <v>2799</v>
      </c>
      <c r="BL619" s="484" t="s">
        <v>2134</v>
      </c>
      <c r="BN619" s="56" t="s">
        <v>2132</v>
      </c>
      <c r="BO619" s="214">
        <v>999</v>
      </c>
      <c r="BQ619" s="585" t="s">
        <v>53</v>
      </c>
      <c r="BT619" s="585" t="s">
        <v>404</v>
      </c>
    </row>
    <row r="620" spans="1:73">
      <c r="A620">
        <v>619</v>
      </c>
      <c r="B620" s="153" t="str">
        <f>IFERROR(TEXT(AL620,"00"),"99")&amp;IFERROR(TEXT(W620,"00"),"99")&amp;IFERROR(TEXT(S620,"00"),"99")&amp;IFERROR(TEXT(BO620,"000"),"999")</f>
        <v>999900999</v>
      </c>
      <c r="C620" s="153" t="str">
        <f>IFERROR(TEXT(AL620,"00"),"99")&amp;IFERROR(TEXT(V620,"00"),"99")&amp;IFERROR(TEXT(R620,"000"),"999")</f>
        <v>9999999</v>
      </c>
      <c r="D620" s="28">
        <v>0</v>
      </c>
      <c r="E620" s="591">
        <f>IF(NOT(ISBLANK(L620)),1,0)</f>
        <v>0</v>
      </c>
      <c r="F620" s="591">
        <f>IF(NOT(ISBLANK(O620)),1,0)</f>
        <v>1</v>
      </c>
      <c r="G620" s="349" t="str">
        <f>IF(ISBLANK(H620), IF(OR(NOT(ISBLANK(L620)),NOT(ISBLANK(I620)), NOT(ISBLANK(O620))),"no oldname but should be",""),IF(H620=I620,"api",IF(H620=O620,"csv","no match or acs")))</f>
        <v>csv</v>
      </c>
      <c r="H620" t="s">
        <v>71</v>
      </c>
      <c r="L620" s="119"/>
      <c r="M620" s="189"/>
      <c r="N620" s="56" t="s">
        <v>71</v>
      </c>
      <c r="O620" t="s">
        <v>71</v>
      </c>
      <c r="P620" s="56" t="s">
        <v>71</v>
      </c>
      <c r="Q620" s="120" t="s">
        <v>70</v>
      </c>
      <c r="R620" s="142">
        <f>IFERROR(_xlfn.XLOOKUP(T620, sortorder!P:P,sortorder!Q:Q),999)</f>
        <v>999</v>
      </c>
      <c r="S620" s="142">
        <f>IFERROR(_xlfn.XLOOKUP(T620, sortorder!P:P,sortorder!O:O),99)</f>
        <v>0</v>
      </c>
      <c r="U620" s="56" t="s">
        <v>70</v>
      </c>
      <c r="V620" s="147">
        <f>IFERROR(_xlfn.XLOOKUP(X620, sortorder!E:E,sortorder!D:D),99)</f>
        <v>99</v>
      </c>
      <c r="W620" s="147">
        <f>V620</f>
        <v>99</v>
      </c>
      <c r="X620" s="21" t="s">
        <v>7428</v>
      </c>
      <c r="Y620" s="137">
        <f>IF(ISERROR(SEARCH(Y$1,$Q620)),0,1)</f>
        <v>0</v>
      </c>
      <c r="Z620" s="137">
        <f>IF(ISERROR(SEARCH(Z$1,$Q620)),0,1)</f>
        <v>0</v>
      </c>
      <c r="AA620" s="137">
        <f>IF(ISERROR(SEARCH(AA$1,$Q620)),0,1)</f>
        <v>0</v>
      </c>
      <c r="AB620" s="137">
        <f>IF(ISERROR(SEARCH(AB$1,$Q620)),0,1)</f>
        <v>0</v>
      </c>
      <c r="AC620" s="137">
        <f>IF(ISERROR(SEARCH(AC$1,$Q620)),0,1)</f>
        <v>0</v>
      </c>
      <c r="AD620" s="137">
        <f>IF(ISERROR(SEARCH(AD$1,$Q620)),0,1)</f>
        <v>0</v>
      </c>
      <c r="AE620" s="137">
        <f>IF(ISERROR(SEARCH(AE$1,$Q620)),0,1)</f>
        <v>0</v>
      </c>
      <c r="AF620" s="137">
        <f>IF(ISERROR(SEARCH(AF$1,$Q620)),0,1)</f>
        <v>0</v>
      </c>
      <c r="AG620" s="137">
        <f>IF(ISERROR(SEARCH(AG$1,$Q620)),0,1)</f>
        <v>0</v>
      </c>
      <c r="AI620" s="137" t="str">
        <f>_xlfn.XLOOKUP(I620,'api2.3'!B:B,'api2.3'!D:D,"")</f>
        <v/>
      </c>
      <c r="AJ620" t="s">
        <v>60</v>
      </c>
      <c r="AK620" s="202" t="s">
        <v>59</v>
      </c>
      <c r="AL620" s="200">
        <f>_xlfn.XLOOKUP(AK620,sortorder!$I$15:$I$20,sortorder!$J$15:$J$20)</f>
        <v>99</v>
      </c>
      <c r="AP620" s="639">
        <v>0</v>
      </c>
      <c r="AQ620" t="s">
        <v>59</v>
      </c>
      <c r="AR620" s="22" t="str">
        <f>IF(AA620=1,"pctile",IF(Y620=1,"ratio",IF(AC620=1,"avg","raw")))</f>
        <v>raw</v>
      </c>
      <c r="AS620" s="119" t="s">
        <v>43</v>
      </c>
      <c r="AT620" s="22" t="b">
        <f>AR620=AS620</f>
        <v>1</v>
      </c>
      <c r="AU620" s="638" t="s">
        <v>64</v>
      </c>
      <c r="AV620" s="638" t="s">
        <v>64</v>
      </c>
      <c r="AX620" s="601" t="s">
        <v>2799</v>
      </c>
      <c r="AY620" s="484" t="b">
        <v>0</v>
      </c>
      <c r="AZ620" t="s">
        <v>45</v>
      </c>
      <c r="BB620" s="193">
        <v>1</v>
      </c>
      <c r="BC620" t="b">
        <v>0</v>
      </c>
      <c r="BD620" t="b">
        <v>0</v>
      </c>
      <c r="BE620" t="b">
        <v>0</v>
      </c>
      <c r="BG620" t="s">
        <v>72</v>
      </c>
      <c r="BH620" t="s">
        <v>72</v>
      </c>
      <c r="BI620" t="s">
        <v>72</v>
      </c>
      <c r="BJ620" s="719" t="s">
        <v>73</v>
      </c>
      <c r="BK620" s="566" t="s">
        <v>2799</v>
      </c>
      <c r="BL620" s="484" t="s">
        <v>2799</v>
      </c>
      <c r="BO620" s="214">
        <v>999</v>
      </c>
      <c r="BR620" s="585" t="s">
        <v>74</v>
      </c>
      <c r="BS620" s="585" t="s">
        <v>71</v>
      </c>
    </row>
    <row r="621" spans="1:73">
      <c r="A621">
        <v>620</v>
      </c>
      <c r="B621" s="153" t="str">
        <f>IFERROR(TEXT(AL621,"00"),"99")&amp;IFERROR(TEXT(W621,"00"),"99")&amp;IFERROR(TEXT(S621,"00"),"99")&amp;IFERROR(TEXT(BO621,"000"),"999")</f>
        <v>999999999</v>
      </c>
      <c r="C621" s="153" t="str">
        <f>IFERROR(TEXT(AL621,"00"),"99")&amp;IFERROR(TEXT(V621,"00"),"99")&amp;IFERROR(TEXT(R621,"000"),"999")</f>
        <v>9999000</v>
      </c>
      <c r="D621" s="28">
        <v>1</v>
      </c>
      <c r="E621" s="591">
        <f>IF(NOT(ISBLANK(L621)),1,0)</f>
        <v>0</v>
      </c>
      <c r="F621" s="591">
        <f>IF(NOT(ISBLANK(O621)),1,0)</f>
        <v>1</v>
      </c>
      <c r="G621" s="349" t="str">
        <f>IF(ISBLANK(H621), IF(OR(NOT(ISBLANK(L621)),NOT(ISBLANK(I621)), NOT(ISBLANK(O621))),"no oldname but should be",""),IF(H621=I621,"api",IF(H621=O621,"csv","no match or acs")))</f>
        <v>api</v>
      </c>
      <c r="H621" s="119" t="s">
        <v>2124</v>
      </c>
      <c r="I621" s="119" t="s">
        <v>2124</v>
      </c>
      <c r="J621" s="189"/>
      <c r="K621" s="119"/>
      <c r="L621" s="119"/>
      <c r="M621" s="189"/>
      <c r="N621" s="189" t="s">
        <v>2125</v>
      </c>
      <c r="O621" s="119" t="s">
        <v>2125</v>
      </c>
      <c r="P621" s="189" t="s">
        <v>2125</v>
      </c>
      <c r="Q621" s="120" t="s">
        <v>2123</v>
      </c>
      <c r="R621" s="142">
        <f>IFERROR(_xlfn.XLOOKUP(T621, sortorder!P:P,sortorder!Q:Q),999)</f>
        <v>0</v>
      </c>
      <c r="S621" s="142">
        <f>IFERROR(_xlfn.XLOOKUP(T621, sortorder!P:P,sortorder!O:O),99)</f>
        <v>99</v>
      </c>
      <c r="T621" s="188"/>
      <c r="U621" s="189" t="s">
        <v>2123</v>
      </c>
      <c r="V621" s="147">
        <f>IFERROR(_xlfn.XLOOKUP(X621, sortorder!E:E,sortorder!D:D),99)</f>
        <v>99</v>
      </c>
      <c r="W621" s="147">
        <f>V621</f>
        <v>99</v>
      </c>
      <c r="X621" s="21" t="s">
        <v>7428</v>
      </c>
      <c r="Y621" s="137">
        <f>IF(ISERROR(SEARCH(Y$1,$Q621)),0,1)</f>
        <v>0</v>
      </c>
      <c r="Z621" s="137">
        <f>IF(ISERROR(SEARCH(Z$1,$Q621)),0,1)</f>
        <v>0</v>
      </c>
      <c r="AA621" s="137">
        <f>IF(ISERROR(SEARCH(AA$1,$Q621)),0,1)</f>
        <v>0</v>
      </c>
      <c r="AB621" s="137">
        <f>IF(ISERROR(SEARCH(AB$1,$Q621)),0,1)</f>
        <v>0</v>
      </c>
      <c r="AC621" s="137">
        <f>IF(ISERROR(SEARCH(AC$1,$Q621)),0,1)</f>
        <v>0</v>
      </c>
      <c r="AD621" s="137">
        <f>IF(ISERROR(SEARCH(AD$1,$Q621)),0,1)</f>
        <v>0</v>
      </c>
      <c r="AE621" s="137">
        <f>IF(ISERROR(SEARCH(AE$1,$Q621)),0,1)</f>
        <v>0</v>
      </c>
      <c r="AF621" s="137">
        <f>IF(ISERROR(SEARCH(AF$1,$Q621)),0,1)</f>
        <v>0</v>
      </c>
      <c r="AG621" s="137">
        <f>IF(ISERROR(SEARCH(AG$1,$Q621)),0,1)</f>
        <v>0</v>
      </c>
      <c r="AH621" s="119" t="s">
        <v>1051</v>
      </c>
      <c r="AI621" s="137" t="str">
        <f>_xlfn.XLOOKUP(I621,'api2.3'!B:B,'api2.3'!D:D,"")</f>
        <v>General information</v>
      </c>
      <c r="AJ621" s="119" t="s">
        <v>60</v>
      </c>
      <c r="AK621" s="202" t="s">
        <v>59</v>
      </c>
      <c r="AL621" s="200">
        <f>_xlfn.XLOOKUP(AK621,sortorder!$I$15:$I$20,sortorder!$J$15:$J$20)</f>
        <v>99</v>
      </c>
      <c r="AM621" s="640"/>
      <c r="AN621" s="640"/>
      <c r="AO621" s="640"/>
      <c r="AP621" s="644">
        <v>3</v>
      </c>
      <c r="AQ621" s="119" t="s">
        <v>59</v>
      </c>
      <c r="AR621" s="22" t="str">
        <f>IF(AA621=1,"pctile",IF(Y621=1,"ratio",IF(AC621=1,"avg","raw")))</f>
        <v>raw</v>
      </c>
      <c r="AS621" s="119" t="s">
        <v>43</v>
      </c>
      <c r="AT621" s="22" t="b">
        <f>AR621=AS621</f>
        <v>1</v>
      </c>
      <c r="AU621" s="640" t="s">
        <v>64</v>
      </c>
      <c r="AV621" s="640" t="s">
        <v>64</v>
      </c>
      <c r="AW621" s="119"/>
      <c r="AX621" s="601" t="s">
        <v>2799</v>
      </c>
      <c r="AY621" s="484" t="b">
        <v>0</v>
      </c>
      <c r="AZ621" s="119" t="s">
        <v>1050</v>
      </c>
      <c r="BA621" s="119"/>
      <c r="BB621" s="119"/>
      <c r="BC621" s="119" t="b">
        <v>0</v>
      </c>
      <c r="BD621" s="119" t="b">
        <v>0</v>
      </c>
      <c r="BE621" s="119" t="b">
        <v>0</v>
      </c>
      <c r="BF621" s="119"/>
      <c r="BG621" s="119" t="s">
        <v>1743</v>
      </c>
      <c r="BH621" s="119" t="s">
        <v>2126</v>
      </c>
      <c r="BI621" s="119" t="s">
        <v>2126</v>
      </c>
      <c r="BJ621" s="719" t="s">
        <v>2127</v>
      </c>
      <c r="BK621" s="566" t="s">
        <v>2799</v>
      </c>
      <c r="BL621" s="484" t="s">
        <v>2126</v>
      </c>
      <c r="BM621" s="189"/>
      <c r="BO621" s="214">
        <v>999</v>
      </c>
      <c r="BQ621" s="585" t="s">
        <v>2128</v>
      </c>
      <c r="BR621" s="585" t="s">
        <v>2129</v>
      </c>
      <c r="BS621" s="585" t="s">
        <v>2125</v>
      </c>
      <c r="BT621" s="585" t="s">
        <v>404</v>
      </c>
    </row>
    <row r="622" spans="1:73">
      <c r="A622">
        <v>621</v>
      </c>
      <c r="B622" s="153" t="str">
        <f>IFERROR(TEXT(AL622,"00"),"99")&amp;IFERROR(TEXT(W622,"00"),"99")&amp;IFERROR(TEXT(S622,"00"),"99")&amp;IFERROR(TEXT(BO622,"000"),"999")</f>
        <v>999999999</v>
      </c>
      <c r="C622" s="153" t="str">
        <f>IFERROR(TEXT(AL622,"00"),"99")&amp;IFERROR(TEXT(V622,"00"),"99")&amp;IFERROR(TEXT(R622,"000"),"999")</f>
        <v>9999999</v>
      </c>
      <c r="D622" s="28">
        <v>1</v>
      </c>
      <c r="E622" s="591">
        <f>IF(NOT(ISBLANK(L622)),1,0)</f>
        <v>0</v>
      </c>
      <c r="F622" s="591">
        <f>IF(NOT(ISBLANK(O622)),1,0)</f>
        <v>1</v>
      </c>
      <c r="G622" s="349" t="str">
        <f>IF(ISBLANK(H622), IF(OR(NOT(ISBLANK(L622)),NOT(ISBLANK(I622)), NOT(ISBLANK(O622))),"no oldname but should be",""),IF(H622=I622,"api",IF(H622=O622,"csv","no match or acs")))</f>
        <v>api</v>
      </c>
      <c r="H622" s="119" t="s">
        <v>2117</v>
      </c>
      <c r="I622" s="119" t="s">
        <v>2117</v>
      </c>
      <c r="J622" s="189"/>
      <c r="K622" s="119"/>
      <c r="L622" s="119"/>
      <c r="M622" s="189"/>
      <c r="N622" s="189" t="s">
        <v>2118</v>
      </c>
      <c r="O622" s="119" t="s">
        <v>2118</v>
      </c>
      <c r="P622" s="189" t="s">
        <v>2118</v>
      </c>
      <c r="Q622" s="120" t="s">
        <v>2116</v>
      </c>
      <c r="R622" s="142">
        <f>IFERROR(_xlfn.XLOOKUP(T622, sortorder!P:P,sortorder!Q:Q),999)</f>
        <v>999</v>
      </c>
      <c r="S622" s="142">
        <f>IFERROR(_xlfn.XLOOKUP(T622, sortorder!P:P,sortorder!O:O),99)</f>
        <v>99</v>
      </c>
      <c r="U622" s="189" t="s">
        <v>2116</v>
      </c>
      <c r="V622" s="147">
        <f>IFERROR(_xlfn.XLOOKUP(X622, sortorder!E:E,sortorder!D:D),99)</f>
        <v>99</v>
      </c>
      <c r="W622" s="147">
        <f>V622</f>
        <v>99</v>
      </c>
      <c r="X622" s="21" t="s">
        <v>7428</v>
      </c>
      <c r="Y622" s="137">
        <f>IF(ISERROR(SEARCH(Y$1,$Q622)),0,1)</f>
        <v>0</v>
      </c>
      <c r="Z622" s="137">
        <f>IF(ISERROR(SEARCH(Z$1,$Q622)),0,1)</f>
        <v>0</v>
      </c>
      <c r="AA622" s="137">
        <f>IF(ISERROR(SEARCH(AA$1,$Q622)),0,1)</f>
        <v>0</v>
      </c>
      <c r="AB622" s="137">
        <f>IF(ISERROR(SEARCH(AB$1,$Q622)),0,1)</f>
        <v>0</v>
      </c>
      <c r="AC622" s="137">
        <f>IF(ISERROR(SEARCH(AC$1,$Q622)),0,1)</f>
        <v>0</v>
      </c>
      <c r="AD622" s="137">
        <f>IF(ISERROR(SEARCH(AD$1,$Q622)),0,1)</f>
        <v>0</v>
      </c>
      <c r="AE622" s="137">
        <f>IF(ISERROR(SEARCH(AE$1,$Q622)),0,1)</f>
        <v>0</v>
      </c>
      <c r="AF622" s="137">
        <f>IF(ISERROR(SEARCH(AF$1,$Q622)),0,1)</f>
        <v>0</v>
      </c>
      <c r="AG622" s="137">
        <f>IF(ISERROR(SEARCH(AG$1,$Q622)),0,1)</f>
        <v>0</v>
      </c>
      <c r="AH622" s="119" t="s">
        <v>1051</v>
      </c>
      <c r="AI622" s="137" t="str">
        <f>_xlfn.XLOOKUP(I622,'api2.3'!B:B,'api2.3'!D:D,"")</f>
        <v>General information</v>
      </c>
      <c r="AJ622" t="s">
        <v>60</v>
      </c>
      <c r="AK622" s="202" t="s">
        <v>59</v>
      </c>
      <c r="AL622" s="200">
        <f>_xlfn.XLOOKUP(AK622,sortorder!$I$15:$I$20,sortorder!$J$15:$J$20)</f>
        <v>99</v>
      </c>
      <c r="AM622" s="640"/>
      <c r="AN622" s="640"/>
      <c r="AO622" s="640"/>
      <c r="AP622" s="644">
        <v>3</v>
      </c>
      <c r="AQ622" s="119" t="s">
        <v>59</v>
      </c>
      <c r="AR622" s="22" t="str">
        <f>IF(AA622=1,"pctile",IF(Y622=1,"ratio",IF(AC622=1,"avg","raw")))</f>
        <v>raw</v>
      </c>
      <c r="AS622" s="119" t="s">
        <v>43</v>
      </c>
      <c r="AT622" s="22" t="b">
        <f>AR622=AS622</f>
        <v>1</v>
      </c>
      <c r="AU622" s="640" t="s">
        <v>64</v>
      </c>
      <c r="AV622" s="640" t="s">
        <v>64</v>
      </c>
      <c r="AW622" s="119"/>
      <c r="AX622" s="601" t="s">
        <v>2799</v>
      </c>
      <c r="AY622" s="484" t="b">
        <v>0</v>
      </c>
      <c r="AZ622" s="119" t="s">
        <v>1050</v>
      </c>
      <c r="BA622" s="119"/>
      <c r="BB622" s="119"/>
      <c r="BC622" s="119" t="b">
        <v>0</v>
      </c>
      <c r="BD622" s="119" t="b">
        <v>0</v>
      </c>
      <c r="BE622" s="119" t="b">
        <v>0</v>
      </c>
      <c r="BF622" s="119"/>
      <c r="BG622" s="119" t="s">
        <v>2116</v>
      </c>
      <c r="BH622" s="119" t="s">
        <v>2119</v>
      </c>
      <c r="BI622" s="119" t="s">
        <v>2119</v>
      </c>
      <c r="BJ622" s="719" t="s">
        <v>2120</v>
      </c>
      <c r="BK622" s="566" t="s">
        <v>2799</v>
      </c>
      <c r="BL622" s="484" t="s">
        <v>2119</v>
      </c>
      <c r="BM622" s="189"/>
      <c r="BO622" s="214">
        <v>999</v>
      </c>
      <c r="BQ622" s="585" t="s">
        <v>2121</v>
      </c>
      <c r="BR622" s="585" t="s">
        <v>2122</v>
      </c>
      <c r="BS622" s="585" t="s">
        <v>2118</v>
      </c>
      <c r="BT622" s="585" t="s">
        <v>404</v>
      </c>
    </row>
    <row r="623" spans="1:73">
      <c r="A623">
        <v>622</v>
      </c>
      <c r="B623" s="153" t="str">
        <f>IFERROR(TEXT(AL623,"00"),"99")&amp;IFERROR(TEXT(W623,"00"),"99")&amp;IFERROR(TEXT(S623,"00"),"99")&amp;IFERROR(TEXT(BO623,"000"),"999")</f>
        <v>999999999</v>
      </c>
      <c r="C623" s="153" t="str">
        <f>IFERROR(TEXT(AL623,"00"),"99")&amp;IFERROR(TEXT(V623,"00"),"99")&amp;IFERROR(TEXT(R623,"000"),"999")</f>
        <v>9999999</v>
      </c>
      <c r="D623" s="28">
        <v>0</v>
      </c>
      <c r="E623" s="591">
        <f>IF(NOT(ISBLANK(L623)),1,0)</f>
        <v>1</v>
      </c>
      <c r="F623" s="591">
        <f>IF(NOT(ISBLANK(O623)),1,0)</f>
        <v>1</v>
      </c>
      <c r="G623" s="349" t="str">
        <f>IF(ISBLANK(H623), IF(OR(NOT(ISBLANK(L623)),NOT(ISBLANK(I623)), NOT(ISBLANK(O623))),"no oldname but should be",""),IF(H623=I623,"api",IF(H623=O623,"csv","no match or acs")))</f>
        <v>csv</v>
      </c>
      <c r="H623" s="119" t="s">
        <v>121</v>
      </c>
      <c r="I623" s="119"/>
      <c r="J623" s="189"/>
      <c r="K623" s="119"/>
      <c r="L623" s="65" t="s">
        <v>121</v>
      </c>
      <c r="M623" s="579" t="s">
        <v>121</v>
      </c>
      <c r="N623" s="189" t="s">
        <v>121</v>
      </c>
      <c r="O623" s="119" t="s">
        <v>121</v>
      </c>
      <c r="P623" s="189" t="s">
        <v>121</v>
      </c>
      <c r="Q623" s="120" t="s">
        <v>121</v>
      </c>
      <c r="R623" s="142">
        <f>IFERROR(_xlfn.XLOOKUP(T623, sortorder!P:P,sortorder!Q:Q),999)</f>
        <v>999</v>
      </c>
      <c r="S623" s="142">
        <f>IFERROR(_xlfn.XLOOKUP(T623, sortorder!P:P,sortorder!O:O),99)</f>
        <v>99</v>
      </c>
      <c r="T623" s="188"/>
      <c r="U623" s="189" t="s">
        <v>121</v>
      </c>
      <c r="V623" s="147">
        <f>IFERROR(_xlfn.XLOOKUP(X623, sortorder!E:E,sortorder!D:D),99)</f>
        <v>99</v>
      </c>
      <c r="W623" s="147">
        <f>V623</f>
        <v>99</v>
      </c>
      <c r="X623" s="21" t="s">
        <v>7428</v>
      </c>
      <c r="Y623" s="137">
        <f>IF(ISERROR(SEARCH(Y$1,$Q623)),0,1)</f>
        <v>0</v>
      </c>
      <c r="Z623" s="137">
        <f>IF(ISERROR(SEARCH(Z$1,$Q623)),0,1)</f>
        <v>0</v>
      </c>
      <c r="AA623" s="137">
        <f>IF(ISERROR(SEARCH(AA$1,$Q623)),0,1)</f>
        <v>0</v>
      </c>
      <c r="AB623" s="137">
        <f>IF(ISERROR(SEARCH(AB$1,$Q623)),0,1)</f>
        <v>0</v>
      </c>
      <c r="AC623" s="137">
        <f>IF(ISERROR(SEARCH(AC$1,$Q623)),0,1)</f>
        <v>0</v>
      </c>
      <c r="AD623" s="137">
        <f>IF(ISERROR(SEARCH(AD$1,$Q623)),0,1)</f>
        <v>0</v>
      </c>
      <c r="AE623" s="137">
        <f>IF(ISERROR(SEARCH(AE$1,$Q623)),0,1)</f>
        <v>0</v>
      </c>
      <c r="AF623" s="137">
        <f>IF(ISERROR(SEARCH(AF$1,$Q623)),0,1)</f>
        <v>0</v>
      </c>
      <c r="AG623" s="137">
        <f>IF(ISERROR(SEARCH(AG$1,$Q623)),0,1)</f>
        <v>0</v>
      </c>
      <c r="AH623" s="119"/>
      <c r="AI623" s="137">
        <f>_xlfn.XLOOKUP(I623,'api2.3'!B:B,'api2.3'!D:D,"")</f>
        <v>0</v>
      </c>
      <c r="AJ623" s="119" t="s">
        <v>60</v>
      </c>
      <c r="AK623" s="202" t="s">
        <v>59</v>
      </c>
      <c r="AL623" s="200">
        <f>_xlfn.XLOOKUP(AK623,sortorder!$I$15:$I$20,sortorder!$J$15:$J$20)</f>
        <v>99</v>
      </c>
      <c r="AM623" s="640"/>
      <c r="AN623" s="640"/>
      <c r="AO623" s="640"/>
      <c r="AP623" s="641">
        <v>0</v>
      </c>
      <c r="AQ623" s="119" t="s">
        <v>59</v>
      </c>
      <c r="AR623" s="22" t="str">
        <f>IF(AA623=1,"pctile",IF(Y623=1,"ratio",IF(AC623=1,"avg","raw")))</f>
        <v>raw</v>
      </c>
      <c r="AS623" s="119" t="s">
        <v>43</v>
      </c>
      <c r="AT623" s="22" t="b">
        <f>AR623=AS623</f>
        <v>1</v>
      </c>
      <c r="AU623" s="640" t="s">
        <v>64</v>
      </c>
      <c r="AV623" s="640" t="s">
        <v>64</v>
      </c>
      <c r="AW623" s="119"/>
      <c r="AX623" s="601" t="s">
        <v>2799</v>
      </c>
      <c r="AY623" s="484" t="b">
        <v>0</v>
      </c>
      <c r="AZ623" s="119" t="s">
        <v>2711</v>
      </c>
      <c r="BA623" s="119"/>
      <c r="BB623" s="119"/>
      <c r="BC623" s="119" t="b">
        <v>0</v>
      </c>
      <c r="BD623" s="119" t="b">
        <v>0</v>
      </c>
      <c r="BE623" s="119" t="b">
        <v>0</v>
      </c>
      <c r="BF623" s="119"/>
      <c r="BG623" s="119" t="s">
        <v>122</v>
      </c>
      <c r="BH623" s="119" t="s">
        <v>122</v>
      </c>
      <c r="BI623" s="119" t="s">
        <v>122</v>
      </c>
      <c r="BJ623" s="719" t="s">
        <v>123</v>
      </c>
      <c r="BK623" s="566" t="s">
        <v>121</v>
      </c>
      <c r="BL623" s="484" t="s">
        <v>2799</v>
      </c>
      <c r="BM623" s="189"/>
      <c r="BO623" s="214">
        <v>999</v>
      </c>
      <c r="BR623" s="585" t="s">
        <v>124</v>
      </c>
      <c r="BS623" s="585" t="s">
        <v>121</v>
      </c>
    </row>
    <row r="624" spans="1:73">
      <c r="A624">
        <v>623</v>
      </c>
      <c r="B624" s="153" t="str">
        <f>IFERROR(TEXT(AL624,"00"),"99")&amp;IFERROR(TEXT(W624,"00"),"99")&amp;IFERROR(TEXT(S624,"00"),"99")&amp;IFERROR(TEXT(BO624,"000"),"999")</f>
        <v>999999999</v>
      </c>
      <c r="C624" s="153" t="str">
        <f>IFERROR(TEXT(AL624,"00"),"99")&amp;IFERROR(TEXT(V624,"00"),"99")&amp;IFERROR(TEXT(R624,"000"),"999")</f>
        <v>9999000</v>
      </c>
      <c r="D624" s="28">
        <v>1</v>
      </c>
      <c r="E624" s="591">
        <f>IF(NOT(ISBLANK(L624)),1,0)</f>
        <v>0</v>
      </c>
      <c r="F624" s="591">
        <f>IF(NOT(ISBLANK(O624)),1,0)</f>
        <v>1</v>
      </c>
      <c r="G624" s="349" t="str">
        <f>IF(ISBLANK(H624), IF(OR(NOT(ISBLANK(L624)),NOT(ISBLANK(I624)), NOT(ISBLANK(O624))),"no oldname but should be",""),IF(H624=I624,"api",IF(H624=O624,"csv","no match or acs")))</f>
        <v>api</v>
      </c>
      <c r="H624" s="119" t="s">
        <v>1049</v>
      </c>
      <c r="I624" s="119" t="s">
        <v>1049</v>
      </c>
      <c r="J624" s="189"/>
      <c r="K624" s="119"/>
      <c r="L624" s="64"/>
      <c r="M624" s="580"/>
      <c r="N624" s="189" t="s">
        <v>1048</v>
      </c>
      <c r="O624" s="119" t="s">
        <v>1048</v>
      </c>
      <c r="P624" s="189" t="s">
        <v>1048</v>
      </c>
      <c r="Q624" s="120" t="s">
        <v>1048</v>
      </c>
      <c r="R624" s="142">
        <f>IFERROR(_xlfn.XLOOKUP(T624, sortorder!P:P,sortorder!Q:Q),999)</f>
        <v>0</v>
      </c>
      <c r="S624" s="142">
        <f>IFERROR(_xlfn.XLOOKUP(T624, sortorder!P:P,sortorder!O:O),99)</f>
        <v>99</v>
      </c>
      <c r="T624" s="188"/>
      <c r="U624" s="189" t="s">
        <v>1048</v>
      </c>
      <c r="V624" s="147">
        <f>IFERROR(_xlfn.XLOOKUP(X624, sortorder!E:E,sortorder!D:D),99)</f>
        <v>99</v>
      </c>
      <c r="W624" s="147">
        <f>V624</f>
        <v>99</v>
      </c>
      <c r="X624" s="21" t="s">
        <v>7428</v>
      </c>
      <c r="Y624" s="137">
        <f>IF(ISERROR(SEARCH(Y$1,$Q624)),0,1)</f>
        <v>0</v>
      </c>
      <c r="Z624" s="137">
        <f>IF(ISERROR(SEARCH(Z$1,$Q624)),0,1)</f>
        <v>0</v>
      </c>
      <c r="AA624" s="137">
        <f>IF(ISERROR(SEARCH(AA$1,$Q624)),0,1)</f>
        <v>0</v>
      </c>
      <c r="AB624" s="137">
        <f>IF(ISERROR(SEARCH(AB$1,$Q624)),0,1)</f>
        <v>0</v>
      </c>
      <c r="AC624" s="137">
        <f>IF(ISERROR(SEARCH(AC$1,$Q624)),0,1)</f>
        <v>0</v>
      </c>
      <c r="AD624" s="137">
        <f>IF(ISERROR(SEARCH(AD$1,$Q624)),0,1)</f>
        <v>0</v>
      </c>
      <c r="AE624" s="137">
        <f>IF(ISERROR(SEARCH(AE$1,$Q624)),0,1)</f>
        <v>0</v>
      </c>
      <c r="AF624" s="137">
        <f>IF(ISERROR(SEARCH(AF$1,$Q624)),0,1)</f>
        <v>0</v>
      </c>
      <c r="AG624" s="137">
        <f>IF(ISERROR(SEARCH(AG$1,$Q624)),0,1)</f>
        <v>0</v>
      </c>
      <c r="AH624" s="119" t="s">
        <v>1051</v>
      </c>
      <c r="AI624" s="137" t="str">
        <f>_xlfn.XLOOKUP(I624,'api2.3'!B:B,'api2.3'!D:D,"")</f>
        <v>General information</v>
      </c>
      <c r="AJ624" s="119" t="s">
        <v>60</v>
      </c>
      <c r="AK624" s="202" t="s">
        <v>59</v>
      </c>
      <c r="AL624" s="200">
        <f>_xlfn.XLOOKUP(AK624,sortorder!$I$15:$I$20,sortorder!$J$15:$J$20)</f>
        <v>99</v>
      </c>
      <c r="AM624" s="640"/>
      <c r="AN624" s="640"/>
      <c r="AO624" s="640"/>
      <c r="AP624" s="641">
        <v>4</v>
      </c>
      <c r="AQ624" s="119" t="s">
        <v>59</v>
      </c>
      <c r="AR624" s="22" t="str">
        <f>IF(AA624=1,"pctile",IF(Y624=1,"ratio",IF(AC624=1,"avg","raw")))</f>
        <v>raw</v>
      </c>
      <c r="AS624" s="119" t="s">
        <v>43</v>
      </c>
      <c r="AT624" s="22" t="b">
        <f>AR624=AS624</f>
        <v>1</v>
      </c>
      <c r="AU624" s="640" t="s">
        <v>64</v>
      </c>
      <c r="AV624" s="640" t="s">
        <v>64</v>
      </c>
      <c r="AW624" s="119"/>
      <c r="AX624" s="601" t="s">
        <v>2799</v>
      </c>
      <c r="AY624" s="484" t="b">
        <v>0</v>
      </c>
      <c r="AZ624" s="119" t="s">
        <v>1050</v>
      </c>
      <c r="BA624" s="119"/>
      <c r="BB624" s="119"/>
      <c r="BC624" s="119" t="b">
        <v>0</v>
      </c>
      <c r="BD624" s="119" t="b">
        <v>0</v>
      </c>
      <c r="BE624" s="119" t="b">
        <v>0</v>
      </c>
      <c r="BF624" s="119"/>
      <c r="BG624" s="119" t="s">
        <v>1053</v>
      </c>
      <c r="BH624" s="119" t="s">
        <v>1053</v>
      </c>
      <c r="BI624" s="119" t="s">
        <v>1053</v>
      </c>
      <c r="BJ624" s="719" t="s">
        <v>1054</v>
      </c>
      <c r="BK624" s="566" t="s">
        <v>2799</v>
      </c>
      <c r="BL624" s="484" t="s">
        <v>1053</v>
      </c>
      <c r="BM624" s="189"/>
      <c r="BN624" s="56" t="s">
        <v>1053</v>
      </c>
      <c r="BO624" s="214">
        <v>999</v>
      </c>
      <c r="BQ624" s="585" t="s">
        <v>54</v>
      </c>
      <c r="BR624" s="585" t="s">
        <v>109</v>
      </c>
      <c r="BS624" s="585" t="s">
        <v>1048</v>
      </c>
      <c r="BT624" s="585" t="s">
        <v>404</v>
      </c>
    </row>
    <row r="625" spans="1:73">
      <c r="A625">
        <v>624</v>
      </c>
      <c r="B625" s="153" t="str">
        <f>IFERROR(TEXT(AL625,"00"),"99")&amp;IFERROR(TEXT(W625,"00"),"99")&amp;IFERROR(TEXT(S625,"00"),"99")&amp;IFERROR(TEXT(BO625,"000"),"999")</f>
        <v>999999999</v>
      </c>
      <c r="C625" s="153" t="str">
        <f>IFERROR(TEXT(AL625,"00"),"99")&amp;IFERROR(TEXT(V625,"00"),"99")&amp;IFERROR(TEXT(R625,"000"),"999")</f>
        <v>9999000</v>
      </c>
      <c r="D625" s="28">
        <v>1</v>
      </c>
      <c r="E625" s="591">
        <f>IF(NOT(ISBLANK(L625)),1,0)</f>
        <v>0</v>
      </c>
      <c r="F625" s="591">
        <f>IF(NOT(ISBLANK(O625)),1,0)</f>
        <v>0</v>
      </c>
      <c r="G625" s="349" t="str">
        <f>IF(ISBLANK(H625), IF(OR(NOT(ISBLANK(L625)),NOT(ISBLANK(I625)), NOT(ISBLANK(O625))),"no oldname but should be",""),IF(H625=I625,"api",IF(H625=O625,"csv","no match or acs")))</f>
        <v>api</v>
      </c>
      <c r="H625" s="119" t="s">
        <v>2682</v>
      </c>
      <c r="I625" s="119" t="s">
        <v>2682</v>
      </c>
      <c r="J625" s="189"/>
      <c r="K625" s="119"/>
      <c r="L625" s="64"/>
      <c r="M625" s="580"/>
      <c r="N625" s="189"/>
      <c r="O625" s="119"/>
      <c r="P625" s="189"/>
      <c r="Q625" s="120" t="s">
        <v>2682</v>
      </c>
      <c r="R625" s="142">
        <f>IFERROR(_xlfn.XLOOKUP(T625, sortorder!P:P,sortorder!Q:Q),999)</f>
        <v>0</v>
      </c>
      <c r="S625" s="142">
        <f>IFERROR(_xlfn.XLOOKUP(T625, sortorder!P:P,sortorder!O:O),99)</f>
        <v>99</v>
      </c>
      <c r="T625" s="188"/>
      <c r="U625" s="189"/>
      <c r="V625" s="147">
        <f>IFERROR(_xlfn.XLOOKUP(X625, sortorder!E:E,sortorder!D:D),99)</f>
        <v>99</v>
      </c>
      <c r="W625" s="147">
        <f>V625</f>
        <v>99</v>
      </c>
      <c r="X625" s="21" t="s">
        <v>7428</v>
      </c>
      <c r="Y625" s="137">
        <f>IF(ISERROR(SEARCH(Y$1,$Q625)),0,1)</f>
        <v>0</v>
      </c>
      <c r="Z625" s="137">
        <f>IF(ISERROR(SEARCH(Z$1,$Q625)),0,1)</f>
        <v>0</v>
      </c>
      <c r="AA625" s="137">
        <f>IF(ISERROR(SEARCH(AA$1,$Q625)),0,1)</f>
        <v>0</v>
      </c>
      <c r="AB625" s="137">
        <f>IF(ISERROR(SEARCH(AB$1,$Q625)),0,1)</f>
        <v>0</v>
      </c>
      <c r="AC625" s="137">
        <f>IF(ISERROR(SEARCH(AC$1,$Q625)),0,1)</f>
        <v>0</v>
      </c>
      <c r="AD625" s="137">
        <f>IF(ISERROR(SEARCH(AD$1,$Q625)),0,1)</f>
        <v>0</v>
      </c>
      <c r="AE625" s="137">
        <f>IF(ISERROR(SEARCH(AE$1,$Q625)),0,1)</f>
        <v>0</v>
      </c>
      <c r="AF625" s="137">
        <f>IF(ISERROR(SEARCH(AF$1,$Q625)),0,1)</f>
        <v>0</v>
      </c>
      <c r="AG625" s="137">
        <f>IF(ISERROR(SEARCH(AG$1,$Q625)),0,1)</f>
        <v>0</v>
      </c>
      <c r="AH625" s="119" t="s">
        <v>1051</v>
      </c>
      <c r="AI625" s="137" t="str">
        <f>_xlfn.XLOOKUP(I625,'api2.3'!B:B,'api2.3'!D:D,"")</f>
        <v>General information</v>
      </c>
      <c r="AJ625" s="119" t="s">
        <v>60</v>
      </c>
      <c r="AK625" s="202" t="s">
        <v>59</v>
      </c>
      <c r="AL625" s="200">
        <f>_xlfn.XLOOKUP(AK625,sortorder!$I$15:$I$20,sortorder!$J$15:$J$20)</f>
        <v>99</v>
      </c>
      <c r="AM625" s="640"/>
      <c r="AN625" s="640"/>
      <c r="AO625" s="640"/>
      <c r="AP625" s="641">
        <v>0</v>
      </c>
      <c r="AQ625" s="119" t="s">
        <v>59</v>
      </c>
      <c r="AR625" s="22" t="str">
        <f>IF(AA625=1,"pctile",IF(Y625=1,"ratio",IF(AC625=1,"avg","raw")))</f>
        <v>raw</v>
      </c>
      <c r="AS625" s="119" t="s">
        <v>43</v>
      </c>
      <c r="AT625" s="22" t="b">
        <f>AR625=AS625</f>
        <v>1</v>
      </c>
      <c r="AU625" s="640" t="s">
        <v>64</v>
      </c>
      <c r="AV625" s="640"/>
      <c r="AW625" s="119"/>
      <c r="AX625" s="601" t="s">
        <v>2799</v>
      </c>
      <c r="AY625" s="484" t="b">
        <v>0</v>
      </c>
      <c r="AZ625" s="119" t="s">
        <v>1078</v>
      </c>
      <c r="BA625" s="119"/>
      <c r="BB625" s="119"/>
      <c r="BC625" s="119" t="b">
        <v>0</v>
      </c>
      <c r="BD625" s="119" t="b">
        <v>0</v>
      </c>
      <c r="BE625" s="119" t="b">
        <v>0</v>
      </c>
      <c r="BF625" s="119"/>
      <c r="BG625" s="119" t="s">
        <v>2683</v>
      </c>
      <c r="BH625" s="119" t="s">
        <v>2683</v>
      </c>
      <c r="BI625" s="119" t="s">
        <v>2683</v>
      </c>
      <c r="BJ625" s="719" t="e">
        <v>#N/A</v>
      </c>
      <c r="BK625" s="566" t="s">
        <v>2799</v>
      </c>
      <c r="BL625" s="484" t="s">
        <v>2683</v>
      </c>
      <c r="BM625" s="189"/>
      <c r="BO625" s="214">
        <v>999</v>
      </c>
      <c r="BQ625" s="585" t="s">
        <v>2684</v>
      </c>
    </row>
    <row r="626" spans="1:73">
      <c r="A626">
        <v>625</v>
      </c>
      <c r="B626" s="153" t="str">
        <f>IFERROR(TEXT(AL626,"00"),"99")&amp;IFERROR(TEXT(W626,"00"),"99")&amp;IFERROR(TEXT(S626,"00"),"99")&amp;IFERROR(TEXT(BO626,"000"),"999")</f>
        <v>999999999</v>
      </c>
      <c r="C626" s="153" t="str">
        <f>IFERROR(TEXT(AL626,"00"),"99")&amp;IFERROR(TEXT(V626,"00"),"99")&amp;IFERROR(TEXT(R626,"000"),"999")</f>
        <v>9999000</v>
      </c>
      <c r="D626" s="28">
        <v>0</v>
      </c>
      <c r="E626" s="591">
        <f>IF(NOT(ISBLANK(L626)),1,0)</f>
        <v>0</v>
      </c>
      <c r="F626" s="591">
        <f>IF(NOT(ISBLANK(O626)),1,0)</f>
        <v>1</v>
      </c>
      <c r="G626" s="349" t="str">
        <f>IF(ISBLANK(H626), IF(OR(NOT(ISBLANK(L626)),NOT(ISBLANK(I626)), NOT(ISBLANK(O626))),"no oldname but should be",""),IF(H626=I626,"api",IF(H626=O626,"csv","no match or acs")))</f>
        <v>csv</v>
      </c>
      <c r="H626" t="s">
        <v>589</v>
      </c>
      <c r="K626" s="119"/>
      <c r="L626" s="64"/>
      <c r="M626" s="580"/>
      <c r="N626" s="189" t="s">
        <v>589</v>
      </c>
      <c r="O626" s="119" t="s">
        <v>589</v>
      </c>
      <c r="P626" s="189" t="s">
        <v>589</v>
      </c>
      <c r="Q626" s="120" t="s">
        <v>588</v>
      </c>
      <c r="R626" s="142">
        <f>IFERROR(_xlfn.XLOOKUP(T626, sortorder!P:P,sortorder!Q:Q),999)</f>
        <v>0</v>
      </c>
      <c r="S626" s="142">
        <f>IFERROR(_xlfn.XLOOKUP(T626, sortorder!P:P,sortorder!O:O),99)</f>
        <v>99</v>
      </c>
      <c r="U626" s="189" t="s">
        <v>588</v>
      </c>
      <c r="V626" s="147">
        <f>IFERROR(_xlfn.XLOOKUP(X626, sortorder!E:E,sortorder!D:D),99)</f>
        <v>99</v>
      </c>
      <c r="W626" s="147">
        <f>V626</f>
        <v>99</v>
      </c>
      <c r="X626" s="21" t="s">
        <v>7428</v>
      </c>
      <c r="Y626" s="137">
        <f>IF(ISERROR(SEARCH(Y$1,$Q626)),0,1)</f>
        <v>0</v>
      </c>
      <c r="Z626" s="137">
        <f>IF(ISERROR(SEARCH(Z$1,$Q626)),0,1)</f>
        <v>0</v>
      </c>
      <c r="AA626" s="137">
        <f>IF(ISERROR(SEARCH(AA$1,$Q626)),0,1)</f>
        <v>0</v>
      </c>
      <c r="AB626" s="137">
        <f>IF(ISERROR(SEARCH(AB$1,$Q626)),0,1)</f>
        <v>0</v>
      </c>
      <c r="AC626" s="137">
        <f>IF(ISERROR(SEARCH(AC$1,$Q626)),0,1)</f>
        <v>0</v>
      </c>
      <c r="AD626" s="137">
        <f>IF(ISERROR(SEARCH(AD$1,$Q626)),0,1)</f>
        <v>0</v>
      </c>
      <c r="AE626" s="137">
        <f>IF(ISERROR(SEARCH(AE$1,$Q626)),0,1)</f>
        <v>0</v>
      </c>
      <c r="AF626" s="137">
        <f>IF(ISERROR(SEARCH(AF$1,$Q626)),0,1)</f>
        <v>0</v>
      </c>
      <c r="AG626" s="137">
        <f>IF(ISERROR(SEARCH(AG$1,$Q626)),0,1)</f>
        <v>0</v>
      </c>
      <c r="AH626" s="119"/>
      <c r="AI626" s="137">
        <f>_xlfn.XLOOKUP(I626,'api2.3'!B:B,'api2.3'!D:D,"")</f>
        <v>0</v>
      </c>
      <c r="AJ626" t="s">
        <v>60</v>
      </c>
      <c r="AK626" s="202" t="s">
        <v>59</v>
      </c>
      <c r="AL626" s="200">
        <f>_xlfn.XLOOKUP(AK626,sortorder!$I$15:$I$20,sortorder!$J$15:$J$20)</f>
        <v>99</v>
      </c>
      <c r="AM626" s="640"/>
      <c r="AN626" s="640"/>
      <c r="AO626" s="640"/>
      <c r="AP626" s="641">
        <v>0</v>
      </c>
      <c r="AQ626" s="119" t="s">
        <v>59</v>
      </c>
      <c r="AR626" s="22" t="str">
        <f>IF(AA626=1,"pctile",IF(Y626=1,"ratio",IF(AC626=1,"avg","raw")))</f>
        <v>raw</v>
      </c>
      <c r="AS626" s="119" t="s">
        <v>43</v>
      </c>
      <c r="AT626" s="22" t="b">
        <f>AR626=AS626</f>
        <v>1</v>
      </c>
      <c r="AU626" s="640" t="s">
        <v>64</v>
      </c>
      <c r="AV626" s="640" t="s">
        <v>64</v>
      </c>
      <c r="AW626" s="119"/>
      <c r="AX626" s="601" t="s">
        <v>2799</v>
      </c>
      <c r="AY626" s="484" t="b">
        <v>0</v>
      </c>
      <c r="AZ626" s="119" t="s">
        <v>7124</v>
      </c>
      <c r="BA626" s="119"/>
      <c r="BB626" s="119"/>
      <c r="BC626" s="119" t="b">
        <v>0</v>
      </c>
      <c r="BD626" s="119" t="b">
        <v>0</v>
      </c>
      <c r="BE626" s="119" t="b">
        <v>0</v>
      </c>
      <c r="BF626" s="119"/>
      <c r="BG626" s="603" t="s">
        <v>588</v>
      </c>
      <c r="BH626" s="119" t="s">
        <v>588</v>
      </c>
      <c r="BI626" t="s">
        <v>588</v>
      </c>
      <c r="BJ626" s="719" t="e">
        <v>#N/A</v>
      </c>
      <c r="BK626" s="566" t="s">
        <v>2799</v>
      </c>
      <c r="BL626" s="484" t="s">
        <v>2799</v>
      </c>
      <c r="BM626" s="189"/>
      <c r="BO626" s="214">
        <v>999</v>
      </c>
      <c r="BR626" s="585" t="s">
        <v>53</v>
      </c>
      <c r="BS626" s="585" t="s">
        <v>588</v>
      </c>
      <c r="BT626" s="585" t="s">
        <v>56</v>
      </c>
      <c r="BU626" s="585" t="s">
        <v>588</v>
      </c>
    </row>
    <row r="627" spans="1:73">
      <c r="A627">
        <v>626</v>
      </c>
      <c r="B627" s="153" t="str">
        <f>IFERROR(TEXT(AL627,"00"),"99")&amp;IFERROR(TEXT(W627,"00"),"99")&amp;IFERROR(TEXT(S627,"00"),"99")&amp;IFERROR(TEXT(BO627,"000"),"999")</f>
        <v>999999999</v>
      </c>
      <c r="C627" s="153" t="str">
        <f>IFERROR(TEXT(AL627,"00"),"99")&amp;IFERROR(TEXT(V627,"00"),"99")&amp;IFERROR(TEXT(R627,"000"),"999")</f>
        <v>9999000</v>
      </c>
      <c r="D627" s="28">
        <v>1</v>
      </c>
      <c r="E627" s="591">
        <f>IF(NOT(ISBLANK(L627)),1,0)</f>
        <v>0</v>
      </c>
      <c r="F627" s="591">
        <f>IF(NOT(ISBLANK(O627)),1,0)</f>
        <v>0</v>
      </c>
      <c r="G627" s="349" t="str">
        <f>IF(ISBLANK(H627), IF(OR(NOT(ISBLANK(L627)),NOT(ISBLANK(I627)), NOT(ISBLANK(O627))),"no oldname but should be",""),IF(H627=I627,"api",IF(H627=O627,"csv","no match or acs")))</f>
        <v>api</v>
      </c>
      <c r="H627" t="s">
        <v>2450</v>
      </c>
      <c r="I627" t="s">
        <v>2450</v>
      </c>
      <c r="K627" s="119" t="s">
        <v>2451</v>
      </c>
      <c r="L627" s="64"/>
      <c r="M627" s="580"/>
      <c r="N627" s="189"/>
      <c r="O627" s="119"/>
      <c r="P627" s="189"/>
      <c r="Q627" s="120" t="s">
        <v>2449</v>
      </c>
      <c r="R627" s="142">
        <f>IFERROR(_xlfn.XLOOKUP(T627, sortorder!P:P,sortorder!Q:Q),999)</f>
        <v>0</v>
      </c>
      <c r="S627" s="142">
        <f>IFERROR(_xlfn.XLOOKUP(T627, sortorder!P:P,sortorder!O:O),99)</f>
        <v>99</v>
      </c>
      <c r="T627" s="188"/>
      <c r="U627" s="189"/>
      <c r="V627" s="147">
        <f>IFERROR(_xlfn.XLOOKUP(X627, sortorder!E:E,sortorder!D:D),99)</f>
        <v>99</v>
      </c>
      <c r="W627" s="147">
        <f>V627</f>
        <v>99</v>
      </c>
      <c r="X627" s="21" t="s">
        <v>7428</v>
      </c>
      <c r="Y627" s="137">
        <f>IF(ISERROR(SEARCH(Y$1,$Q627)),0,1)</f>
        <v>0</v>
      </c>
      <c r="Z627" s="137">
        <f>IF(ISERROR(SEARCH(Z$1,$Q627)),0,1)</f>
        <v>0</v>
      </c>
      <c r="AA627" s="137">
        <f>IF(ISERROR(SEARCH(AA$1,$Q627)),0,1)</f>
        <v>0</v>
      </c>
      <c r="AB627" s="137">
        <f>IF(ISERROR(SEARCH(AB$1,$Q627)),0,1)</f>
        <v>0</v>
      </c>
      <c r="AC627" s="137">
        <f>IF(ISERROR(SEARCH(AC$1,$Q627)),0,1)</f>
        <v>0</v>
      </c>
      <c r="AD627" s="137">
        <f>IF(ISERROR(SEARCH(AD$1,$Q627)),0,1)</f>
        <v>0</v>
      </c>
      <c r="AE627" s="137">
        <f>IF(ISERROR(SEARCH(AE$1,$Q627)),0,1)</f>
        <v>0</v>
      </c>
      <c r="AF627" s="137">
        <f>IF(ISERROR(SEARCH(AF$1,$Q627)),0,1)</f>
        <v>0</v>
      </c>
      <c r="AG627" s="137">
        <f>IF(ISERROR(SEARCH(AG$1,$Q627)),0,1)</f>
        <v>0</v>
      </c>
      <c r="AH627" s="119" t="s">
        <v>64</v>
      </c>
      <c r="AI627" s="137" t="str">
        <f>_xlfn.XLOOKUP(I627,'api2.3'!B:B,'api2.3'!D:D,"")</f>
        <v/>
      </c>
      <c r="AJ627" s="119" t="s">
        <v>60</v>
      </c>
      <c r="AK627" s="202" t="s">
        <v>59</v>
      </c>
      <c r="AL627" s="200">
        <f>_xlfn.XLOOKUP(AK627,sortorder!$I$15:$I$20,sortorder!$J$15:$J$20)</f>
        <v>99</v>
      </c>
      <c r="AM627" s="640"/>
      <c r="AN627" s="640"/>
      <c r="AO627" s="640"/>
      <c r="AP627" s="641">
        <v>0</v>
      </c>
      <c r="AQ627" s="119" t="s">
        <v>59</v>
      </c>
      <c r="AR627" s="22" t="str">
        <f>IF(AA627=1,"pctile",IF(Y627=1,"ratio",IF(AC627=1,"avg","raw")))</f>
        <v>raw</v>
      </c>
      <c r="AS627" s="119" t="s">
        <v>43</v>
      </c>
      <c r="AT627" s="22" t="b">
        <f>AR627=AS627</f>
        <v>1</v>
      </c>
      <c r="AU627" s="640" t="s">
        <v>64</v>
      </c>
      <c r="AV627" s="640" t="s">
        <v>64</v>
      </c>
      <c r="AW627" s="119"/>
      <c r="AX627" s="601" t="s">
        <v>2799</v>
      </c>
      <c r="AY627" s="484" t="b">
        <v>0</v>
      </c>
      <c r="AZ627" s="119" t="s">
        <v>7124</v>
      </c>
      <c r="BA627" s="119"/>
      <c r="BB627" s="119"/>
      <c r="BC627" s="119" t="b">
        <v>0</v>
      </c>
      <c r="BD627" s="119" t="b">
        <v>0</v>
      </c>
      <c r="BE627" s="119" t="b">
        <v>0</v>
      </c>
      <c r="BF627" s="119"/>
      <c r="BG627" s="603" t="s">
        <v>2760</v>
      </c>
      <c r="BH627" s="119" t="s">
        <v>2760</v>
      </c>
      <c r="BI627" s="119" t="s">
        <v>2760</v>
      </c>
      <c r="BJ627" s="719" t="e">
        <v>#N/A</v>
      </c>
      <c r="BK627" s="566" t="s">
        <v>2799</v>
      </c>
      <c r="BL627" s="484" t="s">
        <v>2799</v>
      </c>
      <c r="BM627" s="189"/>
      <c r="BO627" s="214">
        <v>999</v>
      </c>
    </row>
    <row r="628" spans="1:73">
      <c r="A628">
        <v>627</v>
      </c>
      <c r="B628" s="153" t="str">
        <f>IFERROR(TEXT(AL628,"00"),"99")&amp;IFERROR(TEXT(W628,"00"),"99")&amp;IFERROR(TEXT(S628,"00"),"99")&amp;IFERROR(TEXT(BO628,"000"),"999")</f>
        <v>999999999</v>
      </c>
      <c r="C628" s="153" t="str">
        <f>IFERROR(TEXT(AL628,"00"),"99")&amp;IFERROR(TEXT(V628,"00"),"99")&amp;IFERROR(TEXT(R628,"000"),"999")</f>
        <v>9999000</v>
      </c>
      <c r="D628" s="28">
        <v>1</v>
      </c>
      <c r="E628" s="591">
        <f>IF(NOT(ISBLANK(L628)),1,0)</f>
        <v>0</v>
      </c>
      <c r="F628" s="591">
        <f>IF(NOT(ISBLANK(O628)),1,0)</f>
        <v>0</v>
      </c>
      <c r="G628" s="349" t="str">
        <f>IF(ISBLANK(H628), IF(OR(NOT(ISBLANK(L628)),NOT(ISBLANK(I628)), NOT(ISBLANK(O628))),"no oldname but should be",""),IF(H628=I628,"api",IF(H628=O628,"csv","no match or acs")))</f>
        <v>api</v>
      </c>
      <c r="H628" t="s">
        <v>2453</v>
      </c>
      <c r="I628" t="s">
        <v>2453</v>
      </c>
      <c r="K628" t="s">
        <v>2454</v>
      </c>
      <c r="L628" s="64"/>
      <c r="M628" s="580"/>
      <c r="Q628" s="120" t="s">
        <v>2452</v>
      </c>
      <c r="R628" s="142">
        <f>IFERROR(_xlfn.XLOOKUP(T628, sortorder!P:P,sortorder!Q:Q),999)</f>
        <v>0</v>
      </c>
      <c r="S628" s="142">
        <f>IFERROR(_xlfn.XLOOKUP(T628, sortorder!P:P,sortorder!O:O),99)</f>
        <v>99</v>
      </c>
      <c r="V628" s="147">
        <f>IFERROR(_xlfn.XLOOKUP(X628, sortorder!E:E,sortorder!D:D),99)</f>
        <v>99</v>
      </c>
      <c r="W628" s="147">
        <f>V628</f>
        <v>99</v>
      </c>
      <c r="X628" s="21" t="s">
        <v>7428</v>
      </c>
      <c r="Y628" s="137">
        <f>IF(ISERROR(SEARCH(Y$1,$Q628)),0,1)</f>
        <v>0</v>
      </c>
      <c r="Z628" s="137">
        <f>IF(ISERROR(SEARCH(Z$1,$Q628)),0,1)</f>
        <v>0</v>
      </c>
      <c r="AA628" s="137">
        <f>IF(ISERROR(SEARCH(AA$1,$Q628)),0,1)</f>
        <v>0</v>
      </c>
      <c r="AB628" s="137">
        <f>IF(ISERROR(SEARCH(AB$1,$Q628)),0,1)</f>
        <v>0</v>
      </c>
      <c r="AC628" s="137">
        <f>IF(ISERROR(SEARCH(AC$1,$Q628)),0,1)</f>
        <v>0</v>
      </c>
      <c r="AD628" s="137">
        <f>IF(ISERROR(SEARCH(AD$1,$Q628)),0,1)</f>
        <v>0</v>
      </c>
      <c r="AE628" s="137">
        <f>IF(ISERROR(SEARCH(AE$1,$Q628)),0,1)</f>
        <v>0</v>
      </c>
      <c r="AF628" s="137">
        <f>IF(ISERROR(SEARCH(AF$1,$Q628)),0,1)</f>
        <v>0</v>
      </c>
      <c r="AG628" s="137">
        <f>IF(ISERROR(SEARCH(AG$1,$Q628)),0,1)</f>
        <v>0</v>
      </c>
      <c r="AH628" t="s">
        <v>64</v>
      </c>
      <c r="AI628" s="137" t="str">
        <f>_xlfn.XLOOKUP(I628,'api2.3'!B:B,'api2.3'!D:D,"")</f>
        <v/>
      </c>
      <c r="AJ628" t="s">
        <v>60</v>
      </c>
      <c r="AK628" s="202" t="s">
        <v>59</v>
      </c>
      <c r="AL628" s="200">
        <f>_xlfn.XLOOKUP(AK628,sortorder!$I$15:$I$20,sortorder!$J$15:$J$20)</f>
        <v>99</v>
      </c>
      <c r="AP628" s="639">
        <v>0</v>
      </c>
      <c r="AQ628" t="s">
        <v>59</v>
      </c>
      <c r="AR628" s="22" t="str">
        <f>IF(AA628=1,"pctile",IF(Y628=1,"ratio",IF(AC628=1,"avg","raw")))</f>
        <v>raw</v>
      </c>
      <c r="AS628" s="119" t="s">
        <v>43</v>
      </c>
      <c r="AT628" s="22" t="b">
        <f>AR628=AS628</f>
        <v>1</v>
      </c>
      <c r="AU628" s="638" t="s">
        <v>64</v>
      </c>
      <c r="AV628" s="638" t="s">
        <v>64</v>
      </c>
      <c r="AX628" s="601" t="s">
        <v>2799</v>
      </c>
      <c r="AY628" s="484" t="b">
        <v>0</v>
      </c>
      <c r="AZ628" t="s">
        <v>7124</v>
      </c>
      <c r="BC628" t="b">
        <v>0</v>
      </c>
      <c r="BD628" t="b">
        <v>0</v>
      </c>
      <c r="BE628" t="b">
        <v>0</v>
      </c>
      <c r="BG628" s="121" t="s">
        <v>2759</v>
      </c>
      <c r="BH628" t="s">
        <v>2759</v>
      </c>
      <c r="BI628" t="s">
        <v>2759</v>
      </c>
      <c r="BJ628" s="719" t="e">
        <v>#N/A</v>
      </c>
      <c r="BK628" s="566" t="s">
        <v>2799</v>
      </c>
      <c r="BL628" s="484" t="s">
        <v>2799</v>
      </c>
      <c r="BO628" s="214">
        <v>999</v>
      </c>
    </row>
    <row r="629" spans="1:73">
      <c r="A629">
        <v>628</v>
      </c>
      <c r="B629" s="153" t="str">
        <f>IFERROR(TEXT(AL629,"00"),"99")&amp;IFERROR(TEXT(W629,"00"),"99")&amp;IFERROR(TEXT(S629,"00"),"99")&amp;IFERROR(TEXT(BO629,"000"),"999")</f>
        <v>999999999</v>
      </c>
      <c r="C629" s="153" t="str">
        <f>IFERROR(TEXT(AL629,"00"),"99")&amp;IFERROR(TEXT(V629,"00"),"99")&amp;IFERROR(TEXT(R629,"000"),"999")</f>
        <v>9999999</v>
      </c>
      <c r="D629" s="239">
        <v>1</v>
      </c>
      <c r="E629" s="591">
        <f>IF(NOT(ISBLANK(L629)),1,0)</f>
        <v>0</v>
      </c>
      <c r="F629" s="591">
        <f>IF(NOT(ISBLANK(O629)),1,0)</f>
        <v>0</v>
      </c>
      <c r="G629" s="349" t="str">
        <f>IF(ISBLANK(H629), IF(OR(NOT(ISBLANK(L629)),NOT(ISBLANK(I629)), NOT(ISBLANK(O629))),"no oldname but should be",""),IF(H629=I629,"api",IF(H629=O629,"csv","no match or acs")))</f>
        <v>api</v>
      </c>
      <c r="H629" s="186" t="s">
        <v>2941</v>
      </c>
      <c r="I629" s="186" t="s">
        <v>2941</v>
      </c>
      <c r="J629" s="189"/>
      <c r="K629" s="119" t="s">
        <v>2663</v>
      </c>
      <c r="L629" s="64"/>
      <c r="M629" s="580"/>
      <c r="N629" s="189"/>
      <c r="O629" s="119"/>
      <c r="P629" s="189"/>
      <c r="Q629" s="120" t="s">
        <v>2663</v>
      </c>
      <c r="R629" s="142">
        <f>IFERROR(_xlfn.XLOOKUP(T629, sortorder!P:P,sortorder!Q:Q),999)</f>
        <v>999</v>
      </c>
      <c r="S629" s="142">
        <f>IFERROR(_xlfn.XLOOKUP(T629, sortorder!P:P,sortorder!O:O),99)</f>
        <v>99</v>
      </c>
      <c r="T629" s="188"/>
      <c r="U629" s="189"/>
      <c r="V629" s="147">
        <f>IFERROR(_xlfn.XLOOKUP(X629, sortorder!E:E,sortorder!D:D),99)</f>
        <v>99</v>
      </c>
      <c r="W629" s="147">
        <f>V629</f>
        <v>99</v>
      </c>
      <c r="X629" s="21" t="s">
        <v>7428</v>
      </c>
      <c r="Y629" s="137">
        <f>IF(ISERROR(SEARCH(Y$1,$Q629)),0,1)</f>
        <v>0</v>
      </c>
      <c r="Z629" s="137">
        <f>IF(ISERROR(SEARCH(Z$1,$Q629)),0,1)</f>
        <v>0</v>
      </c>
      <c r="AA629" s="137">
        <f>IF(ISERROR(SEARCH(AA$1,$Q629)),0,1)</f>
        <v>0</v>
      </c>
      <c r="AB629" s="137">
        <f>IF(ISERROR(SEARCH(AB$1,$Q629)),0,1)</f>
        <v>0</v>
      </c>
      <c r="AC629" s="137">
        <f>IF(ISERROR(SEARCH(AC$1,$Q629)),0,1)</f>
        <v>0</v>
      </c>
      <c r="AD629" s="137">
        <f>IF(ISERROR(SEARCH(AD$1,$Q629)),0,1)</f>
        <v>0</v>
      </c>
      <c r="AE629" s="137">
        <f>IF(ISERROR(SEARCH(AE$1,$Q629)),0,1)</f>
        <v>0</v>
      </c>
      <c r="AF629" s="137">
        <f>IF(ISERROR(SEARCH(AF$1,$Q629)),0,1)</f>
        <v>0</v>
      </c>
      <c r="AG629" s="137">
        <f>IF(ISERROR(SEARCH(AG$1,$Q629)),0,1)</f>
        <v>0</v>
      </c>
      <c r="AH629" s="119" t="s">
        <v>2664</v>
      </c>
      <c r="AI629" s="137" t="str">
        <f>_xlfn.XLOOKUP(I629,'api2.3'!B:B,'api2.3'!D:D,"")</f>
        <v/>
      </c>
      <c r="AJ629" s="119" t="s">
        <v>60</v>
      </c>
      <c r="AK629" s="202" t="s">
        <v>59</v>
      </c>
      <c r="AL629" s="200">
        <f>_xlfn.XLOOKUP(AK629,sortorder!$I$15:$I$20,sortorder!$J$15:$J$20)</f>
        <v>99</v>
      </c>
      <c r="AM629" s="640"/>
      <c r="AN629" s="640"/>
      <c r="AO629" s="640"/>
      <c r="AP629" s="641">
        <v>0</v>
      </c>
      <c r="AQ629" s="119" t="s">
        <v>59</v>
      </c>
      <c r="AR629" s="22" t="str">
        <f>IF(AA629=1,"pctile",IF(Y629=1,"ratio",IF(AC629=1,"avg","raw")))</f>
        <v>raw</v>
      </c>
      <c r="AS629" s="119" t="s">
        <v>43</v>
      </c>
      <c r="AT629" s="22" t="b">
        <f>AR629=AS629</f>
        <v>1</v>
      </c>
      <c r="AU629" s="640" t="s">
        <v>64</v>
      </c>
      <c r="AV629" s="640" t="s">
        <v>64</v>
      </c>
      <c r="AW629" s="119"/>
      <c r="AX629" s="601" t="s">
        <v>2799</v>
      </c>
      <c r="AY629" s="484" t="b">
        <v>0</v>
      </c>
      <c r="AZ629" t="s">
        <v>7124</v>
      </c>
      <c r="BA629" s="119"/>
      <c r="BB629" s="119"/>
      <c r="BC629" s="119" t="b">
        <v>0</v>
      </c>
      <c r="BD629" s="119" t="b">
        <v>0</v>
      </c>
      <c r="BE629" s="119" t="b">
        <v>0</v>
      </c>
      <c r="BF629" s="119"/>
      <c r="BG629" s="603" t="s">
        <v>2763</v>
      </c>
      <c r="BH629" s="119" t="s">
        <v>2763</v>
      </c>
      <c r="BI629" s="119" t="s">
        <v>2763</v>
      </c>
      <c r="BJ629" s="719" t="e">
        <v>#N/A</v>
      </c>
      <c r="BK629" s="566" t="s">
        <v>2799</v>
      </c>
      <c r="BL629" s="484" t="s">
        <v>2799</v>
      </c>
      <c r="BM629" s="189"/>
      <c r="BN629" s="189"/>
      <c r="BO629" s="353">
        <v>999</v>
      </c>
      <c r="BP629" s="119" t="s">
        <v>2665</v>
      </c>
      <c r="BQ629" s="587" t="s">
        <v>2666</v>
      </c>
      <c r="BR629" s="587"/>
      <c r="BS629" s="587"/>
      <c r="BT629" s="587"/>
      <c r="BU629" s="587"/>
    </row>
    <row r="630" spans="1:73">
      <c r="A630">
        <v>629</v>
      </c>
      <c r="B630" s="153" t="str">
        <f>IFERROR(TEXT(AL630,"00"),"99")&amp;IFERROR(TEXT(W630,"00"),"99")&amp;IFERROR(TEXT(S630,"00"),"99")&amp;IFERROR(TEXT(BO630,"000"),"999")</f>
        <v>999999999</v>
      </c>
      <c r="C630" s="153" t="str">
        <f>IFERROR(TEXT(AL630,"00"),"99")&amp;IFERROR(TEXT(V630,"00"),"99")&amp;IFERROR(TEXT(R630,"000"),"999")</f>
        <v>9999999</v>
      </c>
      <c r="D630" s="239">
        <v>1</v>
      </c>
      <c r="E630" s="591">
        <f>IF(NOT(ISBLANK(L630)),1,0)</f>
        <v>0</v>
      </c>
      <c r="F630" s="591">
        <f>IF(NOT(ISBLANK(O630)),1,0)</f>
        <v>0</v>
      </c>
      <c r="G630" s="349" t="str">
        <f>IF(ISBLANK(H630), IF(OR(NOT(ISBLANK(L630)),NOT(ISBLANK(I630)), NOT(ISBLANK(O630))),"no oldname but should be",""),IF(H630=I630,"api",IF(H630=O630,"csv","no match or acs")))</f>
        <v>api</v>
      </c>
      <c r="H630" s="119" t="s">
        <v>2678</v>
      </c>
      <c r="I630" s="119" t="s">
        <v>2678</v>
      </c>
      <c r="J630" s="189"/>
      <c r="K630" s="119"/>
      <c r="L630" s="119"/>
      <c r="M630" s="189"/>
      <c r="N630" s="189"/>
      <c r="O630" s="119"/>
      <c r="P630" s="189"/>
      <c r="Q630" s="120" t="s">
        <v>2678</v>
      </c>
      <c r="R630" s="142">
        <f>IFERROR(_xlfn.XLOOKUP(T630, sortorder!P:P,sortorder!Q:Q),999)</f>
        <v>999</v>
      </c>
      <c r="S630" s="142">
        <f>IFERROR(_xlfn.XLOOKUP(T630, sortorder!P:P,sortorder!O:O),99)</f>
        <v>99</v>
      </c>
      <c r="T630" s="188"/>
      <c r="U630" s="189"/>
      <c r="V630" s="147">
        <f>IFERROR(_xlfn.XLOOKUP(X630, sortorder!E:E,sortorder!D:D),99)</f>
        <v>99</v>
      </c>
      <c r="W630" s="147">
        <f>V630</f>
        <v>99</v>
      </c>
      <c r="X630" s="21" t="s">
        <v>7428</v>
      </c>
      <c r="Y630" s="137">
        <f>IF(ISERROR(SEARCH(Y$1,$Q630)),0,1)</f>
        <v>0</v>
      </c>
      <c r="Z630" s="137">
        <f>IF(ISERROR(SEARCH(Z$1,$Q630)),0,1)</f>
        <v>0</v>
      </c>
      <c r="AA630" s="137">
        <f>IF(ISERROR(SEARCH(AA$1,$Q630)),0,1)</f>
        <v>0</v>
      </c>
      <c r="AB630" s="137">
        <f>IF(ISERROR(SEARCH(AB$1,$Q630)),0,1)</f>
        <v>0</v>
      </c>
      <c r="AC630" s="137">
        <f>IF(ISERROR(SEARCH(AC$1,$Q630)),0,1)</f>
        <v>0</v>
      </c>
      <c r="AD630" s="137">
        <f>IF(ISERROR(SEARCH(AD$1,$Q630)),0,1)</f>
        <v>0</v>
      </c>
      <c r="AE630" s="137">
        <f>IF(ISERROR(SEARCH(AE$1,$Q630)),0,1)</f>
        <v>0</v>
      </c>
      <c r="AF630" s="137">
        <f>IF(ISERROR(SEARCH(AF$1,$Q630)),0,1)</f>
        <v>0</v>
      </c>
      <c r="AG630" s="137">
        <f>IF(ISERROR(SEARCH(AG$1,$Q630)),0,1)</f>
        <v>0</v>
      </c>
      <c r="AH630" s="119" t="s">
        <v>1051</v>
      </c>
      <c r="AI630" s="137" t="str">
        <f>_xlfn.XLOOKUP(I630,'api2.3'!B:B,'api2.3'!D:D,"")</f>
        <v>General information</v>
      </c>
      <c r="AJ630" s="119" t="s">
        <v>60</v>
      </c>
      <c r="AK630" s="202" t="s">
        <v>59</v>
      </c>
      <c r="AL630" s="200">
        <f>_xlfn.XLOOKUP(AK630,sortorder!$I$15:$I$20,sortorder!$J$15:$J$20)</f>
        <v>99</v>
      </c>
      <c r="AM630" s="640"/>
      <c r="AN630" s="640"/>
      <c r="AO630" s="640"/>
      <c r="AP630" s="641">
        <v>0</v>
      </c>
      <c r="AQ630" s="119" t="s">
        <v>59</v>
      </c>
      <c r="AR630" s="22" t="str">
        <f>IF(AA630=1,"pctile",IF(Y630=1,"ratio",IF(AC630=1,"avg","raw")))</f>
        <v>raw</v>
      </c>
      <c r="AS630" s="119" t="s">
        <v>43</v>
      </c>
      <c r="AT630" s="22" t="b">
        <f>AR630=AS630</f>
        <v>1</v>
      </c>
      <c r="AU630" s="640" t="s">
        <v>64</v>
      </c>
      <c r="AV630" s="640" t="s">
        <v>64</v>
      </c>
      <c r="AW630" s="119"/>
      <c r="AX630" s="601" t="s">
        <v>2799</v>
      </c>
      <c r="AY630" s="484" t="b">
        <v>0</v>
      </c>
      <c r="AZ630" t="s">
        <v>7124</v>
      </c>
      <c r="BA630" s="119"/>
      <c r="BB630" s="119"/>
      <c r="BC630" s="119" t="b">
        <v>0</v>
      </c>
      <c r="BD630" s="119" t="b">
        <v>0</v>
      </c>
      <c r="BE630" s="119" t="b">
        <v>0</v>
      </c>
      <c r="BF630" s="119"/>
      <c r="BG630" s="603" t="s">
        <v>2761</v>
      </c>
      <c r="BH630" s="119" t="s">
        <v>2761</v>
      </c>
      <c r="BI630" s="119" t="s">
        <v>2761</v>
      </c>
      <c r="BJ630" s="719" t="e">
        <v>#N/A</v>
      </c>
      <c r="BK630" s="566" t="s">
        <v>2799</v>
      </c>
      <c r="BL630" s="484" t="s">
        <v>2134</v>
      </c>
      <c r="BM630" s="189"/>
      <c r="BN630" s="189"/>
      <c r="BO630" s="353">
        <v>999</v>
      </c>
      <c r="BP630" s="119"/>
      <c r="BQ630" s="587" t="s">
        <v>2679</v>
      </c>
      <c r="BR630" s="587"/>
      <c r="BS630" s="587"/>
      <c r="BT630" s="587"/>
      <c r="BU630" s="587"/>
    </row>
    <row r="631" spans="1:73">
      <c r="A631">
        <v>630</v>
      </c>
      <c r="B631" s="153" t="str">
        <f>IFERROR(TEXT(AL631,"00"),"99")&amp;IFERROR(TEXT(W631,"00"),"99")&amp;IFERROR(TEXT(S631,"00"),"99")&amp;IFERROR(TEXT(BO631,"000"),"999")</f>
        <v>999999999</v>
      </c>
      <c r="C631" s="153" t="str">
        <f>IFERROR(TEXT(AL631,"00"),"99")&amp;IFERROR(TEXT(V631,"00"),"99")&amp;IFERROR(TEXT(R631,"000"),"999")</f>
        <v>9999000</v>
      </c>
      <c r="D631" s="28">
        <v>1</v>
      </c>
      <c r="E631" s="591">
        <f>IF(NOT(ISBLANK(L631)),1,0)</f>
        <v>0</v>
      </c>
      <c r="F631" s="591">
        <f>IF(NOT(ISBLANK(O631)),1,0)</f>
        <v>0</v>
      </c>
      <c r="G631" s="349" t="str">
        <f>IF(ISBLANK(H631), IF(OR(NOT(ISBLANK(L631)),NOT(ISBLANK(I631)), NOT(ISBLANK(O631))),"no oldname but should be",""),IF(H631=I631,"api",IF(H631=O631,"csv","no match or acs")))</f>
        <v>api</v>
      </c>
      <c r="H631" s="178" t="s">
        <v>2681</v>
      </c>
      <c r="I631" s="178" t="s">
        <v>2681</v>
      </c>
      <c r="J631" s="182"/>
      <c r="L631" s="119"/>
      <c r="M631" s="189"/>
      <c r="Q631" s="120" t="s">
        <v>2681</v>
      </c>
      <c r="R631" s="142">
        <f>IFERROR(_xlfn.XLOOKUP(T631, sortorder!P:P,sortorder!Q:Q),999)</f>
        <v>0</v>
      </c>
      <c r="S631" s="142">
        <f>IFERROR(_xlfn.XLOOKUP(T631, sortorder!P:P,sortorder!O:O),99)</f>
        <v>99</v>
      </c>
      <c r="V631" s="147">
        <f>IFERROR(_xlfn.XLOOKUP(X631, sortorder!E:E,sortorder!D:D),99)</f>
        <v>99</v>
      </c>
      <c r="W631" s="147">
        <f>V631</f>
        <v>99</v>
      </c>
      <c r="X631" s="21" t="s">
        <v>7428</v>
      </c>
      <c r="Y631" s="137">
        <f>IF(ISERROR(SEARCH(Y$1,$Q631)),0,1)</f>
        <v>0</v>
      </c>
      <c r="Z631" s="137">
        <f>IF(ISERROR(SEARCH(Z$1,$Q631)),0,1)</f>
        <v>0</v>
      </c>
      <c r="AA631" s="137">
        <f>IF(ISERROR(SEARCH(AA$1,$Q631)),0,1)</f>
        <v>0</v>
      </c>
      <c r="AB631" s="137">
        <f>IF(ISERROR(SEARCH(AB$1,$Q631)),0,1)</f>
        <v>0</v>
      </c>
      <c r="AC631" s="137">
        <f>IF(ISERROR(SEARCH(AC$1,$Q631)),0,1)</f>
        <v>0</v>
      </c>
      <c r="AD631" s="137">
        <f>IF(ISERROR(SEARCH(AD$1,$Q631)),0,1)</f>
        <v>0</v>
      </c>
      <c r="AE631" s="137">
        <f>IF(ISERROR(SEARCH(AE$1,$Q631)),0,1)</f>
        <v>0</v>
      </c>
      <c r="AF631" s="137">
        <f>IF(ISERROR(SEARCH(AF$1,$Q631)),0,1)</f>
        <v>0</v>
      </c>
      <c r="AG631" s="137">
        <f>IF(ISERROR(SEARCH(AG$1,$Q631)),0,1)</f>
        <v>0</v>
      </c>
      <c r="AH631" t="s">
        <v>1051</v>
      </c>
      <c r="AI631" s="137" t="str">
        <f>_xlfn.XLOOKUP(I631,'api2.3'!B:B,'api2.3'!D:D,"")</f>
        <v>General information</v>
      </c>
      <c r="AJ631" t="s">
        <v>60</v>
      </c>
      <c r="AK631" s="202" t="s">
        <v>59</v>
      </c>
      <c r="AL631" s="200">
        <f>_xlfn.XLOOKUP(AK631,sortorder!$I$15:$I$20,sortorder!$J$15:$J$20)</f>
        <v>99</v>
      </c>
      <c r="AP631" s="639">
        <v>0</v>
      </c>
      <c r="AQ631" t="s">
        <v>59</v>
      </c>
      <c r="AR631" s="22" t="str">
        <f>IF(AA631=1,"pctile",IF(Y631=1,"ratio",IF(AC631=1,"avg","raw")))</f>
        <v>raw</v>
      </c>
      <c r="AS631" s="119" t="s">
        <v>43</v>
      </c>
      <c r="AT631" s="22" t="b">
        <f>AR631=AS631</f>
        <v>1</v>
      </c>
      <c r="AX631" s="601" t="s">
        <v>2799</v>
      </c>
      <c r="AY631" s="484" t="b">
        <v>0</v>
      </c>
      <c r="AZ631" t="s">
        <v>7124</v>
      </c>
      <c r="BC631" t="b">
        <v>0</v>
      </c>
      <c r="BD631" t="b">
        <v>0</v>
      </c>
      <c r="BE631" t="b">
        <v>0</v>
      </c>
      <c r="BG631" s="121" t="s">
        <v>2762</v>
      </c>
      <c r="BH631" t="s">
        <v>2762</v>
      </c>
      <c r="BI631" t="s">
        <v>2762</v>
      </c>
      <c r="BJ631" s="719" t="e">
        <v>#N/A</v>
      </c>
      <c r="BK631" s="566" t="s">
        <v>2799</v>
      </c>
      <c r="BL631" s="484" t="s">
        <v>2134</v>
      </c>
      <c r="BO631" s="214">
        <v>999</v>
      </c>
      <c r="BQ631" s="585" t="s">
        <v>2679</v>
      </c>
    </row>
    <row r="632" spans="1:73">
      <c r="A632">
        <v>631</v>
      </c>
      <c r="B632" s="153" t="str">
        <f>IFERROR(TEXT(AL632,"00"),"99")&amp;IFERROR(TEXT(W632,"00"),"99")&amp;IFERROR(TEXT(S632,"00"),"99")&amp;IFERROR(TEXT(BO632,"000"),"999")</f>
        <v>999999999</v>
      </c>
      <c r="C632" s="153" t="str">
        <f>IFERROR(TEXT(AL632,"00"),"99")&amp;IFERROR(TEXT(V632,"00"),"99")&amp;IFERROR(TEXT(R632,"000"),"999")</f>
        <v>9999999</v>
      </c>
      <c r="D632" s="28">
        <v>0</v>
      </c>
      <c r="E632" s="591">
        <f>IF(NOT(ISBLANK(L632)),1,0)</f>
        <v>0</v>
      </c>
      <c r="F632" s="591">
        <f>IF(NOT(ISBLANK(O632)),1,0)</f>
        <v>1</v>
      </c>
      <c r="G632" s="349" t="str">
        <f>IF(ISBLANK(H632), IF(OR(NOT(ISBLANK(L632)),NOT(ISBLANK(I632)), NOT(ISBLANK(O632))),"no oldname but should be",""),IF(H632=I632,"api",IF(H632=O632,"csv","no match or acs")))</f>
        <v>csv</v>
      </c>
      <c r="H632" t="s">
        <v>66</v>
      </c>
      <c r="L632" s="119"/>
      <c r="M632" s="189"/>
      <c r="N632" s="56" t="s">
        <v>66</v>
      </c>
      <c r="O632" t="s">
        <v>66</v>
      </c>
      <c r="P632" s="56" t="s">
        <v>66</v>
      </c>
      <c r="Q632" s="120" t="s">
        <v>65</v>
      </c>
      <c r="R632" s="142">
        <f>IFERROR(_xlfn.XLOOKUP(T632, sortorder!P:P,sortorder!Q:Q),999)</f>
        <v>999</v>
      </c>
      <c r="S632" s="142">
        <f>IFERROR(_xlfn.XLOOKUP(T632, sortorder!P:P,sortorder!O:O),99)</f>
        <v>99</v>
      </c>
      <c r="U632" s="56" t="s">
        <v>65</v>
      </c>
      <c r="V632" s="147">
        <f>IFERROR(_xlfn.XLOOKUP(X632, sortorder!E:E,sortorder!D:D),99)</f>
        <v>99</v>
      </c>
      <c r="W632" s="147">
        <f>V632</f>
        <v>99</v>
      </c>
      <c r="X632" s="21" t="s">
        <v>7428</v>
      </c>
      <c r="Y632" s="137">
        <f>IF(ISERROR(SEARCH(Y$1,$Q632)),0,1)</f>
        <v>0</v>
      </c>
      <c r="Z632" s="137">
        <f>IF(ISERROR(SEARCH(Z$1,$Q632)),0,1)</f>
        <v>0</v>
      </c>
      <c r="AA632" s="137">
        <f>IF(ISERROR(SEARCH(AA$1,$Q632)),0,1)</f>
        <v>0</v>
      </c>
      <c r="AB632" s="137">
        <f>IF(ISERROR(SEARCH(AB$1,$Q632)),0,1)</f>
        <v>0</v>
      </c>
      <c r="AC632" s="137">
        <f>IF(ISERROR(SEARCH(AC$1,$Q632)),0,1)</f>
        <v>0</v>
      </c>
      <c r="AD632" s="137">
        <f>IF(ISERROR(SEARCH(AD$1,$Q632)),0,1)</f>
        <v>0</v>
      </c>
      <c r="AE632" s="137">
        <f>IF(ISERROR(SEARCH(AE$1,$Q632)),0,1)</f>
        <v>0</v>
      </c>
      <c r="AF632" s="137">
        <f>IF(ISERROR(SEARCH(AF$1,$Q632)),0,1)</f>
        <v>0</v>
      </c>
      <c r="AG632" s="137">
        <f>IF(ISERROR(SEARCH(AG$1,$Q632)),0,1)</f>
        <v>0</v>
      </c>
      <c r="AI632" s="137" t="str">
        <f>_xlfn.XLOOKUP(I632,'api2.3'!B:B,'api2.3'!D:D,"")</f>
        <v/>
      </c>
      <c r="AJ632" t="s">
        <v>60</v>
      </c>
      <c r="AK632" s="202" t="s">
        <v>59</v>
      </c>
      <c r="AL632" s="200">
        <f>_xlfn.XLOOKUP(AK632,sortorder!$I$15:$I$20,sortorder!$J$15:$J$20)</f>
        <v>99</v>
      </c>
      <c r="AP632" s="639">
        <v>0</v>
      </c>
      <c r="AQ632" t="s">
        <v>59</v>
      </c>
      <c r="AR632" s="22" t="str">
        <f>IF(AA632=1,"pctile",IF(Y632=1,"ratio",IF(AC632=1,"avg","raw")))</f>
        <v>raw</v>
      </c>
      <c r="AS632" s="119" t="s">
        <v>43</v>
      </c>
      <c r="AT632" s="22" t="b">
        <f>AR632=AS632</f>
        <v>1</v>
      </c>
      <c r="AU632" s="638" t="s">
        <v>64</v>
      </c>
      <c r="AV632" s="638" t="s">
        <v>64</v>
      </c>
      <c r="AX632" s="601" t="s">
        <v>2799</v>
      </c>
      <c r="AY632" s="484" t="b">
        <v>0</v>
      </c>
      <c r="AZ632" t="s">
        <v>45</v>
      </c>
      <c r="BB632" s="193">
        <v>1</v>
      </c>
      <c r="BC632" t="b">
        <v>0</v>
      </c>
      <c r="BD632" t="b">
        <v>0</v>
      </c>
      <c r="BE632" t="b">
        <v>0</v>
      </c>
      <c r="BG632" t="s">
        <v>67</v>
      </c>
      <c r="BH632" t="s">
        <v>67</v>
      </c>
      <c r="BI632" t="s">
        <v>67</v>
      </c>
      <c r="BJ632" s="719" t="s">
        <v>68</v>
      </c>
      <c r="BK632" s="566" t="s">
        <v>2799</v>
      </c>
      <c r="BL632" s="484" t="s">
        <v>2799</v>
      </c>
      <c r="BO632" s="214">
        <v>999</v>
      </c>
      <c r="BR632" s="585" t="s">
        <v>69</v>
      </c>
      <c r="BS632" s="585" t="s">
        <v>66</v>
      </c>
    </row>
    <row r="633" spans="1:73">
      <c r="A633">
        <v>632</v>
      </c>
      <c r="B633" s="153" t="str">
        <f>IFERROR(TEXT(AL633,"00"),"99")&amp;IFERROR(TEXT(W633,"00"),"99")&amp;IFERROR(TEXT(S633,"00"),"99")&amp;IFERROR(TEXT(BO633,"000"),"999")</f>
        <v>999999999</v>
      </c>
      <c r="C633" s="153" t="str">
        <f>IFERROR(TEXT(AL633,"00"),"99")&amp;IFERROR(TEXT(V633,"00"),"99")&amp;IFERROR(TEXT(R633,"000"),"999")</f>
        <v>9999999</v>
      </c>
      <c r="D633" s="28">
        <v>1</v>
      </c>
      <c r="E633" s="591">
        <f>IF(NOT(ISBLANK(L633)),1,0)</f>
        <v>0</v>
      </c>
      <c r="F633" s="591">
        <f>IF(NOT(ISBLANK(O633)),1,0)</f>
        <v>0</v>
      </c>
      <c r="G633" s="349" t="str">
        <f>IF(ISBLANK(H633), IF(OR(NOT(ISBLANK(L633)),NOT(ISBLANK(I633)), NOT(ISBLANK(O633))),"no oldname but should be",""),IF(H633=I633,"api",IF(H633=O633,"csv","no match or acs")))</f>
        <v>api</v>
      </c>
      <c r="H633" s="119" t="s">
        <v>2680</v>
      </c>
      <c r="I633" s="119" t="s">
        <v>2680</v>
      </c>
      <c r="J633" s="189"/>
      <c r="K633" s="119"/>
      <c r="L633" s="119"/>
      <c r="M633" s="189"/>
      <c r="N633" s="189"/>
      <c r="O633" s="119"/>
      <c r="P633" s="189"/>
      <c r="Q633" s="120" t="s">
        <v>2680</v>
      </c>
      <c r="R633" s="142">
        <f>IFERROR(_xlfn.XLOOKUP(T633, sortorder!P:P,sortorder!Q:Q),999)</f>
        <v>999</v>
      </c>
      <c r="S633" s="142">
        <f>IFERROR(_xlfn.XLOOKUP(T633, sortorder!P:P,sortorder!O:O),99)</f>
        <v>99</v>
      </c>
      <c r="T633" s="188"/>
      <c r="U633" s="189"/>
      <c r="V633" s="147">
        <f>IFERROR(_xlfn.XLOOKUP(X633, sortorder!E:E,sortorder!D:D),99)</f>
        <v>99</v>
      </c>
      <c r="W633" s="147">
        <f>V633</f>
        <v>99</v>
      </c>
      <c r="X633" s="21" t="s">
        <v>7428</v>
      </c>
      <c r="Y633" s="137">
        <f>IF(ISERROR(SEARCH(Y$1,$Q633)),0,1)</f>
        <v>0</v>
      </c>
      <c r="Z633" s="137">
        <f>IF(ISERROR(SEARCH(Z$1,$Q633)),0,1)</f>
        <v>0</v>
      </c>
      <c r="AA633" s="137">
        <f>IF(ISERROR(SEARCH(AA$1,$Q633)),0,1)</f>
        <v>0</v>
      </c>
      <c r="AB633" s="137">
        <f>IF(ISERROR(SEARCH(AB$1,$Q633)),0,1)</f>
        <v>0</v>
      </c>
      <c r="AC633" s="137">
        <f>IF(ISERROR(SEARCH(AC$1,$Q633)),0,1)</f>
        <v>0</v>
      </c>
      <c r="AD633" s="137">
        <f>IF(ISERROR(SEARCH(AD$1,$Q633)),0,1)</f>
        <v>0</v>
      </c>
      <c r="AE633" s="137">
        <f>IF(ISERROR(SEARCH(AE$1,$Q633)),0,1)</f>
        <v>0</v>
      </c>
      <c r="AF633" s="137">
        <f>IF(ISERROR(SEARCH(AF$1,$Q633)),0,1)</f>
        <v>0</v>
      </c>
      <c r="AG633" s="137">
        <f>IF(ISERROR(SEARCH(AG$1,$Q633)),0,1)</f>
        <v>0</v>
      </c>
      <c r="AH633" s="119" t="s">
        <v>1051</v>
      </c>
      <c r="AI633" s="137" t="str">
        <f>_xlfn.XLOOKUP(I633,'api2.3'!B:B,'api2.3'!D:D,"")</f>
        <v>General information</v>
      </c>
      <c r="AJ633" s="119" t="s">
        <v>60</v>
      </c>
      <c r="AK633" s="202" t="s">
        <v>59</v>
      </c>
      <c r="AL633" s="200">
        <f>_xlfn.XLOOKUP(AK633,sortorder!$I$15:$I$20,sortorder!$J$15:$J$20)</f>
        <v>99</v>
      </c>
      <c r="AM633" s="640"/>
      <c r="AN633" s="640"/>
      <c r="AO633" s="640"/>
      <c r="AP633" s="641">
        <v>0</v>
      </c>
      <c r="AQ633" s="119" t="s">
        <v>59</v>
      </c>
      <c r="AR633" s="22" t="str">
        <f>IF(AA633=1,"pctile",IF(Y633=1,"ratio",IF(AC633=1,"avg","raw")))</f>
        <v>raw</v>
      </c>
      <c r="AS633" s="119" t="s">
        <v>43</v>
      </c>
      <c r="AT633" s="22" t="b">
        <f>AR633=AS633</f>
        <v>1</v>
      </c>
      <c r="AU633" s="640"/>
      <c r="AV633" s="640"/>
      <c r="AW633" s="119"/>
      <c r="AX633" s="601" t="s">
        <v>2799</v>
      </c>
      <c r="AY633" s="484" t="b">
        <v>0</v>
      </c>
      <c r="AZ633" t="s">
        <v>7124</v>
      </c>
      <c r="BA633" s="119"/>
      <c r="BB633" s="119"/>
      <c r="BC633" s="119" t="b">
        <v>0</v>
      </c>
      <c r="BD633" s="119" t="b">
        <v>0</v>
      </c>
      <c r="BE633" s="119" t="b">
        <v>0</v>
      </c>
      <c r="BF633" s="119"/>
      <c r="BG633" s="603" t="s">
        <v>2758</v>
      </c>
      <c r="BH633" s="119" t="s">
        <v>2758</v>
      </c>
      <c r="BI633" s="119" t="s">
        <v>2758</v>
      </c>
      <c r="BJ633" s="719" t="e">
        <v>#N/A</v>
      </c>
      <c r="BK633" s="566" t="s">
        <v>2799</v>
      </c>
      <c r="BL633" s="484" t="s">
        <v>2134</v>
      </c>
      <c r="BM633" s="189"/>
      <c r="BO633" s="214">
        <v>999</v>
      </c>
      <c r="BQ633" s="585" t="s">
        <v>2679</v>
      </c>
    </row>
    <row r="634" spans="1:73">
      <c r="A634">
        <v>633</v>
      </c>
      <c r="B634" s="153" t="str">
        <f>IFERROR(TEXT(AL634,"00"),"99")&amp;IFERROR(TEXT(W634,"00"),"99")&amp;IFERROR(TEXT(S634,"00"),"99")&amp;IFERROR(TEXT(BO634,"000"),"999")</f>
        <v>999999999</v>
      </c>
      <c r="C634" s="153" t="str">
        <f>IFERROR(TEXT(AL634,"00"),"99")&amp;IFERROR(TEXT(V634,"00"),"99")&amp;IFERROR(TEXT(R634,"000"),"999")</f>
        <v>9999000</v>
      </c>
      <c r="D634" s="28">
        <v>0</v>
      </c>
      <c r="E634" s="591">
        <f>IF(NOT(ISBLANK(L634)),1,0)</f>
        <v>1</v>
      </c>
      <c r="F634" s="591">
        <f>IF(NOT(ISBLANK(O634)),1,0)</f>
        <v>1</v>
      </c>
      <c r="G634" s="349" t="str">
        <f>IF(ISBLANK(H634), IF(OR(NOT(ISBLANK(L634)),NOT(ISBLANK(I634)), NOT(ISBLANK(O634))),"no oldname but should be",""),IF(H634=I634,"api",IF(H634=O634,"csv","no match or acs")))</f>
        <v>csv</v>
      </c>
      <c r="H634" t="s">
        <v>58</v>
      </c>
      <c r="K634" s="119"/>
      <c r="L634" s="119" t="s">
        <v>58</v>
      </c>
      <c r="M634" s="189" t="s">
        <v>58</v>
      </c>
      <c r="N634" s="189" t="s">
        <v>58</v>
      </c>
      <c r="O634" s="119" t="s">
        <v>58</v>
      </c>
      <c r="P634" s="189" t="s">
        <v>58</v>
      </c>
      <c r="Q634" s="120" t="s">
        <v>57</v>
      </c>
      <c r="R634" s="142">
        <f>IFERROR(_xlfn.XLOOKUP(T634, sortorder!P:P,sortorder!Q:Q),999)</f>
        <v>0</v>
      </c>
      <c r="S634" s="142">
        <f>IFERROR(_xlfn.XLOOKUP(T634, sortorder!P:P,sortorder!O:O),99)</f>
        <v>99</v>
      </c>
      <c r="T634" s="188"/>
      <c r="U634" s="189" t="s">
        <v>57</v>
      </c>
      <c r="V634" s="147">
        <f>IFERROR(_xlfn.XLOOKUP(X634, sortorder!E:E,sortorder!D:D),99)</f>
        <v>99</v>
      </c>
      <c r="W634" s="147">
        <f>V634</f>
        <v>99</v>
      </c>
      <c r="X634" s="21" t="s">
        <v>7428</v>
      </c>
      <c r="Y634" s="137">
        <f>IF(ISERROR(SEARCH(Y$1,$Q634)),0,1)</f>
        <v>0</v>
      </c>
      <c r="Z634" s="137">
        <f>IF(ISERROR(SEARCH(Z$1,$Q634)),0,1)</f>
        <v>0</v>
      </c>
      <c r="AA634" s="137">
        <f>IF(ISERROR(SEARCH(AA$1,$Q634)),0,1)</f>
        <v>0</v>
      </c>
      <c r="AB634" s="137">
        <f>IF(ISERROR(SEARCH(AB$1,$Q634)),0,1)</f>
        <v>0</v>
      </c>
      <c r="AC634" s="137">
        <f>IF(ISERROR(SEARCH(AC$1,$Q634)),0,1)</f>
        <v>0</v>
      </c>
      <c r="AD634" s="137">
        <f>IF(ISERROR(SEARCH(AD$1,$Q634)),0,1)</f>
        <v>0</v>
      </c>
      <c r="AE634" s="137">
        <f>IF(ISERROR(SEARCH(AE$1,$Q634)),0,1)</f>
        <v>0</v>
      </c>
      <c r="AF634" s="137">
        <f>IF(ISERROR(SEARCH(AF$1,$Q634)),0,1)</f>
        <v>0</v>
      </c>
      <c r="AG634" s="137">
        <f>IF(ISERROR(SEARCH(AG$1,$Q634)),0,1)</f>
        <v>0</v>
      </c>
      <c r="AH634" s="119"/>
      <c r="AI634" s="137">
        <f>_xlfn.XLOOKUP(I634,'api2.3'!B:B,'api2.3'!D:D,"")</f>
        <v>0</v>
      </c>
      <c r="AJ634" t="s">
        <v>60</v>
      </c>
      <c r="AK634" s="202" t="s">
        <v>59</v>
      </c>
      <c r="AL634" s="200">
        <f>_xlfn.XLOOKUP(AK634,sortorder!$I$15:$I$20,sortorder!$J$15:$J$20)</f>
        <v>99</v>
      </c>
      <c r="AM634" s="640"/>
      <c r="AN634" s="640"/>
      <c r="AO634" s="640"/>
      <c r="AP634" s="641">
        <v>0</v>
      </c>
      <c r="AQ634" s="119" t="s">
        <v>59</v>
      </c>
      <c r="AR634" s="22" t="str">
        <f>IF(AA634=1,"pctile",IF(Y634=1,"ratio",IF(AC634=1,"avg","raw")))</f>
        <v>raw</v>
      </c>
      <c r="AS634" s="119" t="s">
        <v>43</v>
      </c>
      <c r="AT634" s="22" t="b">
        <f>AR634=AS634</f>
        <v>1</v>
      </c>
      <c r="AU634" s="640" t="s">
        <v>64</v>
      </c>
      <c r="AV634" s="640" t="s">
        <v>64</v>
      </c>
      <c r="AW634" s="119"/>
      <c r="AX634" s="601" t="s">
        <v>2799</v>
      </c>
      <c r="AY634" s="484" t="b">
        <v>0</v>
      </c>
      <c r="AZ634" s="119" t="s">
        <v>45</v>
      </c>
      <c r="BA634" s="119"/>
      <c r="BB634" s="119">
        <v>1</v>
      </c>
      <c r="BC634" s="119" t="b">
        <v>0</v>
      </c>
      <c r="BD634" s="119" t="b">
        <v>0</v>
      </c>
      <c r="BE634" s="119" t="b">
        <v>0</v>
      </c>
      <c r="BF634" s="119"/>
      <c r="BG634" s="119" t="s">
        <v>61</v>
      </c>
      <c r="BH634" s="119" t="s">
        <v>61</v>
      </c>
      <c r="BI634" t="s">
        <v>61</v>
      </c>
      <c r="BJ634" s="719" t="s">
        <v>62</v>
      </c>
      <c r="BK634" s="566" t="s">
        <v>58</v>
      </c>
      <c r="BL634" s="484" t="s">
        <v>2799</v>
      </c>
      <c r="BM634" s="189"/>
      <c r="BO634" s="214">
        <v>999</v>
      </c>
      <c r="BR634" s="585" t="s">
        <v>63</v>
      </c>
      <c r="BS634" s="585" t="s">
        <v>58</v>
      </c>
    </row>
    <row r="635" spans="1:73">
      <c r="X635" s="689"/>
    </row>
    <row r="636" spans="1:73">
      <c r="X636" s="663"/>
    </row>
    <row r="637" spans="1:73">
      <c r="X637" s="663"/>
    </row>
    <row r="638" spans="1:73">
      <c r="X638" s="663"/>
    </row>
    <row r="639" spans="1:73">
      <c r="X639" s="663"/>
    </row>
    <row r="640" spans="1:73">
      <c r="X640" s="663"/>
    </row>
    <row r="641" spans="24:24">
      <c r="X641" s="663"/>
    </row>
    <row r="642" spans="24:24">
      <c r="X642" s="668"/>
    </row>
  </sheetData>
  <autoFilter ref="A1:BU634" xr:uid="{00000000-0001-0000-0000-000000000000}">
    <sortState xmlns:xlrd2="http://schemas.microsoft.com/office/spreadsheetml/2017/richdata2" ref="A2:BU634">
      <sortCondition ref="B1:B634"/>
    </sortState>
  </autoFilter>
  <sortState xmlns:xlrd2="http://schemas.microsoft.com/office/spreadsheetml/2017/richdata2" ref="A2:BU632">
    <sortCondition ref="B1:B632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AF49-4F79-476A-B10C-B90E810F7916}">
  <dimension ref="A1:O86"/>
  <sheetViews>
    <sheetView workbookViewId="0">
      <selection activeCell="E16" sqref="E16"/>
    </sheetView>
  </sheetViews>
  <sheetFormatPr defaultRowHeight="14.5"/>
  <cols>
    <col min="1" max="1" width="23.90625" customWidth="1"/>
    <col min="2" max="2" width="15.90625" customWidth="1"/>
    <col min="3" max="3" width="32.54296875" bestFit="1" customWidth="1"/>
    <col min="4" max="4" width="16" bestFit="1" customWidth="1"/>
    <col min="5" max="5" width="25.54296875" bestFit="1" customWidth="1"/>
    <col min="6" max="6" width="29.453125" customWidth="1"/>
    <col min="7" max="7" width="15.453125" bestFit="1" customWidth="1"/>
    <col min="8" max="8" width="19.54296875" bestFit="1" customWidth="1"/>
    <col min="9" max="9" width="19.90625" customWidth="1"/>
    <col min="10" max="10" width="34" bestFit="1" customWidth="1"/>
    <col min="11" max="11" width="31.90625" customWidth="1"/>
    <col min="12" max="12" width="29.6328125" customWidth="1"/>
    <col min="13" max="13" width="25.6328125" bestFit="1" customWidth="1"/>
    <col min="14" max="14" width="9.08984375" bestFit="1" customWidth="1"/>
    <col min="15" max="15" width="12.6328125" customWidth="1"/>
  </cols>
  <sheetData>
    <row r="1" spans="1:13" ht="33.65" customHeight="1">
      <c r="A1" s="121" t="s">
        <v>6498</v>
      </c>
      <c r="D1" s="28"/>
    </row>
    <row r="2" spans="1:13" ht="15" thickBot="1">
      <c r="D2" s="28"/>
      <c r="J2" t="s">
        <v>6547</v>
      </c>
    </row>
    <row r="3" spans="1:13" ht="56" thickBot="1">
      <c r="A3" s="540" t="s">
        <v>6497</v>
      </c>
      <c r="B3" s="541" t="s">
        <v>6510</v>
      </c>
      <c r="C3" s="548" t="s">
        <v>6537</v>
      </c>
      <c r="D3" s="542" t="s">
        <v>6499</v>
      </c>
      <c r="E3" s="543" t="s">
        <v>6509</v>
      </c>
      <c r="F3" s="544" t="s">
        <v>8</v>
      </c>
      <c r="G3" t="s">
        <v>6540</v>
      </c>
    </row>
    <row r="4" spans="1:13">
      <c r="A4" s="165"/>
      <c r="B4" s="119"/>
      <c r="C4" s="119"/>
      <c r="D4" s="239"/>
      <c r="E4" s="119"/>
      <c r="F4" s="170"/>
    </row>
    <row r="5" spans="1:13">
      <c r="A5" s="530" t="s">
        <v>3658</v>
      </c>
      <c r="B5" s="226">
        <v>13</v>
      </c>
      <c r="C5" s="226" t="s">
        <v>3659</v>
      </c>
      <c r="D5" t="s">
        <v>6552</v>
      </c>
      <c r="E5" s="552" t="s">
        <v>5314</v>
      </c>
      <c r="F5" s="553" t="s">
        <v>6511</v>
      </c>
      <c r="G5" t="s">
        <v>6542</v>
      </c>
      <c r="H5" t="s">
        <v>6544</v>
      </c>
      <c r="I5" t="s">
        <v>6566</v>
      </c>
      <c r="J5" s="555" t="s">
        <v>3658</v>
      </c>
      <c r="K5" s="111" t="s">
        <v>3683</v>
      </c>
      <c r="L5" s="111" t="s">
        <v>3708</v>
      </c>
    </row>
    <row r="6" spans="1:13">
      <c r="A6" s="530" t="s">
        <v>3660</v>
      </c>
      <c r="B6" s="226">
        <v>2.4528301886792501</v>
      </c>
      <c r="C6" s="226" t="s">
        <v>6496</v>
      </c>
      <c r="D6" s="532" t="s">
        <v>2495</v>
      </c>
      <c r="E6" s="552" t="s">
        <v>6495</v>
      </c>
      <c r="F6" s="553" t="s">
        <v>6512</v>
      </c>
      <c r="G6" t="s">
        <v>6541</v>
      </c>
      <c r="H6" s="121" t="s">
        <v>6548</v>
      </c>
      <c r="I6" t="s">
        <v>6566</v>
      </c>
      <c r="J6" s="1" t="s">
        <v>2946</v>
      </c>
      <c r="K6" s="1" t="s">
        <v>2946</v>
      </c>
      <c r="L6" s="1" t="s">
        <v>2946</v>
      </c>
    </row>
    <row r="7" spans="1:13" ht="23.15" customHeight="1">
      <c r="A7" s="165"/>
      <c r="B7" s="119"/>
      <c r="C7" s="119"/>
      <c r="D7" s="239"/>
      <c r="E7" s="531"/>
      <c r="F7" s="170"/>
    </row>
    <row r="8" spans="1:13">
      <c r="A8" s="533" t="s">
        <v>3768</v>
      </c>
      <c r="B8" s="134">
        <v>9</v>
      </c>
      <c r="C8" s="134" t="s">
        <v>6531</v>
      </c>
      <c r="D8" t="s">
        <v>6552</v>
      </c>
      <c r="E8" s="531" t="s">
        <v>6575</v>
      </c>
      <c r="F8" s="170" t="s">
        <v>6538</v>
      </c>
      <c r="G8" t="s">
        <v>6543</v>
      </c>
    </row>
    <row r="9" spans="1:13">
      <c r="A9" s="533" t="s">
        <v>3769</v>
      </c>
      <c r="B9" s="134">
        <v>3.4482758620689702</v>
      </c>
      <c r="C9" s="134" t="s">
        <v>6532</v>
      </c>
      <c r="D9" t="s">
        <v>6552</v>
      </c>
      <c r="E9" s="531" t="s">
        <v>6576</v>
      </c>
      <c r="F9" s="170" t="s">
        <v>6539</v>
      </c>
      <c r="G9" t="s">
        <v>6543</v>
      </c>
    </row>
    <row r="10" spans="1:13" s="23" customFormat="1">
      <c r="A10" s="534"/>
      <c r="B10" s="193"/>
      <c r="C10" s="193"/>
      <c r="D10" s="535"/>
      <c r="E10" s="536"/>
      <c r="F10" s="537"/>
    </row>
    <row r="11" spans="1:13">
      <c r="A11" s="512" t="s">
        <v>3772</v>
      </c>
      <c r="B11" s="186">
        <v>0</v>
      </c>
      <c r="C11" s="186" t="s">
        <v>6533</v>
      </c>
      <c r="D11" t="s">
        <v>6552</v>
      </c>
      <c r="E11" s="550" t="s">
        <v>6577</v>
      </c>
      <c r="F11" s="551" t="s">
        <v>6514</v>
      </c>
      <c r="G11" t="s">
        <v>6542</v>
      </c>
      <c r="H11" t="s">
        <v>6544</v>
      </c>
      <c r="J11" s="560" t="s">
        <v>3772</v>
      </c>
      <c r="K11" s="381" t="s">
        <v>3789</v>
      </c>
      <c r="L11" s="381" t="s">
        <v>3806</v>
      </c>
      <c r="M11" s="381" t="s">
        <v>3823</v>
      </c>
    </row>
    <row r="12" spans="1:13">
      <c r="A12" s="512" t="s">
        <v>3775</v>
      </c>
      <c r="B12" s="186">
        <v>0</v>
      </c>
      <c r="C12" s="549" t="s">
        <v>6534</v>
      </c>
      <c r="D12" s="538" t="s">
        <v>2481</v>
      </c>
      <c r="E12" s="550" t="s">
        <v>6578</v>
      </c>
      <c r="F12" s="551" t="s">
        <v>6513</v>
      </c>
      <c r="G12" t="s">
        <v>6541</v>
      </c>
      <c r="H12" s="121" t="s">
        <v>6550</v>
      </c>
      <c r="J12" s="513" t="s">
        <v>3775</v>
      </c>
      <c r="K12" s="186" t="s">
        <v>3792</v>
      </c>
      <c r="L12" s="186" t="s">
        <v>3809</v>
      </c>
      <c r="M12" s="39" t="s">
        <v>3826</v>
      </c>
    </row>
    <row r="13" spans="1:13" s="23" customFormat="1">
      <c r="A13" s="534"/>
      <c r="B13" s="193"/>
      <c r="C13" s="193"/>
      <c r="D13" s="535"/>
      <c r="E13" s="536"/>
      <c r="F13" s="537"/>
    </row>
    <row r="14" spans="1:13">
      <c r="A14" s="539" t="s">
        <v>3778</v>
      </c>
      <c r="B14" s="391">
        <v>9</v>
      </c>
      <c r="C14" s="391" t="s">
        <v>6536</v>
      </c>
      <c r="D14" t="s">
        <v>6552</v>
      </c>
      <c r="E14" s="531" t="s">
        <v>6579</v>
      </c>
      <c r="F14" s="170" t="s">
        <v>6538</v>
      </c>
      <c r="G14" t="s">
        <v>6543</v>
      </c>
    </row>
    <row r="15" spans="1:13" ht="15" thickBot="1">
      <c r="A15" s="539" t="s">
        <v>3781</v>
      </c>
      <c r="B15" s="391">
        <v>3.4482758620689702</v>
      </c>
      <c r="C15" s="391" t="s">
        <v>6535</v>
      </c>
      <c r="D15" t="s">
        <v>6552</v>
      </c>
      <c r="E15" s="531" t="s">
        <v>6580</v>
      </c>
      <c r="F15" s="170" t="s">
        <v>6539</v>
      </c>
      <c r="G15" t="s">
        <v>6543</v>
      </c>
    </row>
    <row r="16" spans="1:13">
      <c r="A16" s="529" t="s">
        <v>3614</v>
      </c>
      <c r="B16" s="167">
        <v>1200</v>
      </c>
      <c r="C16" s="167" t="s">
        <v>6553</v>
      </c>
      <c r="D16" s="167" t="s">
        <v>6552</v>
      </c>
      <c r="E16" t="str">
        <f>IFERROR(_xlfn.XLOOKUP(A16,map_headernames!#REF!,map_headernames!K:K),"")</f>
        <v/>
      </c>
      <c r="F16" s="556" t="s">
        <v>6511</v>
      </c>
      <c r="G16" s="193" t="s">
        <v>6557</v>
      </c>
      <c r="H16" s="481" t="s">
        <v>6545</v>
      </c>
      <c r="J16" s="110" t="s">
        <v>3614</v>
      </c>
    </row>
    <row r="17" spans="1:12" ht="15" thickBot="1">
      <c r="A17" s="557" t="s">
        <v>1056</v>
      </c>
      <c r="B17" s="168">
        <v>825</v>
      </c>
      <c r="C17" s="168" t="s">
        <v>5305</v>
      </c>
      <c r="D17" s="168" t="s">
        <v>2946</v>
      </c>
      <c r="E17" s="558" t="s">
        <v>1055</v>
      </c>
      <c r="F17" s="559" t="s">
        <v>6551</v>
      </c>
      <c r="H17" s="35" t="s">
        <v>6546</v>
      </c>
      <c r="J17" t="s">
        <v>1056</v>
      </c>
    </row>
    <row r="19" spans="1:12">
      <c r="J19" s="133" t="s">
        <v>3643</v>
      </c>
      <c r="K19" t="s">
        <v>6558</v>
      </c>
    </row>
    <row r="20" spans="1:12">
      <c r="A20" s="516" t="s">
        <v>6500</v>
      </c>
      <c r="B20" s="517"/>
      <c r="C20" s="517"/>
      <c r="D20" s="517"/>
      <c r="E20" s="517"/>
    </row>
    <row r="21" spans="1:12">
      <c r="A21" s="516"/>
      <c r="B21" s="517"/>
      <c r="C21" s="517"/>
      <c r="D21" s="517"/>
      <c r="E21" s="517"/>
    </row>
    <row r="22" spans="1:12">
      <c r="A22" s="519" t="s">
        <v>3658</v>
      </c>
      <c r="B22" s="518" t="s">
        <v>3660</v>
      </c>
      <c r="C22" s="519" t="s">
        <v>3768</v>
      </c>
      <c r="D22" s="518" t="s">
        <v>3769</v>
      </c>
      <c r="E22" s="521" t="s">
        <v>3772</v>
      </c>
      <c r="F22" s="482" t="s">
        <v>3775</v>
      </c>
      <c r="G22" s="521" t="s">
        <v>3778</v>
      </c>
      <c r="H22" s="482" t="s">
        <v>3781</v>
      </c>
      <c r="I22" t="s">
        <v>6501</v>
      </c>
      <c r="J22" s="121" t="s">
        <v>6502</v>
      </c>
      <c r="K22" s="121" t="s">
        <v>6503</v>
      </c>
      <c r="L22" s="121" t="s">
        <v>6504</v>
      </c>
    </row>
    <row r="23" spans="1:12">
      <c r="A23" s="520">
        <v>609</v>
      </c>
      <c r="B23" s="517">
        <v>36.142433199999999</v>
      </c>
      <c r="C23" s="522">
        <v>234</v>
      </c>
      <c r="D23" s="517">
        <v>38.677686000000001</v>
      </c>
      <c r="E23" s="41">
        <v>0</v>
      </c>
      <c r="F23">
        <v>0</v>
      </c>
      <c r="G23" s="41">
        <v>234</v>
      </c>
      <c r="H23">
        <v>38.677686000000001</v>
      </c>
      <c r="I23" s="121">
        <f>E23+G23</f>
        <v>234</v>
      </c>
      <c r="J23" s="524">
        <f>A23/(B23/100)</f>
        <v>1685.0000016047618</v>
      </c>
      <c r="K23" s="524">
        <f>C23/(D23/100)</f>
        <v>604.99999922435893</v>
      </c>
      <c r="L23" s="525">
        <f>C23/A23</f>
        <v>0.38423645320197042</v>
      </c>
    </row>
    <row r="24" spans="1:12">
      <c r="A24" s="520">
        <v>0</v>
      </c>
      <c r="B24" s="517">
        <v>0</v>
      </c>
      <c r="C24" s="522">
        <v>0</v>
      </c>
      <c r="D24" s="517">
        <v>0</v>
      </c>
      <c r="E24" s="41">
        <v>0</v>
      </c>
      <c r="F24">
        <v>0</v>
      </c>
      <c r="G24" s="41">
        <v>0</v>
      </c>
      <c r="H24">
        <v>0</v>
      </c>
      <c r="I24" s="121">
        <f t="shared" ref="I24:I32" si="0">E24+G24</f>
        <v>0</v>
      </c>
      <c r="J24" s="524" t="e">
        <f t="shared" ref="J24:J32" si="1">A24/(B24/100)</f>
        <v>#DIV/0!</v>
      </c>
      <c r="K24" s="524" t="e">
        <f t="shared" ref="K24:K32" si="2">C24/(D24/100)</f>
        <v>#DIV/0!</v>
      </c>
      <c r="L24" s="525" t="e">
        <f t="shared" ref="L24:L32" si="3">C24/A24</f>
        <v>#DIV/0!</v>
      </c>
    </row>
    <row r="25" spans="1:12">
      <c r="A25" s="520">
        <v>171</v>
      </c>
      <c r="B25" s="517">
        <v>19.235095600000001</v>
      </c>
      <c r="C25" s="522">
        <v>108</v>
      </c>
      <c r="D25" s="517">
        <v>20.224719</v>
      </c>
      <c r="E25" s="41">
        <v>0</v>
      </c>
      <c r="F25">
        <v>0</v>
      </c>
      <c r="G25" s="41">
        <v>108</v>
      </c>
      <c r="H25">
        <v>20.224719</v>
      </c>
      <c r="I25" s="121">
        <f t="shared" si="0"/>
        <v>108</v>
      </c>
      <c r="J25" s="524">
        <f t="shared" si="1"/>
        <v>889.00000060306422</v>
      </c>
      <c r="K25" s="524">
        <f t="shared" si="2"/>
        <v>534.00000267000007</v>
      </c>
      <c r="L25" s="525">
        <f t="shared" si="3"/>
        <v>0.63157894736842102</v>
      </c>
    </row>
    <row r="26" spans="1:12">
      <c r="A26" s="520">
        <v>56</v>
      </c>
      <c r="B26" s="517">
        <v>4.7822373999999996</v>
      </c>
      <c r="C26" s="522">
        <v>49</v>
      </c>
      <c r="D26" s="517">
        <v>11.212815000000001</v>
      </c>
      <c r="E26" s="41">
        <v>0</v>
      </c>
      <c r="F26">
        <v>0</v>
      </c>
      <c r="G26" s="41">
        <v>49</v>
      </c>
      <c r="H26">
        <v>11.212815000000001</v>
      </c>
      <c r="I26" s="121">
        <f t="shared" si="0"/>
        <v>49</v>
      </c>
      <c r="J26" s="524">
        <f t="shared" si="1"/>
        <v>1171.000000961893</v>
      </c>
      <c r="K26" s="524">
        <f t="shared" si="2"/>
        <v>436.99998617653102</v>
      </c>
      <c r="L26" s="525">
        <f t="shared" si="3"/>
        <v>0.875</v>
      </c>
    </row>
    <row r="27" spans="1:12">
      <c r="A27" s="520">
        <v>63</v>
      </c>
      <c r="B27" s="517">
        <v>3.8204973</v>
      </c>
      <c r="C27" s="522">
        <v>35</v>
      </c>
      <c r="D27" s="517">
        <v>5.7377050000000001</v>
      </c>
      <c r="E27" s="41">
        <v>0</v>
      </c>
      <c r="F27">
        <v>0</v>
      </c>
      <c r="G27" s="41">
        <v>35</v>
      </c>
      <c r="H27">
        <v>5.7377050000000001</v>
      </c>
      <c r="I27" s="121">
        <f t="shared" si="0"/>
        <v>35</v>
      </c>
      <c r="J27" s="524">
        <f t="shared" si="1"/>
        <v>1648.9999875147143</v>
      </c>
      <c r="K27" s="524">
        <f t="shared" si="2"/>
        <v>609.99999128571437</v>
      </c>
      <c r="L27" s="525">
        <f t="shared" si="3"/>
        <v>0.55555555555555558</v>
      </c>
    </row>
    <row r="28" spans="1:12">
      <c r="A28" s="520">
        <v>4</v>
      </c>
      <c r="B28" s="517">
        <v>0.22962109999999999</v>
      </c>
      <c r="C28" s="522">
        <v>0</v>
      </c>
      <c r="D28" s="517">
        <v>0</v>
      </c>
      <c r="E28" s="41">
        <v>0</v>
      </c>
      <c r="F28">
        <v>0</v>
      </c>
      <c r="G28" s="41">
        <v>0</v>
      </c>
      <c r="H28">
        <v>0</v>
      </c>
      <c r="I28" s="121">
        <f t="shared" si="0"/>
        <v>0</v>
      </c>
      <c r="J28" s="524">
        <f t="shared" si="1"/>
        <v>1742.0001907490209</v>
      </c>
      <c r="K28" s="524" t="e">
        <f t="shared" si="2"/>
        <v>#DIV/0!</v>
      </c>
      <c r="L28" s="525">
        <f t="shared" si="3"/>
        <v>0</v>
      </c>
    </row>
    <row r="29" spans="1:12">
      <c r="A29" s="520">
        <v>598</v>
      </c>
      <c r="B29" s="517">
        <v>61.1451943</v>
      </c>
      <c r="C29" s="522">
        <v>340</v>
      </c>
      <c r="D29" s="517">
        <v>72.649573000000004</v>
      </c>
      <c r="E29" s="41">
        <v>26</v>
      </c>
      <c r="F29">
        <v>5.5555560000000002</v>
      </c>
      <c r="G29" s="41">
        <v>314</v>
      </c>
      <c r="H29">
        <v>67.094016999999994</v>
      </c>
      <c r="I29" s="121">
        <f t="shared" si="0"/>
        <v>340</v>
      </c>
      <c r="J29" s="524">
        <f t="shared" si="1"/>
        <v>977.99999958459523</v>
      </c>
      <c r="K29" s="524">
        <f t="shared" si="2"/>
        <v>467.99999774258822</v>
      </c>
      <c r="L29" s="525">
        <f t="shared" si="3"/>
        <v>0.56856187290969895</v>
      </c>
    </row>
    <row r="30" spans="1:12">
      <c r="A30" s="520">
        <v>19</v>
      </c>
      <c r="B30" s="517">
        <v>4.0254237000000002</v>
      </c>
      <c r="C30" s="522">
        <v>27</v>
      </c>
      <c r="D30" s="517">
        <v>11.344538</v>
      </c>
      <c r="E30" s="41">
        <v>0</v>
      </c>
      <c r="F30">
        <v>0</v>
      </c>
      <c r="G30" s="41">
        <v>27</v>
      </c>
      <c r="H30">
        <v>11.344538</v>
      </c>
      <c r="I30" s="121">
        <f t="shared" si="0"/>
        <v>27</v>
      </c>
      <c r="J30" s="524">
        <f t="shared" si="1"/>
        <v>472.00000337852634</v>
      </c>
      <c r="K30" s="524">
        <f t="shared" si="2"/>
        <v>237.99999612148156</v>
      </c>
      <c r="L30" s="526">
        <f t="shared" si="3"/>
        <v>1.4210526315789473</v>
      </c>
    </row>
    <row r="31" spans="1:12">
      <c r="A31" s="520">
        <v>1189</v>
      </c>
      <c r="B31" s="517">
        <v>79.161118500000001</v>
      </c>
      <c r="C31" s="522">
        <v>311</v>
      </c>
      <c r="D31" s="517">
        <v>78.535353999999998</v>
      </c>
      <c r="E31" s="41">
        <v>98</v>
      </c>
      <c r="F31">
        <v>24.747475000000001</v>
      </c>
      <c r="G31" s="41">
        <v>213</v>
      </c>
      <c r="H31">
        <v>53.787878999999997</v>
      </c>
      <c r="I31" s="121">
        <f t="shared" si="0"/>
        <v>311</v>
      </c>
      <c r="J31" s="524">
        <f t="shared" si="1"/>
        <v>1502.000000164222</v>
      </c>
      <c r="K31" s="524">
        <f t="shared" si="2"/>
        <v>395.99999765710612</v>
      </c>
      <c r="L31" s="525">
        <f t="shared" si="3"/>
        <v>0.26156433978132887</v>
      </c>
    </row>
    <row r="32" spans="1:12">
      <c r="A32" s="520">
        <v>85</v>
      </c>
      <c r="B32" s="517">
        <v>3.319016</v>
      </c>
      <c r="C32" s="522">
        <v>85</v>
      </c>
      <c r="D32" s="517">
        <v>9.8379630000000002</v>
      </c>
      <c r="E32" s="41">
        <v>0</v>
      </c>
      <c r="F32">
        <v>0</v>
      </c>
      <c r="G32" s="41">
        <v>85</v>
      </c>
      <c r="H32">
        <v>9.8379630000000002</v>
      </c>
      <c r="I32" s="121">
        <f t="shared" si="0"/>
        <v>85</v>
      </c>
      <c r="J32" s="524">
        <f t="shared" si="1"/>
        <v>2561.000007231059</v>
      </c>
      <c r="K32" s="524">
        <f t="shared" si="2"/>
        <v>863.99999674729418</v>
      </c>
      <c r="L32" s="525">
        <f t="shared" si="3"/>
        <v>1</v>
      </c>
    </row>
    <row r="34" spans="1:10">
      <c r="C34" t="s">
        <v>6507</v>
      </c>
    </row>
    <row r="35" spans="1:10">
      <c r="C35" t="s">
        <v>6529</v>
      </c>
    </row>
    <row r="36" spans="1:10">
      <c r="C36" t="s">
        <v>6506</v>
      </c>
    </row>
    <row r="37" spans="1:10">
      <c r="C37" t="s">
        <v>6505</v>
      </c>
    </row>
    <row r="38" spans="1:10">
      <c r="C38" t="s">
        <v>6508</v>
      </c>
    </row>
    <row r="39" spans="1:10">
      <c r="C39" s="528" t="s">
        <v>6530</v>
      </c>
    </row>
    <row r="40" spans="1:10">
      <c r="C40" s="528" t="s">
        <v>6549</v>
      </c>
    </row>
    <row r="44" spans="1:10">
      <c r="A44" s="481" t="s">
        <v>6515</v>
      </c>
    </row>
    <row r="45" spans="1:10">
      <c r="A45" s="18" t="s">
        <v>3658</v>
      </c>
      <c r="B45" t="s">
        <v>3660</v>
      </c>
      <c r="C45" s="18" t="s">
        <v>3768</v>
      </c>
      <c r="D45" t="s">
        <v>3769</v>
      </c>
      <c r="E45" t="s">
        <v>3772</v>
      </c>
      <c r="F45" t="s">
        <v>3775</v>
      </c>
      <c r="G45" t="s">
        <v>3778</v>
      </c>
      <c r="H45" t="s">
        <v>3781</v>
      </c>
      <c r="I45" s="18" t="s">
        <v>561</v>
      </c>
      <c r="J45" t="s">
        <v>3760</v>
      </c>
    </row>
    <row r="46" spans="1:10">
      <c r="A46" s="18">
        <v>46</v>
      </c>
      <c r="B46">
        <v>3.4431137999999999</v>
      </c>
      <c r="C46" s="18">
        <v>25</v>
      </c>
      <c r="D46">
        <v>3.8819880000000002</v>
      </c>
      <c r="E46">
        <v>5</v>
      </c>
      <c r="F46">
        <v>0.77639749999999996</v>
      </c>
      <c r="G46">
        <v>20</v>
      </c>
      <c r="H46">
        <v>3.1055899999999999</v>
      </c>
      <c r="I46" s="18">
        <v>5</v>
      </c>
      <c r="J46">
        <v>0.77639749999999996</v>
      </c>
    </row>
    <row r="47" spans="1:10">
      <c r="A47" s="18">
        <v>1054</v>
      </c>
      <c r="B47">
        <v>100</v>
      </c>
      <c r="C47" s="18">
        <v>434</v>
      </c>
      <c r="D47">
        <v>100</v>
      </c>
      <c r="E47">
        <v>345</v>
      </c>
      <c r="F47">
        <v>79.493087599999996</v>
      </c>
      <c r="G47">
        <v>89</v>
      </c>
      <c r="H47">
        <v>20.506912</v>
      </c>
      <c r="I47" s="18">
        <v>345</v>
      </c>
      <c r="J47">
        <v>79.493087599999996</v>
      </c>
    </row>
    <row r="48" spans="1:10">
      <c r="A48" s="18">
        <v>309</v>
      </c>
      <c r="B48">
        <v>22.6705796</v>
      </c>
      <c r="C48" s="18">
        <v>72</v>
      </c>
      <c r="D48">
        <v>17.266186999999999</v>
      </c>
      <c r="E48">
        <v>46</v>
      </c>
      <c r="F48">
        <v>11.0311751</v>
      </c>
      <c r="G48">
        <v>26</v>
      </c>
      <c r="H48">
        <v>6.2350120000000002</v>
      </c>
      <c r="I48" s="18">
        <v>47</v>
      </c>
      <c r="J48">
        <v>11.2709832</v>
      </c>
    </row>
    <row r="49" spans="1:15">
      <c r="A49" s="18">
        <v>0</v>
      </c>
      <c r="B49">
        <v>0</v>
      </c>
      <c r="C49" s="18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8">
        <v>12</v>
      </c>
      <c r="J49">
        <v>1.8072288999999999</v>
      </c>
    </row>
    <row r="50" spans="1:15">
      <c r="A50" s="18">
        <v>15</v>
      </c>
      <c r="B50">
        <v>0.67506750000000004</v>
      </c>
      <c r="C50" s="18">
        <v>15</v>
      </c>
      <c r="D50">
        <v>1.2038519999999999</v>
      </c>
      <c r="E50">
        <v>0</v>
      </c>
      <c r="F50">
        <v>0</v>
      </c>
      <c r="G50">
        <v>15</v>
      </c>
      <c r="H50">
        <v>1.2038519999999999</v>
      </c>
      <c r="I50" s="18">
        <v>0</v>
      </c>
      <c r="J50">
        <v>0</v>
      </c>
    </row>
    <row r="51" spans="1:15">
      <c r="A51" s="18">
        <v>0</v>
      </c>
      <c r="B51">
        <v>0</v>
      </c>
      <c r="C51" s="18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8">
        <v>0</v>
      </c>
      <c r="J51">
        <v>0</v>
      </c>
    </row>
    <row r="52" spans="1:15">
      <c r="A52" s="18">
        <v>145</v>
      </c>
      <c r="B52">
        <v>10.9848485</v>
      </c>
      <c r="C52" s="18">
        <v>70</v>
      </c>
      <c r="D52">
        <v>13.108613999999999</v>
      </c>
      <c r="E52">
        <v>0</v>
      </c>
      <c r="F52">
        <v>0</v>
      </c>
      <c r="G52">
        <v>70</v>
      </c>
      <c r="H52">
        <v>13.108613999999999</v>
      </c>
      <c r="I52" s="18">
        <v>3</v>
      </c>
      <c r="J52">
        <v>0.56179780000000001</v>
      </c>
    </row>
    <row r="53" spans="1:15">
      <c r="A53" s="18">
        <v>0</v>
      </c>
      <c r="B53">
        <v>0</v>
      </c>
      <c r="C53" s="18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8">
        <v>0</v>
      </c>
      <c r="J53">
        <v>0</v>
      </c>
    </row>
    <row r="54" spans="1:15">
      <c r="A54" s="18">
        <v>70</v>
      </c>
      <c r="B54">
        <v>4.7074647000000001</v>
      </c>
      <c r="C54" s="18">
        <v>70</v>
      </c>
      <c r="D54">
        <v>9.5108700000000006</v>
      </c>
      <c r="E54">
        <v>70</v>
      </c>
      <c r="F54">
        <v>9.5108695999999995</v>
      </c>
      <c r="G54">
        <v>0</v>
      </c>
      <c r="H54">
        <v>0</v>
      </c>
      <c r="I54" s="18">
        <v>70</v>
      </c>
      <c r="J54">
        <v>9.5108695999999995</v>
      </c>
    </row>
    <row r="55" spans="1:15">
      <c r="A55" s="18">
        <v>0</v>
      </c>
      <c r="B55">
        <v>0</v>
      </c>
      <c r="C55" s="18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8">
        <v>0</v>
      </c>
      <c r="J55">
        <v>0</v>
      </c>
    </row>
    <row r="58" spans="1:15">
      <c r="A58" s="481" t="s">
        <v>6516</v>
      </c>
    </row>
    <row r="59" spans="1:15" ht="102.5">
      <c r="A59" t="s">
        <v>3658</v>
      </c>
      <c r="B59" t="s">
        <v>3660</v>
      </c>
      <c r="C59" t="s">
        <v>3768</v>
      </c>
      <c r="D59" t="s">
        <v>3769</v>
      </c>
      <c r="E59" t="s">
        <v>3772</v>
      </c>
      <c r="F59" t="s">
        <v>3775</v>
      </c>
      <c r="G59" t="s">
        <v>3778</v>
      </c>
      <c r="H59" t="s">
        <v>3781</v>
      </c>
      <c r="I59" s="527" t="s">
        <v>3757</v>
      </c>
      <c r="J59" s="527" t="s">
        <v>561</v>
      </c>
      <c r="K59" s="124" t="s">
        <v>3760</v>
      </c>
      <c r="L59" s="124" t="s">
        <v>6457</v>
      </c>
      <c r="M59" t="s">
        <v>6517</v>
      </c>
      <c r="N59" s="5" t="s">
        <v>6528</v>
      </c>
      <c r="O59" s="5" t="s">
        <v>6518</v>
      </c>
    </row>
    <row r="60" spans="1:15">
      <c r="A60">
        <v>234</v>
      </c>
      <c r="B60">
        <v>25.799337999999999</v>
      </c>
      <c r="C60">
        <v>86</v>
      </c>
      <c r="D60" s="39">
        <v>20.52506</v>
      </c>
      <c r="E60">
        <v>0</v>
      </c>
      <c r="F60">
        <v>0</v>
      </c>
      <c r="G60">
        <v>86</v>
      </c>
      <c r="H60">
        <v>20.52506</v>
      </c>
      <c r="I60" s="18">
        <v>419</v>
      </c>
      <c r="J60" s="18">
        <v>0</v>
      </c>
      <c r="K60" s="124">
        <v>0</v>
      </c>
      <c r="L60" s="545">
        <f>J60/I60</f>
        <v>0</v>
      </c>
      <c r="M60" s="546">
        <f>C60/I60</f>
        <v>0.2052505966587112</v>
      </c>
      <c r="N60" s="524">
        <f>A60/(B60/100)</f>
        <v>907.00001682213713</v>
      </c>
      <c r="O60" s="523">
        <f>N60/I60</f>
        <v>2.1646778444442414</v>
      </c>
    </row>
    <row r="61" spans="1:15">
      <c r="A61">
        <v>262</v>
      </c>
      <c r="B61">
        <v>13.340121999999999</v>
      </c>
      <c r="C61">
        <v>65</v>
      </c>
      <c r="D61" s="39">
        <v>11.343805</v>
      </c>
      <c r="E61">
        <v>0</v>
      </c>
      <c r="F61">
        <v>0</v>
      </c>
      <c r="G61">
        <v>65</v>
      </c>
      <c r="H61">
        <v>11.343805</v>
      </c>
      <c r="I61" s="18">
        <v>573</v>
      </c>
      <c r="J61" s="18">
        <v>23</v>
      </c>
      <c r="K61" s="124">
        <v>4.0139620000000003</v>
      </c>
      <c r="L61" s="545">
        <f t="shared" ref="L61:L69" si="4">J61/I61</f>
        <v>4.0139616055846421E-2</v>
      </c>
      <c r="M61" s="546">
        <f t="shared" ref="M61:M69" si="5">C61/I61</f>
        <v>0.11343804537521815</v>
      </c>
      <c r="N61" s="524">
        <f t="shared" ref="N61:N69" si="6">A61/(B61/100)</f>
        <v>1964.0000293850387</v>
      </c>
      <c r="O61" s="523">
        <f t="shared" ref="O61:O69" si="7">N61/I61</f>
        <v>3.4275742223124586</v>
      </c>
    </row>
    <row r="62" spans="1:15">
      <c r="A62">
        <v>36</v>
      </c>
      <c r="B62">
        <v>1.576182</v>
      </c>
      <c r="C62">
        <v>35</v>
      </c>
      <c r="D62" s="39">
        <v>3.7513399999999999</v>
      </c>
      <c r="E62">
        <v>0</v>
      </c>
      <c r="F62">
        <v>0</v>
      </c>
      <c r="G62">
        <v>35</v>
      </c>
      <c r="H62">
        <v>3.7513399999999999</v>
      </c>
      <c r="I62" s="18">
        <v>933</v>
      </c>
      <c r="J62" s="18">
        <v>13</v>
      </c>
      <c r="K62" s="124">
        <v>1.3933549999999999</v>
      </c>
      <c r="L62" s="545">
        <f t="shared" si="4"/>
        <v>1.3933547695605574E-2</v>
      </c>
      <c r="M62" s="546">
        <f t="shared" si="5"/>
        <v>3.7513397642015008E-2</v>
      </c>
      <c r="N62" s="524">
        <f t="shared" si="6"/>
        <v>2284.0001979466838</v>
      </c>
      <c r="O62" s="523">
        <f t="shared" si="7"/>
        <v>2.4480173611432838</v>
      </c>
    </row>
    <row r="63" spans="1:15">
      <c r="A63">
        <v>26</v>
      </c>
      <c r="B63">
        <v>2.4714830000000001</v>
      </c>
      <c r="C63">
        <v>0</v>
      </c>
      <c r="D63" s="39">
        <v>0</v>
      </c>
      <c r="E63">
        <v>0</v>
      </c>
      <c r="F63">
        <v>0</v>
      </c>
      <c r="G63">
        <v>0</v>
      </c>
      <c r="H63">
        <v>0</v>
      </c>
      <c r="I63" s="18">
        <v>381</v>
      </c>
      <c r="J63" s="18">
        <v>0</v>
      </c>
      <c r="K63" s="124">
        <v>0</v>
      </c>
      <c r="L63" s="545">
        <f t="shared" si="4"/>
        <v>0</v>
      </c>
      <c r="M63" s="546">
        <f t="shared" si="5"/>
        <v>0</v>
      </c>
      <c r="N63" s="524">
        <f t="shared" si="6"/>
        <v>1051.9999530646176</v>
      </c>
      <c r="O63" s="523">
        <f t="shared" si="7"/>
        <v>2.7611547324530643</v>
      </c>
    </row>
    <row r="64" spans="1:15">
      <c r="A64">
        <v>99</v>
      </c>
      <c r="B64">
        <v>8.1818179999999998</v>
      </c>
      <c r="C64">
        <v>60</v>
      </c>
      <c r="D64" s="39">
        <v>11.152416000000001</v>
      </c>
      <c r="E64">
        <v>0</v>
      </c>
      <c r="F64">
        <v>0</v>
      </c>
      <c r="G64">
        <v>60</v>
      </c>
      <c r="H64">
        <v>11.152416000000001</v>
      </c>
      <c r="I64" s="18">
        <v>538</v>
      </c>
      <c r="J64" s="18">
        <v>0</v>
      </c>
      <c r="K64" s="124">
        <v>0</v>
      </c>
      <c r="L64" s="545">
        <f t="shared" si="4"/>
        <v>0</v>
      </c>
      <c r="M64" s="546">
        <f t="shared" si="5"/>
        <v>0.11152416356877323</v>
      </c>
      <c r="N64" s="524">
        <f t="shared" si="6"/>
        <v>1210.0000268888894</v>
      </c>
      <c r="O64" s="523">
        <f t="shared" si="7"/>
        <v>2.2490706819496085</v>
      </c>
    </row>
    <row r="65" spans="1:15">
      <c r="A65">
        <v>430</v>
      </c>
      <c r="B65">
        <v>31.946508000000001</v>
      </c>
      <c r="C65">
        <v>141</v>
      </c>
      <c r="D65" s="39">
        <v>27.539062000000001</v>
      </c>
      <c r="E65">
        <v>31</v>
      </c>
      <c r="F65">
        <v>6.0546879999999996</v>
      </c>
      <c r="G65">
        <v>110</v>
      </c>
      <c r="H65">
        <v>21.484375</v>
      </c>
      <c r="I65" s="18">
        <v>512</v>
      </c>
      <c r="J65" s="18">
        <v>31</v>
      </c>
      <c r="K65" s="124">
        <v>6.0546879999999996</v>
      </c>
      <c r="L65" s="545">
        <f t="shared" si="4"/>
        <v>6.0546875E-2</v>
      </c>
      <c r="M65" s="546">
        <f t="shared" si="5"/>
        <v>0.275390625</v>
      </c>
      <c r="N65" s="524">
        <f t="shared" si="6"/>
        <v>1346.0000072621394</v>
      </c>
      <c r="O65" s="523">
        <f t="shared" si="7"/>
        <v>2.6289062641838661</v>
      </c>
    </row>
    <row r="66" spans="1:15">
      <c r="A66">
        <v>0</v>
      </c>
      <c r="B66">
        <v>0</v>
      </c>
      <c r="C66">
        <v>0</v>
      </c>
      <c r="D66" s="39">
        <v>0</v>
      </c>
      <c r="E66">
        <v>0</v>
      </c>
      <c r="F66">
        <v>0</v>
      </c>
      <c r="G66">
        <v>0</v>
      </c>
      <c r="H66">
        <v>0</v>
      </c>
      <c r="I66" s="18">
        <v>769</v>
      </c>
      <c r="J66" s="18">
        <v>0</v>
      </c>
      <c r="K66" s="124">
        <v>0</v>
      </c>
      <c r="L66" s="545">
        <f t="shared" si="4"/>
        <v>0</v>
      </c>
      <c r="M66" s="546">
        <f t="shared" si="5"/>
        <v>0</v>
      </c>
      <c r="N66" s="524" t="e">
        <f t="shared" si="6"/>
        <v>#DIV/0!</v>
      </c>
      <c r="O66" s="523" t="e">
        <f t="shared" si="7"/>
        <v>#DIV/0!</v>
      </c>
    </row>
    <row r="67" spans="1:15">
      <c r="A67">
        <v>49</v>
      </c>
      <c r="B67">
        <v>5.2688170000000003</v>
      </c>
      <c r="C67">
        <v>26</v>
      </c>
      <c r="D67" s="39">
        <v>10</v>
      </c>
      <c r="E67">
        <v>22</v>
      </c>
      <c r="F67">
        <v>8.4615379999999991</v>
      </c>
      <c r="G67">
        <v>4</v>
      </c>
      <c r="H67">
        <v>1.538462</v>
      </c>
      <c r="I67" s="18">
        <v>260</v>
      </c>
      <c r="J67" s="18">
        <v>42</v>
      </c>
      <c r="K67" s="124">
        <v>16.153846000000001</v>
      </c>
      <c r="L67" s="545">
        <f t="shared" si="4"/>
        <v>0.16153846153846155</v>
      </c>
      <c r="M67" s="546">
        <f t="shared" si="5"/>
        <v>0.1</v>
      </c>
      <c r="N67" s="524">
        <f t="shared" si="6"/>
        <v>930.00003606122573</v>
      </c>
      <c r="O67" s="523">
        <f t="shared" si="7"/>
        <v>3.576923215620099</v>
      </c>
    </row>
    <row r="68" spans="1:15">
      <c r="A68">
        <v>11</v>
      </c>
      <c r="B68">
        <v>1.601164</v>
      </c>
      <c r="C68">
        <v>7</v>
      </c>
      <c r="D68" s="39">
        <v>2.3178809999999999</v>
      </c>
      <c r="E68">
        <v>0</v>
      </c>
      <c r="F68">
        <v>0</v>
      </c>
      <c r="G68">
        <v>7</v>
      </c>
      <c r="H68">
        <v>2.3178809999999999</v>
      </c>
      <c r="I68" s="18">
        <v>302</v>
      </c>
      <c r="J68" s="18">
        <v>0</v>
      </c>
      <c r="K68" s="124">
        <v>0</v>
      </c>
      <c r="L68" s="545">
        <f t="shared" si="4"/>
        <v>0</v>
      </c>
      <c r="M68" s="546">
        <f t="shared" si="5"/>
        <v>2.3178807947019868E-2</v>
      </c>
      <c r="N68" s="524">
        <f t="shared" si="6"/>
        <v>687.00020734915347</v>
      </c>
      <c r="O68" s="523">
        <f t="shared" si="7"/>
        <v>2.2748351236726938</v>
      </c>
    </row>
    <row r="69" spans="1:15">
      <c r="A69">
        <v>729</v>
      </c>
      <c r="B69">
        <v>42.433062</v>
      </c>
      <c r="C69">
        <v>249</v>
      </c>
      <c r="D69" s="39">
        <v>29.502369999999999</v>
      </c>
      <c r="E69">
        <v>88</v>
      </c>
      <c r="F69">
        <v>10.426539999999999</v>
      </c>
      <c r="G69">
        <v>161</v>
      </c>
      <c r="H69">
        <v>19.075828999999999</v>
      </c>
      <c r="I69" s="18">
        <v>844</v>
      </c>
      <c r="J69" s="18">
        <v>152</v>
      </c>
      <c r="K69" s="124">
        <v>18.009478999999999</v>
      </c>
      <c r="L69" s="545">
        <f t="shared" si="4"/>
        <v>0.18009478672985782</v>
      </c>
      <c r="M69" s="546">
        <f t="shared" si="5"/>
        <v>0.29502369668246448</v>
      </c>
      <c r="N69" s="524">
        <f t="shared" si="6"/>
        <v>1717.9999878396709</v>
      </c>
      <c r="O69" s="523">
        <f t="shared" si="7"/>
        <v>2.0355450092887097</v>
      </c>
    </row>
    <row r="73" spans="1:15">
      <c r="A73" s="481" t="s">
        <v>6519</v>
      </c>
      <c r="B73" t="s">
        <v>6520</v>
      </c>
      <c r="C73" t="s">
        <v>6521</v>
      </c>
      <c r="D73" t="s">
        <v>6522</v>
      </c>
      <c r="E73" t="s">
        <v>6523</v>
      </c>
      <c r="F73" t="s">
        <v>6524</v>
      </c>
      <c r="G73" t="s">
        <v>6525</v>
      </c>
      <c r="H73" t="s">
        <v>6526</v>
      </c>
    </row>
    <row r="74" spans="1:15" ht="18.5">
      <c r="A74" s="39" t="s">
        <v>6527</v>
      </c>
      <c r="B74" s="554" t="s">
        <v>3046</v>
      </c>
      <c r="C74" t="s">
        <v>3658</v>
      </c>
      <c r="D74" t="s">
        <v>3660</v>
      </c>
      <c r="E74" t="s">
        <v>3757</v>
      </c>
      <c r="F74" t="s">
        <v>561</v>
      </c>
      <c r="G74" t="s">
        <v>3760</v>
      </c>
      <c r="H74" t="s">
        <v>3768</v>
      </c>
      <c r="I74" t="s">
        <v>3769</v>
      </c>
      <c r="J74" t="s">
        <v>3772</v>
      </c>
      <c r="K74" t="s">
        <v>3775</v>
      </c>
      <c r="L74" t="s">
        <v>3778</v>
      </c>
      <c r="M74" t="s">
        <v>3781</v>
      </c>
    </row>
    <row r="75" spans="1:15">
      <c r="A75" s="547">
        <f>C75/B75</f>
        <v>0.91034195162635534</v>
      </c>
      <c r="B75">
        <v>2398</v>
      </c>
      <c r="C75">
        <v>2183</v>
      </c>
      <c r="D75" s="39">
        <v>93.852107000000004</v>
      </c>
      <c r="E75">
        <v>956</v>
      </c>
      <c r="F75">
        <v>633</v>
      </c>
      <c r="G75">
        <v>66.213389000000006</v>
      </c>
      <c r="H75">
        <v>930</v>
      </c>
      <c r="I75">
        <v>97.280334999999994</v>
      </c>
      <c r="J75">
        <v>633</v>
      </c>
      <c r="K75">
        <v>66.213390000000004</v>
      </c>
      <c r="L75">
        <v>297</v>
      </c>
      <c r="M75">
        <v>31.066946000000002</v>
      </c>
    </row>
    <row r="76" spans="1:15">
      <c r="A76" s="547">
        <f t="shared" ref="A76:A84" si="8">C76/B76</f>
        <v>0</v>
      </c>
      <c r="B76">
        <v>804</v>
      </c>
      <c r="C76">
        <v>0</v>
      </c>
      <c r="D76" s="39">
        <v>0</v>
      </c>
      <c r="E76">
        <v>268</v>
      </c>
      <c r="F76">
        <v>36</v>
      </c>
      <c r="G76">
        <v>13.432836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5">
      <c r="A77" s="547">
        <f t="shared" si="8"/>
        <v>0</v>
      </c>
      <c r="B77">
        <v>574</v>
      </c>
      <c r="C77">
        <v>0</v>
      </c>
      <c r="D77" s="39">
        <v>0</v>
      </c>
      <c r="E77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5">
      <c r="A78" s="547">
        <f t="shared" si="8"/>
        <v>2.1699819168173599E-2</v>
      </c>
      <c r="B78">
        <v>1106</v>
      </c>
      <c r="C78">
        <v>24</v>
      </c>
      <c r="D78" s="39">
        <v>2.481903</v>
      </c>
      <c r="E78">
        <v>456</v>
      </c>
      <c r="F78">
        <v>0</v>
      </c>
      <c r="G78">
        <v>0</v>
      </c>
      <c r="H78">
        <v>24</v>
      </c>
      <c r="I78">
        <v>5.2631579999999998</v>
      </c>
      <c r="J78">
        <v>0</v>
      </c>
      <c r="K78">
        <v>0</v>
      </c>
      <c r="L78">
        <v>24</v>
      </c>
      <c r="M78">
        <v>5.2631579999999998</v>
      </c>
    </row>
    <row r="79" spans="1:15">
      <c r="A79" s="547">
        <f t="shared" si="8"/>
        <v>2.7369141293191925E-2</v>
      </c>
      <c r="B79">
        <v>2923</v>
      </c>
      <c r="C79">
        <v>80</v>
      </c>
      <c r="D79" s="39">
        <v>2.8860030000000001</v>
      </c>
      <c r="E79">
        <v>1027</v>
      </c>
      <c r="F79">
        <v>0</v>
      </c>
      <c r="G79">
        <v>0</v>
      </c>
      <c r="H79">
        <v>41</v>
      </c>
      <c r="I79">
        <v>3.99221</v>
      </c>
      <c r="J79">
        <v>0</v>
      </c>
      <c r="K79">
        <v>0</v>
      </c>
      <c r="L79">
        <v>41</v>
      </c>
      <c r="M79">
        <v>3.99221</v>
      </c>
    </row>
    <row r="80" spans="1:15">
      <c r="A80" s="547">
        <f t="shared" si="8"/>
        <v>0.14616935483870969</v>
      </c>
      <c r="B80">
        <v>992</v>
      </c>
      <c r="C80">
        <v>145</v>
      </c>
      <c r="D80" s="39">
        <v>15.829694</v>
      </c>
      <c r="E80">
        <v>503</v>
      </c>
      <c r="F80">
        <v>52</v>
      </c>
      <c r="G80">
        <v>10.337972000000001</v>
      </c>
      <c r="H80">
        <v>70</v>
      </c>
      <c r="I80">
        <v>13.916501</v>
      </c>
      <c r="J80">
        <v>52</v>
      </c>
      <c r="K80">
        <v>10.33797</v>
      </c>
      <c r="L80">
        <v>18</v>
      </c>
      <c r="M80">
        <v>3.5785290000000001</v>
      </c>
    </row>
    <row r="81" spans="1:13">
      <c r="A81" s="547">
        <f t="shared" si="8"/>
        <v>9.3023255813953487E-2</v>
      </c>
      <c r="B81">
        <v>559</v>
      </c>
      <c r="C81">
        <v>52</v>
      </c>
      <c r="D81" s="39">
        <v>9.3023260000000008</v>
      </c>
      <c r="E81">
        <v>372</v>
      </c>
      <c r="F81">
        <v>0</v>
      </c>
      <c r="G81">
        <v>0</v>
      </c>
      <c r="H81">
        <v>49</v>
      </c>
      <c r="I81">
        <v>13.172043</v>
      </c>
      <c r="J81">
        <v>0</v>
      </c>
      <c r="K81">
        <v>0</v>
      </c>
      <c r="L81">
        <v>49</v>
      </c>
      <c r="M81">
        <v>13.172043</v>
      </c>
    </row>
    <row r="82" spans="1:13">
      <c r="A82" s="547">
        <f t="shared" si="8"/>
        <v>2.3846552617936754E-2</v>
      </c>
      <c r="B82">
        <v>1929</v>
      </c>
      <c r="C82">
        <v>46</v>
      </c>
      <c r="D82" s="39">
        <v>2.5177890000000001</v>
      </c>
      <c r="E82">
        <v>608</v>
      </c>
      <c r="F82">
        <v>8</v>
      </c>
      <c r="G82">
        <v>1.3157890000000001</v>
      </c>
      <c r="H82">
        <v>24</v>
      </c>
      <c r="I82">
        <v>3.947368</v>
      </c>
      <c r="J82">
        <v>0</v>
      </c>
      <c r="K82">
        <v>0</v>
      </c>
      <c r="L82">
        <v>24</v>
      </c>
      <c r="M82">
        <v>3.947368</v>
      </c>
    </row>
    <row r="83" spans="1:13">
      <c r="A83" s="547">
        <f t="shared" si="8"/>
        <v>0.63453237410071939</v>
      </c>
      <c r="B83">
        <v>2085</v>
      </c>
      <c r="C83">
        <v>1323</v>
      </c>
      <c r="D83" s="39">
        <v>75.599999999999994</v>
      </c>
      <c r="E83">
        <v>578</v>
      </c>
      <c r="F83">
        <v>155</v>
      </c>
      <c r="G83">
        <v>26.816609</v>
      </c>
      <c r="H83">
        <v>389</v>
      </c>
      <c r="I83">
        <v>67.301038000000005</v>
      </c>
      <c r="J83">
        <v>155</v>
      </c>
      <c r="K83">
        <v>26.816610000000001</v>
      </c>
      <c r="L83">
        <v>234</v>
      </c>
      <c r="M83">
        <v>40.484428999999999</v>
      </c>
    </row>
    <row r="84" spans="1:13">
      <c r="A84" s="547">
        <f t="shared" si="8"/>
        <v>6.6618128867855841E-2</v>
      </c>
      <c r="B84">
        <v>2747</v>
      </c>
      <c r="C84">
        <v>183</v>
      </c>
      <c r="D84" s="39">
        <v>7.2160880000000001</v>
      </c>
      <c r="E84">
        <v>956</v>
      </c>
      <c r="F84">
        <v>0</v>
      </c>
      <c r="G84">
        <v>0</v>
      </c>
      <c r="H84">
        <v>96</v>
      </c>
      <c r="I84">
        <v>10.041841</v>
      </c>
      <c r="J84">
        <v>0</v>
      </c>
      <c r="K84">
        <v>0</v>
      </c>
      <c r="L84">
        <v>96</v>
      </c>
      <c r="M84">
        <v>10.041841</v>
      </c>
    </row>
    <row r="86" spans="1:13">
      <c r="A86" s="528" t="s">
        <v>6554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3B03-5391-43E8-A7A6-09AFE8A4FF6F}">
  <sheetPr>
    <tabColor rgb="FFFF0000"/>
  </sheetPr>
  <dimension ref="A1:BV226"/>
  <sheetViews>
    <sheetView topLeftCell="A174" workbookViewId="0">
      <selection activeCell="A174" sqref="A1:XFD1048576"/>
    </sheetView>
  </sheetViews>
  <sheetFormatPr defaultRowHeight="14.5"/>
  <sheetData>
    <row r="1" spans="1:72">
      <c r="A1">
        <v>284</v>
      </c>
      <c r="B1" s="608" t="s">
        <v>7211</v>
      </c>
      <c r="C1" s="608" t="s">
        <v>7212</v>
      </c>
      <c r="D1" s="609">
        <v>0</v>
      </c>
      <c r="E1" s="610">
        <v>0</v>
      </c>
      <c r="F1" s="610">
        <v>1</v>
      </c>
      <c r="G1" s="611" t="s">
        <v>7213</v>
      </c>
      <c r="H1" s="62" t="s">
        <v>510</v>
      </c>
      <c r="I1" s="225"/>
      <c r="J1" s="62"/>
      <c r="K1" s="62"/>
      <c r="L1" s="62"/>
      <c r="M1" s="62"/>
      <c r="N1" s="62" t="s">
        <v>510</v>
      </c>
      <c r="O1" s="62" t="s">
        <v>510</v>
      </c>
      <c r="P1" s="62" t="s">
        <v>510</v>
      </c>
      <c r="Q1" s="62" t="s">
        <v>509</v>
      </c>
      <c r="R1" s="612">
        <v>162</v>
      </c>
      <c r="S1" s="612">
        <v>16</v>
      </c>
      <c r="T1" s="62" t="s">
        <v>189</v>
      </c>
      <c r="U1" s="62"/>
      <c r="V1" s="612">
        <v>99</v>
      </c>
      <c r="W1" s="612">
        <v>99</v>
      </c>
      <c r="X1" s="62" t="s">
        <v>2765</v>
      </c>
      <c r="Y1" s="613">
        <v>0</v>
      </c>
      <c r="Z1" s="613">
        <v>0</v>
      </c>
      <c r="AA1" s="613">
        <v>1</v>
      </c>
      <c r="AB1" s="613">
        <v>1</v>
      </c>
      <c r="AC1" s="613">
        <v>0</v>
      </c>
      <c r="AD1" s="613">
        <v>0</v>
      </c>
      <c r="AE1" s="613">
        <v>0</v>
      </c>
      <c r="AF1" s="613">
        <v>0</v>
      </c>
      <c r="AG1" s="613">
        <v>0</v>
      </c>
      <c r="AH1" s="62"/>
      <c r="AI1" s="613">
        <v>0</v>
      </c>
      <c r="AJ1" s="62" t="s">
        <v>44</v>
      </c>
      <c r="AK1" s="62" t="s">
        <v>44</v>
      </c>
      <c r="AL1" s="614">
        <v>1</v>
      </c>
      <c r="AM1" s="62" t="s">
        <v>416</v>
      </c>
      <c r="AN1" s="62" t="s">
        <v>416</v>
      </c>
      <c r="AO1" s="62" t="s">
        <v>417</v>
      </c>
      <c r="AP1" s="615">
        <v>1</v>
      </c>
      <c r="AQ1" s="62" t="s">
        <v>268</v>
      </c>
      <c r="AR1" s="62" t="s">
        <v>2713</v>
      </c>
      <c r="AS1" s="62" t="s">
        <v>507</v>
      </c>
      <c r="AT1" s="62" t="s">
        <v>508</v>
      </c>
      <c r="AU1" s="62"/>
      <c r="AV1" s="616" t="s">
        <v>2799</v>
      </c>
      <c r="AW1" s="617" t="b">
        <v>0</v>
      </c>
      <c r="AX1" s="62" t="s">
        <v>1078</v>
      </c>
      <c r="AY1" s="62"/>
      <c r="AZ1" s="62"/>
      <c r="BA1" s="62" t="b">
        <v>0</v>
      </c>
      <c r="BB1" s="62" t="b">
        <v>0</v>
      </c>
      <c r="BC1" s="62" t="b">
        <v>0</v>
      </c>
      <c r="BD1" s="62"/>
      <c r="BE1" s="62" t="s">
        <v>4821</v>
      </c>
      <c r="BF1" s="62" t="s">
        <v>511</v>
      </c>
      <c r="BG1" s="62" t="s">
        <v>511</v>
      </c>
      <c r="BH1" s="62" t="s">
        <v>511</v>
      </c>
      <c r="BI1" s="62"/>
      <c r="BJ1" s="617" t="s">
        <v>2799</v>
      </c>
      <c r="BK1" s="617" t="s">
        <v>2799</v>
      </c>
      <c r="BL1" s="62"/>
      <c r="BM1" s="62"/>
      <c r="BN1" s="618">
        <v>999</v>
      </c>
      <c r="BO1" s="62"/>
      <c r="BP1" s="617"/>
      <c r="BQ1" s="617" t="s">
        <v>512</v>
      </c>
      <c r="BR1" s="617" t="s">
        <v>510</v>
      </c>
      <c r="BS1" s="617"/>
      <c r="BT1" s="617"/>
    </row>
    <row r="2" spans="1:72">
      <c r="A2">
        <v>286</v>
      </c>
      <c r="B2" s="608" t="s">
        <v>7211</v>
      </c>
      <c r="C2" s="608" t="s">
        <v>7212</v>
      </c>
      <c r="D2" s="609">
        <v>0</v>
      </c>
      <c r="E2" s="610">
        <v>0</v>
      </c>
      <c r="F2" s="610">
        <v>1</v>
      </c>
      <c r="G2" s="611" t="s">
        <v>7213</v>
      </c>
      <c r="H2" s="62" t="s">
        <v>947</v>
      </c>
      <c r="I2" s="62"/>
      <c r="J2" s="62"/>
      <c r="K2" s="62"/>
      <c r="L2" s="225"/>
      <c r="M2" s="225"/>
      <c r="N2" s="62" t="s">
        <v>947</v>
      </c>
      <c r="O2" s="62" t="s">
        <v>947</v>
      </c>
      <c r="P2" s="62" t="s">
        <v>947</v>
      </c>
      <c r="Q2" s="225" t="s">
        <v>946</v>
      </c>
      <c r="R2" s="612">
        <v>162</v>
      </c>
      <c r="S2" s="612">
        <v>16</v>
      </c>
      <c r="T2" s="62" t="s">
        <v>189</v>
      </c>
      <c r="U2" s="62"/>
      <c r="V2" s="612">
        <v>99</v>
      </c>
      <c r="W2" s="612">
        <v>99</v>
      </c>
      <c r="X2" s="62" t="s">
        <v>2765</v>
      </c>
      <c r="Y2" s="613">
        <v>0</v>
      </c>
      <c r="Z2" s="613">
        <v>1</v>
      </c>
      <c r="AA2" s="613">
        <v>1</v>
      </c>
      <c r="AB2" s="613">
        <v>1</v>
      </c>
      <c r="AC2" s="613">
        <v>0</v>
      </c>
      <c r="AD2" s="613">
        <v>0</v>
      </c>
      <c r="AE2" s="613">
        <v>0</v>
      </c>
      <c r="AF2" s="613">
        <v>0</v>
      </c>
      <c r="AG2" s="613">
        <v>0</v>
      </c>
      <c r="AH2" s="62"/>
      <c r="AI2" s="613">
        <v>0</v>
      </c>
      <c r="AJ2" s="62" t="s">
        <v>44</v>
      </c>
      <c r="AK2" s="62" t="s">
        <v>44</v>
      </c>
      <c r="AL2" s="614">
        <v>1</v>
      </c>
      <c r="AM2" s="62" t="s">
        <v>1743</v>
      </c>
      <c r="AN2" s="62" t="s">
        <v>1743</v>
      </c>
      <c r="AO2" s="62" t="s">
        <v>1744</v>
      </c>
      <c r="AP2" s="615">
        <v>3</v>
      </c>
      <c r="AQ2" s="62" t="s">
        <v>746</v>
      </c>
      <c r="AR2" s="62" t="s">
        <v>2713</v>
      </c>
      <c r="AS2" s="62" t="s">
        <v>507</v>
      </c>
      <c r="AT2" s="62" t="s">
        <v>508</v>
      </c>
      <c r="AU2" s="62"/>
      <c r="AV2" s="616" t="s">
        <v>2799</v>
      </c>
      <c r="AW2" s="617" t="b">
        <v>0</v>
      </c>
      <c r="AX2" s="62" t="s">
        <v>1078</v>
      </c>
      <c r="AY2" s="62"/>
      <c r="AZ2" s="62"/>
      <c r="BA2" s="62" t="b">
        <v>0</v>
      </c>
      <c r="BB2" s="62" t="b">
        <v>0</v>
      </c>
      <c r="BC2" s="62" t="b">
        <v>0</v>
      </c>
      <c r="BD2" s="62"/>
      <c r="BE2" s="62" t="s">
        <v>4823</v>
      </c>
      <c r="BF2" s="62" t="s">
        <v>948</v>
      </c>
      <c r="BG2" s="62" t="s">
        <v>948</v>
      </c>
      <c r="BH2" s="62" t="s">
        <v>948</v>
      </c>
      <c r="BI2" s="62"/>
      <c r="BJ2" s="617" t="s">
        <v>2799</v>
      </c>
      <c r="BK2" s="617" t="s">
        <v>2799</v>
      </c>
      <c r="BL2" s="62"/>
      <c r="BM2" s="62"/>
      <c r="BN2" s="618">
        <v>999</v>
      </c>
      <c r="BO2" s="62"/>
      <c r="BP2" s="617"/>
      <c r="BQ2" s="617" t="s">
        <v>512</v>
      </c>
      <c r="BR2" s="617" t="s">
        <v>947</v>
      </c>
      <c r="BS2" s="617"/>
      <c r="BT2" s="617"/>
    </row>
    <row r="3" spans="1:72">
      <c r="A3">
        <v>288</v>
      </c>
      <c r="B3" s="389" t="s">
        <v>7214</v>
      </c>
      <c r="C3" s="389" t="s">
        <v>7215</v>
      </c>
      <c r="D3" s="390">
        <v>0</v>
      </c>
      <c r="E3" s="591">
        <v>0</v>
      </c>
      <c r="F3" s="591">
        <v>1</v>
      </c>
      <c r="G3" s="349" t="s">
        <v>7213</v>
      </c>
      <c r="H3" s="388" t="s">
        <v>685</v>
      </c>
      <c r="I3" s="388"/>
      <c r="J3" s="56"/>
      <c r="K3" s="388"/>
      <c r="L3" s="391"/>
      <c r="M3" s="189"/>
      <c r="N3" s="56" t="s">
        <v>685</v>
      </c>
      <c r="O3" s="388" t="s">
        <v>685</v>
      </c>
      <c r="P3" s="56" t="s">
        <v>685</v>
      </c>
      <c r="Q3" s="388" t="s">
        <v>684</v>
      </c>
      <c r="R3" s="392">
        <v>163</v>
      </c>
      <c r="S3" s="392">
        <v>17</v>
      </c>
      <c r="T3" s="388" t="s">
        <v>1096</v>
      </c>
      <c r="U3" s="388"/>
      <c r="V3" s="392">
        <v>99</v>
      </c>
      <c r="W3" s="392">
        <v>99</v>
      </c>
      <c r="X3" s="388" t="s">
        <v>2765</v>
      </c>
      <c r="Y3" s="393">
        <v>0</v>
      </c>
      <c r="Z3" s="393">
        <v>0</v>
      </c>
      <c r="AA3" s="393">
        <v>1</v>
      </c>
      <c r="AB3" s="393">
        <v>1</v>
      </c>
      <c r="AC3" s="393">
        <v>0</v>
      </c>
      <c r="AD3" s="393">
        <v>0</v>
      </c>
      <c r="AE3" s="393">
        <v>0</v>
      </c>
      <c r="AF3" s="393">
        <v>0</v>
      </c>
      <c r="AG3" s="393">
        <v>1</v>
      </c>
      <c r="AH3" s="388"/>
      <c r="AI3" s="137">
        <v>0</v>
      </c>
      <c r="AJ3" s="388" t="s">
        <v>44</v>
      </c>
      <c r="AK3" s="388" t="s">
        <v>44</v>
      </c>
      <c r="AL3" s="394">
        <v>1</v>
      </c>
      <c r="AM3" s="388" t="s">
        <v>416</v>
      </c>
      <c r="AN3" s="388" t="s">
        <v>416</v>
      </c>
      <c r="AO3" s="388" t="s">
        <v>417</v>
      </c>
      <c r="AP3" s="395">
        <v>1</v>
      </c>
      <c r="AQ3" s="388" t="s">
        <v>268</v>
      </c>
      <c r="AR3" s="388" t="s">
        <v>2713</v>
      </c>
      <c r="AS3" s="388" t="s">
        <v>507</v>
      </c>
      <c r="AT3" s="388" t="s">
        <v>508</v>
      </c>
      <c r="AU3" s="388"/>
      <c r="AV3" s="602" t="s">
        <v>2799</v>
      </c>
      <c r="AW3" s="565" t="b">
        <v>0</v>
      </c>
      <c r="AX3" s="388" t="s">
        <v>1078</v>
      </c>
      <c r="AY3" s="388"/>
      <c r="AZ3" s="388"/>
      <c r="BA3" s="388" t="b">
        <v>0</v>
      </c>
      <c r="BB3" s="388" t="b">
        <v>0</v>
      </c>
      <c r="BC3" s="388" t="b">
        <v>0</v>
      </c>
      <c r="BD3" s="388"/>
      <c r="BE3" s="388" t="s">
        <v>4825</v>
      </c>
      <c r="BF3" s="388" t="s">
        <v>686</v>
      </c>
      <c r="BG3" s="388" t="s">
        <v>686</v>
      </c>
      <c r="BH3" s="56" t="s">
        <v>686</v>
      </c>
      <c r="BI3" s="56"/>
      <c r="BJ3" s="566" t="s">
        <v>2799</v>
      </c>
      <c r="BK3" s="484" t="s">
        <v>2799</v>
      </c>
      <c r="BL3" s="56"/>
      <c r="BM3" s="56"/>
      <c r="BN3" s="396">
        <v>999</v>
      </c>
      <c r="BO3" s="388"/>
      <c r="BP3" s="585"/>
      <c r="BQ3" s="585" t="s">
        <v>687</v>
      </c>
      <c r="BR3" s="585" t="s">
        <v>685</v>
      </c>
      <c r="BS3" s="585"/>
      <c r="BT3" s="585"/>
    </row>
    <row r="4" spans="1:72">
      <c r="A4">
        <v>290</v>
      </c>
      <c r="B4" s="389" t="s">
        <v>7214</v>
      </c>
      <c r="C4" s="389" t="s">
        <v>7215</v>
      </c>
      <c r="D4" s="390">
        <v>0</v>
      </c>
      <c r="E4" s="591">
        <v>0</v>
      </c>
      <c r="F4" s="591">
        <v>1</v>
      </c>
      <c r="G4" s="349" t="s">
        <v>7213</v>
      </c>
      <c r="H4" s="388" t="s">
        <v>859</v>
      </c>
      <c r="I4" s="388"/>
      <c r="J4" s="56"/>
      <c r="K4" s="388"/>
      <c r="L4" s="391"/>
      <c r="M4" s="189"/>
      <c r="N4" s="56" t="s">
        <v>859</v>
      </c>
      <c r="O4" s="388" t="s">
        <v>859</v>
      </c>
      <c r="P4" s="56" t="s">
        <v>859</v>
      </c>
      <c r="Q4" s="391" t="s">
        <v>858</v>
      </c>
      <c r="R4" s="392">
        <v>163</v>
      </c>
      <c r="S4" s="392">
        <v>17</v>
      </c>
      <c r="T4" s="388" t="s">
        <v>1096</v>
      </c>
      <c r="U4" s="388"/>
      <c r="V4" s="392">
        <v>99</v>
      </c>
      <c r="W4" s="392">
        <v>99</v>
      </c>
      <c r="X4" s="388" t="s">
        <v>2765</v>
      </c>
      <c r="Y4" s="393">
        <v>0</v>
      </c>
      <c r="Z4" s="393">
        <v>1</v>
      </c>
      <c r="AA4" s="393">
        <v>1</v>
      </c>
      <c r="AB4" s="393">
        <v>1</v>
      </c>
      <c r="AC4" s="393">
        <v>0</v>
      </c>
      <c r="AD4" s="393">
        <v>0</v>
      </c>
      <c r="AE4" s="393">
        <v>0</v>
      </c>
      <c r="AF4" s="393">
        <v>0</v>
      </c>
      <c r="AG4" s="393">
        <v>1</v>
      </c>
      <c r="AH4" s="388"/>
      <c r="AI4" s="137">
        <v>0</v>
      </c>
      <c r="AJ4" s="388" t="s">
        <v>44</v>
      </c>
      <c r="AK4" s="388" t="s">
        <v>44</v>
      </c>
      <c r="AL4" s="394">
        <v>1</v>
      </c>
      <c r="AM4" s="388" t="s">
        <v>1743</v>
      </c>
      <c r="AN4" s="388" t="s">
        <v>1743</v>
      </c>
      <c r="AO4" s="388" t="s">
        <v>1744</v>
      </c>
      <c r="AP4" s="395">
        <v>3</v>
      </c>
      <c r="AQ4" s="388" t="s">
        <v>746</v>
      </c>
      <c r="AR4" s="388" t="s">
        <v>2713</v>
      </c>
      <c r="AS4" s="388" t="s">
        <v>507</v>
      </c>
      <c r="AT4" s="388" t="s">
        <v>508</v>
      </c>
      <c r="AU4" s="388"/>
      <c r="AV4" s="602" t="s">
        <v>2799</v>
      </c>
      <c r="AW4" s="565" t="b">
        <v>0</v>
      </c>
      <c r="AX4" s="388" t="s">
        <v>1078</v>
      </c>
      <c r="AY4" s="388"/>
      <c r="AZ4" s="388"/>
      <c r="BA4" s="388" t="b">
        <v>0</v>
      </c>
      <c r="BB4" s="388" t="b">
        <v>0</v>
      </c>
      <c r="BC4" s="388" t="b">
        <v>0</v>
      </c>
      <c r="BD4" s="388"/>
      <c r="BE4" s="388" t="s">
        <v>4827</v>
      </c>
      <c r="BF4" s="388" t="s">
        <v>860</v>
      </c>
      <c r="BG4" s="388" t="s">
        <v>860</v>
      </c>
      <c r="BH4" s="56" t="s">
        <v>860</v>
      </c>
      <c r="BI4" s="56"/>
      <c r="BJ4" s="566" t="s">
        <v>2799</v>
      </c>
      <c r="BK4" s="484" t="s">
        <v>2799</v>
      </c>
      <c r="BL4" s="56"/>
      <c r="BM4" s="56"/>
      <c r="BN4" s="396">
        <v>999</v>
      </c>
      <c r="BO4" s="388"/>
      <c r="BP4" s="585"/>
      <c r="BQ4" s="585" t="s">
        <v>687</v>
      </c>
      <c r="BR4" s="585" t="s">
        <v>859</v>
      </c>
      <c r="BS4" s="585"/>
      <c r="BT4" s="585"/>
    </row>
    <row r="5" spans="1:72">
      <c r="A5">
        <v>292</v>
      </c>
      <c r="B5" s="153" t="s">
        <v>7216</v>
      </c>
      <c r="C5" s="153" t="s">
        <v>7217</v>
      </c>
      <c r="D5" s="28">
        <v>0</v>
      </c>
      <c r="E5" s="591">
        <v>0</v>
      </c>
      <c r="F5" s="591">
        <v>1</v>
      </c>
      <c r="G5" s="349" t="s">
        <v>7213</v>
      </c>
      <c r="H5" t="s">
        <v>642</v>
      </c>
      <c r="J5" s="56"/>
      <c r="M5" s="56"/>
      <c r="N5" s="56" t="s">
        <v>642</v>
      </c>
      <c r="O5" t="s">
        <v>642</v>
      </c>
      <c r="P5" s="56" t="s">
        <v>642</v>
      </c>
      <c r="Q5" s="61" t="s">
        <v>641</v>
      </c>
      <c r="R5" s="142">
        <v>167</v>
      </c>
      <c r="S5" s="142">
        <v>20</v>
      </c>
      <c r="T5" s="124" t="s">
        <v>155</v>
      </c>
      <c r="U5" s="56" t="s">
        <v>155</v>
      </c>
      <c r="V5" s="147">
        <v>99</v>
      </c>
      <c r="W5" s="147">
        <v>99</v>
      </c>
      <c r="X5" s="21" t="s">
        <v>2765</v>
      </c>
      <c r="Y5" s="137">
        <v>0</v>
      </c>
      <c r="Z5" s="137">
        <v>0</v>
      </c>
      <c r="AA5" s="137">
        <v>1</v>
      </c>
      <c r="AB5" s="137">
        <v>1</v>
      </c>
      <c r="AC5" s="137">
        <v>0</v>
      </c>
      <c r="AD5" s="137">
        <v>0</v>
      </c>
      <c r="AE5" s="137">
        <v>0</v>
      </c>
      <c r="AF5" s="137">
        <v>0</v>
      </c>
      <c r="AG5" s="137">
        <v>0</v>
      </c>
      <c r="AI5" s="137">
        <v>0</v>
      </c>
      <c r="AJ5" t="s">
        <v>44</v>
      </c>
      <c r="AK5" s="38" t="s">
        <v>44</v>
      </c>
      <c r="AL5" s="200">
        <v>1</v>
      </c>
      <c r="AM5" t="s">
        <v>416</v>
      </c>
      <c r="AN5" t="s">
        <v>416</v>
      </c>
      <c r="AO5" t="s">
        <v>417</v>
      </c>
      <c r="AP5" s="29">
        <v>1</v>
      </c>
      <c r="AQ5" t="s">
        <v>268</v>
      </c>
      <c r="AR5" t="s">
        <v>2713</v>
      </c>
      <c r="AS5" t="s">
        <v>507</v>
      </c>
      <c r="AT5" t="s">
        <v>508</v>
      </c>
      <c r="AV5" s="601" t="s">
        <v>2799</v>
      </c>
      <c r="AW5" s="484" t="b">
        <v>0</v>
      </c>
      <c r="AX5" t="s">
        <v>1078</v>
      </c>
      <c r="BA5" t="b">
        <v>0</v>
      </c>
      <c r="BB5" t="b">
        <v>0</v>
      </c>
      <c r="BC5" t="b">
        <v>0</v>
      </c>
      <c r="BE5" t="s">
        <v>4953</v>
      </c>
      <c r="BF5" t="s">
        <v>643</v>
      </c>
      <c r="BG5" t="s">
        <v>643</v>
      </c>
      <c r="BH5" s="56" t="s">
        <v>644</v>
      </c>
      <c r="BI5" s="56" t="s">
        <v>644</v>
      </c>
      <c r="BJ5" s="566" t="s">
        <v>2799</v>
      </c>
      <c r="BK5" s="484" t="s">
        <v>2799</v>
      </c>
      <c r="BL5" s="56"/>
      <c r="BM5" s="56"/>
      <c r="BN5" s="214">
        <v>999</v>
      </c>
      <c r="BP5" s="585"/>
      <c r="BQ5" s="585" t="s">
        <v>645</v>
      </c>
      <c r="BR5" s="585" t="s">
        <v>642</v>
      </c>
      <c r="BS5" s="585"/>
      <c r="BT5" s="585"/>
    </row>
    <row r="6" spans="1:72">
      <c r="A6">
        <v>294</v>
      </c>
      <c r="B6" s="153" t="s">
        <v>7216</v>
      </c>
      <c r="C6" s="153" t="s">
        <v>7217</v>
      </c>
      <c r="D6" s="28">
        <v>0</v>
      </c>
      <c r="E6" s="591">
        <v>0</v>
      </c>
      <c r="F6" s="591">
        <v>1</v>
      </c>
      <c r="G6" s="349" t="s">
        <v>7213</v>
      </c>
      <c r="H6" t="s">
        <v>994</v>
      </c>
      <c r="J6" s="56"/>
      <c r="M6" s="56"/>
      <c r="N6" s="56" t="s">
        <v>994</v>
      </c>
      <c r="O6" t="s">
        <v>994</v>
      </c>
      <c r="P6" s="56" t="s">
        <v>994</v>
      </c>
      <c r="Q6" s="61" t="s">
        <v>993</v>
      </c>
      <c r="R6" s="142">
        <v>167</v>
      </c>
      <c r="S6" s="142">
        <v>20</v>
      </c>
      <c r="T6" s="124" t="s">
        <v>155</v>
      </c>
      <c r="U6" s="56"/>
      <c r="V6" s="147">
        <v>99</v>
      </c>
      <c r="W6" s="147">
        <v>99</v>
      </c>
      <c r="X6" s="21" t="s">
        <v>2765</v>
      </c>
      <c r="Y6" s="137">
        <v>0</v>
      </c>
      <c r="Z6" s="137">
        <v>1</v>
      </c>
      <c r="AA6" s="137">
        <v>1</v>
      </c>
      <c r="AB6" s="137">
        <v>1</v>
      </c>
      <c r="AC6" s="137">
        <v>0</v>
      </c>
      <c r="AD6" s="137">
        <v>0</v>
      </c>
      <c r="AE6" s="137">
        <v>0</v>
      </c>
      <c r="AF6" s="137">
        <v>0</v>
      </c>
      <c r="AG6" s="137">
        <v>0</v>
      </c>
      <c r="AI6" s="137">
        <v>0</v>
      </c>
      <c r="AJ6" t="s">
        <v>44</v>
      </c>
      <c r="AK6" s="38" t="s">
        <v>44</v>
      </c>
      <c r="AL6" s="200">
        <v>1</v>
      </c>
      <c r="AM6" t="s">
        <v>1743</v>
      </c>
      <c r="AN6" t="s">
        <v>1743</v>
      </c>
      <c r="AO6" t="s">
        <v>1744</v>
      </c>
      <c r="AP6" s="29">
        <v>3</v>
      </c>
      <c r="AQ6" t="s">
        <v>746</v>
      </c>
      <c r="AR6" t="s">
        <v>2713</v>
      </c>
      <c r="AS6" t="s">
        <v>507</v>
      </c>
      <c r="AT6" t="s">
        <v>508</v>
      </c>
      <c r="AV6" s="601" t="s">
        <v>2799</v>
      </c>
      <c r="AW6" s="484" t="b">
        <v>0</v>
      </c>
      <c r="AX6" t="s">
        <v>1078</v>
      </c>
      <c r="BA6" t="b">
        <v>0</v>
      </c>
      <c r="BB6" t="b">
        <v>0</v>
      </c>
      <c r="BC6" t="b">
        <v>0</v>
      </c>
      <c r="BE6" t="s">
        <v>4955</v>
      </c>
      <c r="BF6" t="s">
        <v>995</v>
      </c>
      <c r="BG6" t="s">
        <v>995</v>
      </c>
      <c r="BH6" s="56" t="s">
        <v>995</v>
      </c>
      <c r="BI6" s="56"/>
      <c r="BJ6" s="566" t="s">
        <v>2799</v>
      </c>
      <c r="BK6" s="484" t="s">
        <v>2799</v>
      </c>
      <c r="BL6" s="56"/>
      <c r="BM6" s="56"/>
      <c r="BN6" s="214">
        <v>999</v>
      </c>
      <c r="BP6" s="585"/>
      <c r="BQ6" s="585" t="s">
        <v>645</v>
      </c>
      <c r="BR6" s="585" t="s">
        <v>994</v>
      </c>
      <c r="BS6" s="585"/>
      <c r="BT6" s="585"/>
    </row>
    <row r="7" spans="1:72">
      <c r="A7">
        <v>296</v>
      </c>
      <c r="B7" s="153" t="s">
        <v>7218</v>
      </c>
      <c r="C7" s="153" t="s">
        <v>7219</v>
      </c>
      <c r="D7" s="28">
        <v>0</v>
      </c>
      <c r="E7" s="591">
        <v>0</v>
      </c>
      <c r="F7" s="591">
        <v>1</v>
      </c>
      <c r="G7" s="349" t="s">
        <v>7213</v>
      </c>
      <c r="H7" t="s">
        <v>637</v>
      </c>
      <c r="J7" s="56"/>
      <c r="M7" s="56"/>
      <c r="N7" s="56" t="s">
        <v>637</v>
      </c>
      <c r="O7" t="s">
        <v>637</v>
      </c>
      <c r="P7" s="56" t="s">
        <v>637</v>
      </c>
      <c r="Q7" s="61" t="s">
        <v>636</v>
      </c>
      <c r="R7" s="142">
        <v>169</v>
      </c>
      <c r="S7" s="142">
        <v>21</v>
      </c>
      <c r="T7" s="124" t="s">
        <v>150</v>
      </c>
      <c r="U7" s="56" t="s">
        <v>150</v>
      </c>
      <c r="V7" s="147">
        <v>99</v>
      </c>
      <c r="W7" s="147">
        <v>99</v>
      </c>
      <c r="X7" s="21" t="s">
        <v>2765</v>
      </c>
      <c r="Y7" s="137">
        <v>0</v>
      </c>
      <c r="Z7" s="137">
        <v>0</v>
      </c>
      <c r="AA7" s="137">
        <v>1</v>
      </c>
      <c r="AB7" s="137">
        <v>1</v>
      </c>
      <c r="AC7" s="137">
        <v>0</v>
      </c>
      <c r="AD7" s="137">
        <v>0</v>
      </c>
      <c r="AE7" s="137">
        <v>0</v>
      </c>
      <c r="AF7" s="137">
        <v>0</v>
      </c>
      <c r="AG7" s="137">
        <v>0</v>
      </c>
      <c r="AI7" s="137">
        <v>0</v>
      </c>
      <c r="AJ7" t="s">
        <v>44</v>
      </c>
      <c r="AK7" s="38" t="s">
        <v>44</v>
      </c>
      <c r="AL7" s="200">
        <v>1</v>
      </c>
      <c r="AM7" t="s">
        <v>416</v>
      </c>
      <c r="AN7" t="s">
        <v>416</v>
      </c>
      <c r="AO7" t="s">
        <v>417</v>
      </c>
      <c r="AP7" s="29">
        <v>1</v>
      </c>
      <c r="AQ7" t="s">
        <v>268</v>
      </c>
      <c r="AR7" t="s">
        <v>2713</v>
      </c>
      <c r="AS7" t="s">
        <v>507</v>
      </c>
      <c r="AT7" t="s">
        <v>508</v>
      </c>
      <c r="AV7" s="601" t="s">
        <v>2799</v>
      </c>
      <c r="AW7" s="484" t="b">
        <v>0</v>
      </c>
      <c r="AX7" t="s">
        <v>1078</v>
      </c>
      <c r="BA7" t="b">
        <v>0</v>
      </c>
      <c r="BB7" t="b">
        <v>0</v>
      </c>
      <c r="BC7" t="b">
        <v>0</v>
      </c>
      <c r="BE7" t="s">
        <v>5072</v>
      </c>
      <c r="BF7" t="s">
        <v>638</v>
      </c>
      <c r="BG7" t="s">
        <v>638</v>
      </c>
      <c r="BH7" s="56" t="s">
        <v>639</v>
      </c>
      <c r="BI7" s="56" t="s">
        <v>639</v>
      </c>
      <c r="BJ7" s="566" t="s">
        <v>2799</v>
      </c>
      <c r="BK7" s="484">
        <v>0</v>
      </c>
      <c r="BL7" s="56"/>
      <c r="BM7" s="56"/>
      <c r="BN7" s="214">
        <v>999</v>
      </c>
      <c r="BP7" s="585"/>
      <c r="BQ7" s="585" t="s">
        <v>640</v>
      </c>
      <c r="BR7" s="585" t="s">
        <v>637</v>
      </c>
      <c r="BS7" s="585"/>
      <c r="BT7" s="585"/>
    </row>
    <row r="8" spans="1:72">
      <c r="A8">
        <v>298</v>
      </c>
      <c r="B8" s="153" t="s">
        <v>7218</v>
      </c>
      <c r="C8" s="153" t="s">
        <v>7219</v>
      </c>
      <c r="D8" s="28">
        <v>0</v>
      </c>
      <c r="E8" s="591">
        <v>0</v>
      </c>
      <c r="F8" s="591">
        <v>1</v>
      </c>
      <c r="G8" s="349" t="s">
        <v>7213</v>
      </c>
      <c r="H8" t="s">
        <v>1028</v>
      </c>
      <c r="J8" s="56"/>
      <c r="M8" s="56"/>
      <c r="N8" s="56" t="s">
        <v>1028</v>
      </c>
      <c r="O8" t="s">
        <v>1028</v>
      </c>
      <c r="P8" s="56" t="s">
        <v>1028</v>
      </c>
      <c r="Q8" s="61" t="s">
        <v>1027</v>
      </c>
      <c r="R8" s="142">
        <v>169</v>
      </c>
      <c r="S8" s="142">
        <v>21</v>
      </c>
      <c r="T8" s="124" t="s">
        <v>150</v>
      </c>
      <c r="U8" s="56"/>
      <c r="V8" s="147">
        <v>99</v>
      </c>
      <c r="W8" s="147">
        <v>99</v>
      </c>
      <c r="X8" s="21" t="s">
        <v>2765</v>
      </c>
      <c r="Y8" s="137">
        <v>0</v>
      </c>
      <c r="Z8" s="137">
        <v>1</v>
      </c>
      <c r="AA8" s="137">
        <v>1</v>
      </c>
      <c r="AB8" s="137">
        <v>1</v>
      </c>
      <c r="AC8" s="137">
        <v>0</v>
      </c>
      <c r="AD8" s="137">
        <v>0</v>
      </c>
      <c r="AE8" s="137">
        <v>0</v>
      </c>
      <c r="AF8" s="137">
        <v>0</v>
      </c>
      <c r="AG8" s="137">
        <v>0</v>
      </c>
      <c r="AI8" s="137">
        <v>0</v>
      </c>
      <c r="AJ8" t="s">
        <v>44</v>
      </c>
      <c r="AK8" s="38" t="s">
        <v>44</v>
      </c>
      <c r="AL8" s="200">
        <v>1</v>
      </c>
      <c r="AM8" t="s">
        <v>1743</v>
      </c>
      <c r="AN8" t="s">
        <v>1743</v>
      </c>
      <c r="AO8" t="s">
        <v>1744</v>
      </c>
      <c r="AP8" s="29">
        <v>3</v>
      </c>
      <c r="AQ8" t="s">
        <v>746</v>
      </c>
      <c r="AR8" t="s">
        <v>2713</v>
      </c>
      <c r="AS8" t="s">
        <v>507</v>
      </c>
      <c r="AT8" t="s">
        <v>508</v>
      </c>
      <c r="AV8" s="601" t="s">
        <v>2799</v>
      </c>
      <c r="AW8" s="484" t="b">
        <v>0</v>
      </c>
      <c r="AX8" t="s">
        <v>1078</v>
      </c>
      <c r="BA8" t="b">
        <v>0</v>
      </c>
      <c r="BB8" t="b">
        <v>0</v>
      </c>
      <c r="BC8" t="b">
        <v>0</v>
      </c>
      <c r="BE8" t="s">
        <v>5074</v>
      </c>
      <c r="BF8" t="s">
        <v>1029</v>
      </c>
      <c r="BG8" t="s">
        <v>1029</v>
      </c>
      <c r="BH8" s="56" t="s">
        <v>1029</v>
      </c>
      <c r="BI8" s="56"/>
      <c r="BJ8" s="566" t="s">
        <v>2799</v>
      </c>
      <c r="BK8" s="484">
        <v>0</v>
      </c>
      <c r="BL8" s="56"/>
      <c r="BM8" s="56"/>
      <c r="BN8" s="214">
        <v>999</v>
      </c>
      <c r="BP8" s="585"/>
      <c r="BQ8" s="585" t="s">
        <v>640</v>
      </c>
      <c r="BR8" s="585" t="s">
        <v>1028</v>
      </c>
      <c r="BS8" s="585"/>
      <c r="BT8" s="585"/>
    </row>
    <row r="9" spans="1:72">
      <c r="A9">
        <v>300</v>
      </c>
      <c r="B9" s="153" t="s">
        <v>7220</v>
      </c>
      <c r="C9" s="153" t="s">
        <v>7221</v>
      </c>
      <c r="D9" s="28">
        <v>0</v>
      </c>
      <c r="E9" s="591">
        <v>0</v>
      </c>
      <c r="F9" s="591">
        <v>1</v>
      </c>
      <c r="G9" s="349" t="s">
        <v>7213</v>
      </c>
      <c r="H9" t="s">
        <v>829</v>
      </c>
      <c r="J9" s="56"/>
      <c r="M9" s="56"/>
      <c r="N9" s="56" t="s">
        <v>829</v>
      </c>
      <c r="O9" t="s">
        <v>829</v>
      </c>
      <c r="P9" s="56" t="s">
        <v>829</v>
      </c>
      <c r="Q9" s="61" t="s">
        <v>828</v>
      </c>
      <c r="R9" s="142">
        <v>168</v>
      </c>
      <c r="S9" s="142">
        <v>22</v>
      </c>
      <c r="T9" s="124" t="s">
        <v>389</v>
      </c>
      <c r="U9" s="56" t="s">
        <v>388</v>
      </c>
      <c r="V9" s="147">
        <v>99</v>
      </c>
      <c r="W9" s="147">
        <v>99</v>
      </c>
      <c r="X9" s="21" t="s">
        <v>2765</v>
      </c>
      <c r="Y9" s="137">
        <v>0</v>
      </c>
      <c r="Z9" s="137">
        <v>0</v>
      </c>
      <c r="AA9" s="137">
        <v>1</v>
      </c>
      <c r="AB9" s="137">
        <v>1</v>
      </c>
      <c r="AC9" s="137">
        <v>0</v>
      </c>
      <c r="AD9" s="137">
        <v>0</v>
      </c>
      <c r="AE9" s="137">
        <v>0</v>
      </c>
      <c r="AF9" s="137">
        <v>0</v>
      </c>
      <c r="AG9" s="137">
        <v>0</v>
      </c>
      <c r="AI9" s="137">
        <v>0</v>
      </c>
      <c r="AJ9" t="s">
        <v>44</v>
      </c>
      <c r="AK9" s="38" t="s">
        <v>44</v>
      </c>
      <c r="AL9" s="200">
        <v>1</v>
      </c>
      <c r="AM9" t="s">
        <v>416</v>
      </c>
      <c r="AN9" t="s">
        <v>416</v>
      </c>
      <c r="AO9" t="s">
        <v>417</v>
      </c>
      <c r="AP9" s="29">
        <v>1</v>
      </c>
      <c r="AQ9" t="s">
        <v>268</v>
      </c>
      <c r="AR9" t="s">
        <v>2713</v>
      </c>
      <c r="AS9" t="s">
        <v>507</v>
      </c>
      <c r="AT9" t="s">
        <v>508</v>
      </c>
      <c r="AV9" s="601" t="s">
        <v>2799</v>
      </c>
      <c r="AW9" s="484" t="b">
        <v>0</v>
      </c>
      <c r="AX9" t="s">
        <v>1078</v>
      </c>
      <c r="BA9" t="b">
        <v>0</v>
      </c>
      <c r="BB9" t="b">
        <v>0</v>
      </c>
      <c r="BC9" t="b">
        <v>0</v>
      </c>
      <c r="BE9" t="s">
        <v>4957</v>
      </c>
      <c r="BF9" t="s">
        <v>830</v>
      </c>
      <c r="BG9" t="s">
        <v>830</v>
      </c>
      <c r="BH9" s="56" t="s">
        <v>831</v>
      </c>
      <c r="BI9" s="56" t="s">
        <v>834</v>
      </c>
      <c r="BJ9" s="566" t="s">
        <v>2799</v>
      </c>
      <c r="BK9" s="484" t="s">
        <v>2799</v>
      </c>
      <c r="BL9" s="56"/>
      <c r="BM9" s="56"/>
      <c r="BN9" s="214">
        <v>999</v>
      </c>
      <c r="BP9" s="585"/>
      <c r="BQ9" s="585" t="s">
        <v>832</v>
      </c>
      <c r="BR9" s="585" t="s">
        <v>829</v>
      </c>
      <c r="BS9" s="585"/>
      <c r="BT9" s="585"/>
    </row>
    <row r="10" spans="1:72">
      <c r="A10">
        <v>302</v>
      </c>
      <c r="B10" s="153" t="s">
        <v>7220</v>
      </c>
      <c r="C10" s="153" t="s">
        <v>7221</v>
      </c>
      <c r="D10" s="28">
        <v>0</v>
      </c>
      <c r="E10" s="591">
        <v>0</v>
      </c>
      <c r="F10" s="591">
        <v>1</v>
      </c>
      <c r="G10" s="349" t="s">
        <v>7213</v>
      </c>
      <c r="H10" t="s">
        <v>1004</v>
      </c>
      <c r="J10" s="56"/>
      <c r="M10" s="56"/>
      <c r="N10" s="56" t="s">
        <v>1004</v>
      </c>
      <c r="O10" t="s">
        <v>1004</v>
      </c>
      <c r="P10" s="56" t="s">
        <v>1004</v>
      </c>
      <c r="Q10" s="61" t="s">
        <v>1003</v>
      </c>
      <c r="R10" s="142">
        <v>168</v>
      </c>
      <c r="S10" s="142">
        <v>22</v>
      </c>
      <c r="T10" s="124" t="s">
        <v>389</v>
      </c>
      <c r="U10" s="56"/>
      <c r="V10" s="147">
        <v>99</v>
      </c>
      <c r="W10" s="147">
        <v>99</v>
      </c>
      <c r="X10" s="21" t="s">
        <v>2765</v>
      </c>
      <c r="Y10" s="137">
        <v>0</v>
      </c>
      <c r="Z10" s="137">
        <v>1</v>
      </c>
      <c r="AA10" s="137">
        <v>1</v>
      </c>
      <c r="AB10" s="137">
        <v>1</v>
      </c>
      <c r="AC10" s="137">
        <v>0</v>
      </c>
      <c r="AD10" s="137">
        <v>0</v>
      </c>
      <c r="AE10" s="137">
        <v>0</v>
      </c>
      <c r="AF10" s="137">
        <v>0</v>
      </c>
      <c r="AG10" s="137">
        <v>0</v>
      </c>
      <c r="AI10" s="137">
        <v>0</v>
      </c>
      <c r="AJ10" t="s">
        <v>44</v>
      </c>
      <c r="AK10" s="38" t="s">
        <v>44</v>
      </c>
      <c r="AL10" s="200">
        <v>1</v>
      </c>
      <c r="AM10" t="s">
        <v>1743</v>
      </c>
      <c r="AN10" t="s">
        <v>1743</v>
      </c>
      <c r="AO10" t="s">
        <v>1744</v>
      </c>
      <c r="AP10" s="29">
        <v>3</v>
      </c>
      <c r="AQ10" t="s">
        <v>746</v>
      </c>
      <c r="AR10" t="s">
        <v>2713</v>
      </c>
      <c r="AS10" t="s">
        <v>507</v>
      </c>
      <c r="AT10" t="s">
        <v>508</v>
      </c>
      <c r="AV10" s="601" t="s">
        <v>2799</v>
      </c>
      <c r="AW10" s="484" t="b">
        <v>0</v>
      </c>
      <c r="AX10" t="s">
        <v>1078</v>
      </c>
      <c r="BA10" t="b">
        <v>0</v>
      </c>
      <c r="BB10" t="b">
        <v>0</v>
      </c>
      <c r="BC10" t="b">
        <v>0</v>
      </c>
      <c r="BE10" t="s">
        <v>1005</v>
      </c>
      <c r="BF10" t="s">
        <v>1005</v>
      </c>
      <c r="BG10" t="s">
        <v>1005</v>
      </c>
      <c r="BH10" s="56" t="s">
        <v>1005</v>
      </c>
      <c r="BI10" s="56"/>
      <c r="BJ10" s="566" t="s">
        <v>2799</v>
      </c>
      <c r="BK10" s="484" t="s">
        <v>2799</v>
      </c>
      <c r="BL10" s="56"/>
      <c r="BM10" s="56"/>
      <c r="BN10" s="214">
        <v>999</v>
      </c>
      <c r="BP10" s="585"/>
      <c r="BQ10" s="585" t="s">
        <v>832</v>
      </c>
      <c r="BR10" s="585" t="s">
        <v>1004</v>
      </c>
      <c r="BS10" s="585"/>
      <c r="BT10" s="585"/>
    </row>
    <row r="11" spans="1:72">
      <c r="A11">
        <v>311</v>
      </c>
      <c r="B11" s="153" t="s">
        <v>7222</v>
      </c>
      <c r="C11" s="153" t="s">
        <v>7223</v>
      </c>
      <c r="D11" s="28">
        <v>0</v>
      </c>
      <c r="E11" s="591">
        <v>0</v>
      </c>
      <c r="F11" s="591">
        <v>1</v>
      </c>
      <c r="G11" s="349" t="s">
        <v>7213</v>
      </c>
      <c r="H11" t="s">
        <v>647</v>
      </c>
      <c r="J11" s="56"/>
      <c r="M11" s="56"/>
      <c r="N11" s="56" t="s">
        <v>647</v>
      </c>
      <c r="O11" t="s">
        <v>647</v>
      </c>
      <c r="P11" s="56" t="s">
        <v>647</v>
      </c>
      <c r="Q11" s="61" t="s">
        <v>646</v>
      </c>
      <c r="R11" s="142">
        <v>170</v>
      </c>
      <c r="S11" s="142">
        <v>24</v>
      </c>
      <c r="T11" s="124" t="s">
        <v>51</v>
      </c>
      <c r="U11" s="56" t="s">
        <v>51</v>
      </c>
      <c r="V11" s="147">
        <v>99</v>
      </c>
      <c r="W11" s="147">
        <v>99</v>
      </c>
      <c r="X11" s="21" t="s">
        <v>2765</v>
      </c>
      <c r="Y11" s="137">
        <v>0</v>
      </c>
      <c r="Z11" s="137">
        <v>0</v>
      </c>
      <c r="AA11" s="137">
        <v>1</v>
      </c>
      <c r="AB11" s="137">
        <v>1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  <c r="AI11" s="137">
        <v>0</v>
      </c>
      <c r="AJ11" t="s">
        <v>44</v>
      </c>
      <c r="AK11" s="38" t="s">
        <v>44</v>
      </c>
      <c r="AL11" s="200">
        <v>1</v>
      </c>
      <c r="AM11" t="s">
        <v>416</v>
      </c>
      <c r="AN11" t="s">
        <v>416</v>
      </c>
      <c r="AO11" t="s">
        <v>417</v>
      </c>
      <c r="AP11" s="29">
        <v>1</v>
      </c>
      <c r="AQ11" t="s">
        <v>268</v>
      </c>
      <c r="AR11" t="s">
        <v>2713</v>
      </c>
      <c r="AS11" t="s">
        <v>507</v>
      </c>
      <c r="AT11" t="s">
        <v>508</v>
      </c>
      <c r="AV11" s="601" t="s">
        <v>2799</v>
      </c>
      <c r="AW11" s="484" t="b">
        <v>0</v>
      </c>
      <c r="AX11" t="s">
        <v>1078</v>
      </c>
      <c r="BA11" t="b">
        <v>0</v>
      </c>
      <c r="BB11" t="b">
        <v>0</v>
      </c>
      <c r="BC11" t="b">
        <v>0</v>
      </c>
      <c r="BE11" t="s">
        <v>4959</v>
      </c>
      <c r="BF11" t="s">
        <v>648</v>
      </c>
      <c r="BG11" t="s">
        <v>648</v>
      </c>
      <c r="BH11" s="56" t="s">
        <v>649</v>
      </c>
      <c r="BI11" s="56" t="s">
        <v>649</v>
      </c>
      <c r="BJ11" s="566" t="s">
        <v>2799</v>
      </c>
      <c r="BK11" s="484" t="s">
        <v>2799</v>
      </c>
      <c r="BL11" s="56"/>
      <c r="BM11" s="56"/>
      <c r="BN11" s="214">
        <v>999</v>
      </c>
      <c r="BP11" s="585"/>
      <c r="BQ11" s="585" t="s">
        <v>650</v>
      </c>
      <c r="BR11" s="585" t="s">
        <v>647</v>
      </c>
      <c r="BS11" s="585"/>
      <c r="BT11" s="585"/>
    </row>
    <row r="12" spans="1:72">
      <c r="A12">
        <v>313</v>
      </c>
      <c r="B12" s="153" t="s">
        <v>7222</v>
      </c>
      <c r="C12" s="153" t="s">
        <v>7223</v>
      </c>
      <c r="D12" s="28">
        <v>0</v>
      </c>
      <c r="E12" s="591">
        <v>0</v>
      </c>
      <c r="F12" s="591">
        <v>1</v>
      </c>
      <c r="G12" s="349" t="s">
        <v>7213</v>
      </c>
      <c r="H12" t="s">
        <v>933</v>
      </c>
      <c r="J12" s="56"/>
      <c r="M12" s="56"/>
      <c r="N12" s="56" t="s">
        <v>933</v>
      </c>
      <c r="O12" t="s">
        <v>933</v>
      </c>
      <c r="P12" s="56" t="s">
        <v>933</v>
      </c>
      <c r="Q12" s="61" t="s">
        <v>932</v>
      </c>
      <c r="R12" s="142">
        <v>170</v>
      </c>
      <c r="S12" s="142">
        <v>24</v>
      </c>
      <c r="T12" s="124" t="s">
        <v>51</v>
      </c>
      <c r="U12" s="56"/>
      <c r="V12" s="147">
        <v>99</v>
      </c>
      <c r="W12" s="147">
        <v>99</v>
      </c>
      <c r="X12" s="21" t="s">
        <v>2765</v>
      </c>
      <c r="Y12" s="137">
        <v>0</v>
      </c>
      <c r="Z12" s="137">
        <v>1</v>
      </c>
      <c r="AA12" s="137">
        <v>1</v>
      </c>
      <c r="AB12" s="137">
        <v>1</v>
      </c>
      <c r="AC12" s="137">
        <v>0</v>
      </c>
      <c r="AD12" s="137">
        <v>0</v>
      </c>
      <c r="AE12" s="137">
        <v>0</v>
      </c>
      <c r="AF12" s="137">
        <v>0</v>
      </c>
      <c r="AG12" s="137">
        <v>0</v>
      </c>
      <c r="AI12" s="137">
        <v>0</v>
      </c>
      <c r="AJ12" t="s">
        <v>44</v>
      </c>
      <c r="AK12" s="38" t="s">
        <v>44</v>
      </c>
      <c r="AL12" s="200">
        <v>1</v>
      </c>
      <c r="AM12" t="s">
        <v>1743</v>
      </c>
      <c r="AN12" t="s">
        <v>1743</v>
      </c>
      <c r="AO12" t="s">
        <v>1744</v>
      </c>
      <c r="AP12" s="29">
        <v>3</v>
      </c>
      <c r="AQ12" t="s">
        <v>746</v>
      </c>
      <c r="AR12" t="s">
        <v>2713</v>
      </c>
      <c r="AS12" t="s">
        <v>507</v>
      </c>
      <c r="AT12" t="s">
        <v>508</v>
      </c>
      <c r="AV12" s="601" t="s">
        <v>2799</v>
      </c>
      <c r="AW12" s="484" t="b">
        <v>0</v>
      </c>
      <c r="AX12" t="s">
        <v>1078</v>
      </c>
      <c r="BA12" t="b">
        <v>0</v>
      </c>
      <c r="BB12" t="b">
        <v>0</v>
      </c>
      <c r="BC12" t="b">
        <v>0</v>
      </c>
      <c r="BE12" t="s">
        <v>4961</v>
      </c>
      <c r="BF12" t="s">
        <v>934</v>
      </c>
      <c r="BG12" t="s">
        <v>934</v>
      </c>
      <c r="BH12" s="56" t="s">
        <v>934</v>
      </c>
      <c r="BI12" s="56"/>
      <c r="BJ12" s="566" t="s">
        <v>2799</v>
      </c>
      <c r="BK12" s="484" t="s">
        <v>2799</v>
      </c>
      <c r="BL12" s="56"/>
      <c r="BM12" s="56"/>
      <c r="BN12" s="214">
        <v>999</v>
      </c>
      <c r="BP12" s="585"/>
      <c r="BQ12" s="585" t="s">
        <v>650</v>
      </c>
      <c r="BR12" s="585" t="s">
        <v>933</v>
      </c>
      <c r="BS12" s="585"/>
      <c r="BT12" s="585"/>
    </row>
    <row r="13" spans="1:72">
      <c r="A13">
        <v>320</v>
      </c>
      <c r="B13" s="153" t="s">
        <v>7224</v>
      </c>
      <c r="C13" s="153" t="s">
        <v>7225</v>
      </c>
      <c r="D13" s="28">
        <v>0</v>
      </c>
      <c r="E13" s="591">
        <v>0</v>
      </c>
      <c r="F13" s="591">
        <v>1</v>
      </c>
      <c r="G13" s="349" t="s">
        <v>7213</v>
      </c>
      <c r="H13" t="s">
        <v>628</v>
      </c>
      <c r="J13" s="56"/>
      <c r="L13" s="119"/>
      <c r="M13" s="189"/>
      <c r="N13" s="56" t="s">
        <v>628</v>
      </c>
      <c r="O13" t="s">
        <v>628</v>
      </c>
      <c r="P13" s="56" t="s">
        <v>628</v>
      </c>
      <c r="Q13" s="120" t="s">
        <v>627</v>
      </c>
      <c r="R13" s="142">
        <v>217</v>
      </c>
      <c r="S13" s="142">
        <v>25</v>
      </c>
      <c r="T13" s="124" t="s">
        <v>1144</v>
      </c>
      <c r="U13" s="56"/>
      <c r="V13" s="147">
        <v>99</v>
      </c>
      <c r="W13" s="147">
        <v>99</v>
      </c>
      <c r="X13" s="21" t="s">
        <v>2765</v>
      </c>
      <c r="Y13" s="137">
        <v>0</v>
      </c>
      <c r="Z13" s="137">
        <v>0</v>
      </c>
      <c r="AA13" s="137">
        <v>1</v>
      </c>
      <c r="AB13" s="137">
        <v>1</v>
      </c>
      <c r="AC13" s="137">
        <v>0</v>
      </c>
      <c r="AD13" s="137">
        <v>0</v>
      </c>
      <c r="AE13" s="137">
        <v>0</v>
      </c>
      <c r="AF13" s="137">
        <v>0</v>
      </c>
      <c r="AG13" s="137">
        <v>0</v>
      </c>
      <c r="AI13" s="137">
        <v>0</v>
      </c>
      <c r="AJ13" t="s">
        <v>44</v>
      </c>
      <c r="AK13" s="38" t="s">
        <v>44</v>
      </c>
      <c r="AL13" s="200">
        <v>1</v>
      </c>
      <c r="AM13" t="s">
        <v>416</v>
      </c>
      <c r="AN13" t="s">
        <v>416</v>
      </c>
      <c r="AO13" t="s">
        <v>417</v>
      </c>
      <c r="AP13" s="29">
        <v>1</v>
      </c>
      <c r="AQ13" t="s">
        <v>268</v>
      </c>
      <c r="AR13" t="s">
        <v>2713</v>
      </c>
      <c r="AS13" t="s">
        <v>507</v>
      </c>
      <c r="AT13" t="s">
        <v>508</v>
      </c>
      <c r="AV13" s="601" t="s">
        <v>2799</v>
      </c>
      <c r="AW13" s="484" t="b">
        <v>0</v>
      </c>
      <c r="AX13" t="s">
        <v>1078</v>
      </c>
      <c r="BA13" t="b">
        <v>0</v>
      </c>
      <c r="BB13" t="b">
        <v>0</v>
      </c>
      <c r="BC13" t="b">
        <v>0</v>
      </c>
      <c r="BE13" t="s">
        <v>629</v>
      </c>
      <c r="BF13" t="s">
        <v>629</v>
      </c>
      <c r="BG13" t="s">
        <v>629</v>
      </c>
      <c r="BH13" s="56" t="s">
        <v>629</v>
      </c>
      <c r="BI13" s="56"/>
      <c r="BJ13" s="566" t="s">
        <v>2799</v>
      </c>
      <c r="BK13" s="484">
        <v>0</v>
      </c>
      <c r="BL13" s="56"/>
      <c r="BM13" s="56"/>
      <c r="BN13" s="214">
        <v>999</v>
      </c>
      <c r="BP13" s="585"/>
      <c r="BQ13" s="585" t="s">
        <v>630</v>
      </c>
      <c r="BR13" s="585" t="s">
        <v>628</v>
      </c>
      <c r="BS13" s="585"/>
      <c r="BT13" s="585"/>
    </row>
    <row r="14" spans="1:72">
      <c r="A14">
        <v>322</v>
      </c>
      <c r="B14" s="153" t="s">
        <v>7224</v>
      </c>
      <c r="C14" s="153" t="s">
        <v>7225</v>
      </c>
      <c r="D14" s="28">
        <v>0</v>
      </c>
      <c r="E14" s="591">
        <v>0</v>
      </c>
      <c r="F14" s="591">
        <v>1</v>
      </c>
      <c r="G14" s="349" t="s">
        <v>7213</v>
      </c>
      <c r="H14" t="s">
        <v>1022</v>
      </c>
      <c r="J14" s="56"/>
      <c r="L14" s="119"/>
      <c r="M14" s="189"/>
      <c r="N14" s="56" t="s">
        <v>1022</v>
      </c>
      <c r="O14" t="s">
        <v>1022</v>
      </c>
      <c r="P14" s="56" t="s">
        <v>1022</v>
      </c>
      <c r="Q14" s="120" t="s">
        <v>1021</v>
      </c>
      <c r="R14" s="142">
        <v>217</v>
      </c>
      <c r="S14" s="142">
        <v>25</v>
      </c>
      <c r="T14" s="124" t="s">
        <v>1144</v>
      </c>
      <c r="U14" s="56"/>
      <c r="V14" s="147">
        <v>99</v>
      </c>
      <c r="W14" s="147">
        <v>99</v>
      </c>
      <c r="X14" s="21" t="s">
        <v>2765</v>
      </c>
      <c r="Y14" s="137">
        <v>0</v>
      </c>
      <c r="Z14" s="137">
        <v>1</v>
      </c>
      <c r="AA14" s="137">
        <v>1</v>
      </c>
      <c r="AB14" s="137">
        <v>1</v>
      </c>
      <c r="AC14" s="137">
        <v>0</v>
      </c>
      <c r="AD14" s="137">
        <v>0</v>
      </c>
      <c r="AE14" s="137">
        <v>0</v>
      </c>
      <c r="AF14" s="137">
        <v>0</v>
      </c>
      <c r="AG14" s="137">
        <v>0</v>
      </c>
      <c r="AI14" s="137">
        <v>0</v>
      </c>
      <c r="AJ14" t="s">
        <v>44</v>
      </c>
      <c r="AK14" s="38" t="s">
        <v>44</v>
      </c>
      <c r="AL14" s="200">
        <v>1</v>
      </c>
      <c r="AM14" t="s">
        <v>1743</v>
      </c>
      <c r="AN14" t="s">
        <v>1743</v>
      </c>
      <c r="AO14" t="s">
        <v>1744</v>
      </c>
      <c r="AP14" s="29">
        <v>3</v>
      </c>
      <c r="AQ14" t="s">
        <v>746</v>
      </c>
      <c r="AR14" t="s">
        <v>2713</v>
      </c>
      <c r="AS14" t="s">
        <v>507</v>
      </c>
      <c r="AT14" t="s">
        <v>508</v>
      </c>
      <c r="AV14" s="601" t="s">
        <v>2799</v>
      </c>
      <c r="AW14" s="484" t="b">
        <v>0</v>
      </c>
      <c r="AX14" t="s">
        <v>1078</v>
      </c>
      <c r="BA14" t="b">
        <v>0</v>
      </c>
      <c r="BB14" t="b">
        <v>0</v>
      </c>
      <c r="BC14" t="b">
        <v>0</v>
      </c>
      <c r="BE14" t="s">
        <v>1023</v>
      </c>
      <c r="BF14" t="s">
        <v>1023</v>
      </c>
      <c r="BG14" t="s">
        <v>1023</v>
      </c>
      <c r="BH14" s="56" t="s">
        <v>1023</v>
      </c>
      <c r="BI14" s="56"/>
      <c r="BJ14" s="566" t="s">
        <v>2799</v>
      </c>
      <c r="BK14" s="484" t="s">
        <v>2799</v>
      </c>
      <c r="BL14" s="56"/>
      <c r="BM14" s="56"/>
      <c r="BN14" s="214">
        <v>999</v>
      </c>
      <c r="BP14" s="585"/>
      <c r="BQ14" s="585" t="s">
        <v>630</v>
      </c>
      <c r="BR14" s="585" t="s">
        <v>1022</v>
      </c>
      <c r="BS14" s="585"/>
      <c r="BT14" s="585"/>
    </row>
    <row r="15" spans="1:72">
      <c r="A15">
        <v>327</v>
      </c>
      <c r="B15" s="153" t="s">
        <v>7226</v>
      </c>
      <c r="C15" s="153" t="s">
        <v>7227</v>
      </c>
      <c r="D15" s="28">
        <v>0</v>
      </c>
      <c r="E15" s="591">
        <v>0</v>
      </c>
      <c r="F15" s="591">
        <v>1</v>
      </c>
      <c r="G15" s="349" t="s">
        <v>7213</v>
      </c>
      <c r="H15" t="s">
        <v>667</v>
      </c>
      <c r="J15" s="56"/>
      <c r="L15" s="119"/>
      <c r="M15" s="189"/>
      <c r="N15" s="56" t="s">
        <v>667</v>
      </c>
      <c r="O15" t="s">
        <v>667</v>
      </c>
      <c r="P15" s="56" t="s">
        <v>667</v>
      </c>
      <c r="Q15" s="120" t="s">
        <v>666</v>
      </c>
      <c r="R15" s="142">
        <v>171</v>
      </c>
      <c r="S15" s="142">
        <v>26</v>
      </c>
      <c r="T15" s="124" t="s">
        <v>176</v>
      </c>
      <c r="U15" s="56" t="s">
        <v>176</v>
      </c>
      <c r="V15" s="147">
        <v>99</v>
      </c>
      <c r="W15" s="147">
        <v>99</v>
      </c>
      <c r="X15" s="21" t="s">
        <v>2765</v>
      </c>
      <c r="Y15" s="137">
        <v>0</v>
      </c>
      <c r="Z15" s="137">
        <v>0</v>
      </c>
      <c r="AA15" s="137">
        <v>1</v>
      </c>
      <c r="AB15" s="137">
        <v>1</v>
      </c>
      <c r="AC15" s="137">
        <v>0</v>
      </c>
      <c r="AD15" s="137">
        <v>0</v>
      </c>
      <c r="AE15" s="137">
        <v>0</v>
      </c>
      <c r="AF15" s="137">
        <v>0</v>
      </c>
      <c r="AG15" s="137">
        <v>0</v>
      </c>
      <c r="AI15" s="137">
        <v>0</v>
      </c>
      <c r="AJ15" t="s">
        <v>44</v>
      </c>
      <c r="AK15" s="38" t="s">
        <v>44</v>
      </c>
      <c r="AL15" s="200">
        <v>1</v>
      </c>
      <c r="AM15" t="s">
        <v>416</v>
      </c>
      <c r="AN15" t="s">
        <v>416</v>
      </c>
      <c r="AO15" t="s">
        <v>417</v>
      </c>
      <c r="AP15" s="29">
        <v>1</v>
      </c>
      <c r="AQ15" t="s">
        <v>268</v>
      </c>
      <c r="AR15" t="s">
        <v>2713</v>
      </c>
      <c r="AS15" t="s">
        <v>507</v>
      </c>
      <c r="AT15" t="s">
        <v>508</v>
      </c>
      <c r="AV15" s="601" t="s">
        <v>2799</v>
      </c>
      <c r="AW15" s="484" t="b">
        <v>0</v>
      </c>
      <c r="AX15" t="s">
        <v>1078</v>
      </c>
      <c r="BA15" t="b">
        <v>0</v>
      </c>
      <c r="BB15" t="b">
        <v>0</v>
      </c>
      <c r="BC15" t="b">
        <v>0</v>
      </c>
      <c r="BE15" t="s">
        <v>4963</v>
      </c>
      <c r="BF15" t="s">
        <v>668</v>
      </c>
      <c r="BG15" t="s">
        <v>668</v>
      </c>
      <c r="BH15" s="56" t="s">
        <v>668</v>
      </c>
      <c r="BI15" s="56" t="s">
        <v>668</v>
      </c>
      <c r="BJ15" s="566" t="s">
        <v>2799</v>
      </c>
      <c r="BK15" s="484" t="s">
        <v>2799</v>
      </c>
      <c r="BL15" s="56"/>
      <c r="BM15" s="56"/>
      <c r="BN15" s="214">
        <v>999</v>
      </c>
      <c r="BP15" s="585"/>
      <c r="BQ15" s="585" t="s">
        <v>669</v>
      </c>
      <c r="BR15" s="585" t="s">
        <v>667</v>
      </c>
      <c r="BS15" s="585"/>
      <c r="BT15" s="585"/>
    </row>
    <row r="16" spans="1:72">
      <c r="A16">
        <v>329</v>
      </c>
      <c r="B16" s="153" t="s">
        <v>7226</v>
      </c>
      <c r="C16" s="153" t="s">
        <v>7227</v>
      </c>
      <c r="D16" s="28">
        <v>0</v>
      </c>
      <c r="E16" s="591">
        <v>0</v>
      </c>
      <c r="F16" s="591">
        <v>1</v>
      </c>
      <c r="G16" s="349" t="s">
        <v>7213</v>
      </c>
      <c r="H16" t="s">
        <v>953</v>
      </c>
      <c r="J16" s="56"/>
      <c r="L16" s="119"/>
      <c r="M16" s="189"/>
      <c r="N16" s="56" t="s">
        <v>953</v>
      </c>
      <c r="O16" t="s">
        <v>953</v>
      </c>
      <c r="P16" s="56" t="s">
        <v>953</v>
      </c>
      <c r="Q16" s="120" t="s">
        <v>952</v>
      </c>
      <c r="R16" s="142">
        <v>171</v>
      </c>
      <c r="S16" s="142">
        <v>26</v>
      </c>
      <c r="T16" s="124" t="s">
        <v>176</v>
      </c>
      <c r="U16" s="56"/>
      <c r="V16" s="147">
        <v>99</v>
      </c>
      <c r="W16" s="147">
        <v>99</v>
      </c>
      <c r="X16" s="190" t="s">
        <v>2765</v>
      </c>
      <c r="Y16" s="137">
        <v>0</v>
      </c>
      <c r="Z16" s="137">
        <v>1</v>
      </c>
      <c r="AA16" s="137">
        <v>1</v>
      </c>
      <c r="AB16" s="137">
        <v>1</v>
      </c>
      <c r="AC16" s="137">
        <v>0</v>
      </c>
      <c r="AD16" s="137">
        <v>0</v>
      </c>
      <c r="AE16" s="137">
        <v>0</v>
      </c>
      <c r="AF16" s="137">
        <v>0</v>
      </c>
      <c r="AG16" s="137">
        <v>0</v>
      </c>
      <c r="AI16" s="137">
        <v>0</v>
      </c>
      <c r="AJ16" t="s">
        <v>44</v>
      </c>
      <c r="AK16" s="38" t="s">
        <v>44</v>
      </c>
      <c r="AL16" s="200">
        <v>1</v>
      </c>
      <c r="AM16" t="s">
        <v>1743</v>
      </c>
      <c r="AN16" t="s">
        <v>1743</v>
      </c>
      <c r="AO16" t="s">
        <v>1744</v>
      </c>
      <c r="AP16" s="29">
        <v>3</v>
      </c>
      <c r="AQ16" t="s">
        <v>746</v>
      </c>
      <c r="AR16" t="s">
        <v>2713</v>
      </c>
      <c r="AS16" t="s">
        <v>507</v>
      </c>
      <c r="AT16" t="s">
        <v>508</v>
      </c>
      <c r="AV16" s="601" t="s">
        <v>2799</v>
      </c>
      <c r="AW16" s="484" t="b">
        <v>0</v>
      </c>
      <c r="AX16" t="s">
        <v>1078</v>
      </c>
      <c r="BA16" t="b">
        <v>0</v>
      </c>
      <c r="BB16" t="b">
        <v>0</v>
      </c>
      <c r="BC16" t="b">
        <v>0</v>
      </c>
      <c r="BE16" t="s">
        <v>4965</v>
      </c>
      <c r="BF16" t="s">
        <v>954</v>
      </c>
      <c r="BG16" t="s">
        <v>954</v>
      </c>
      <c r="BH16" s="56" t="s">
        <v>954</v>
      </c>
      <c r="BI16" s="56"/>
      <c r="BJ16" s="566" t="s">
        <v>2799</v>
      </c>
      <c r="BK16" s="484">
        <v>0</v>
      </c>
      <c r="BL16" s="56"/>
      <c r="BM16" s="56"/>
      <c r="BN16" s="214">
        <v>999</v>
      </c>
      <c r="BP16" s="585"/>
      <c r="BQ16" s="585" t="s">
        <v>669</v>
      </c>
      <c r="BR16" s="585" t="s">
        <v>953</v>
      </c>
      <c r="BS16" s="585"/>
      <c r="BT16" s="585"/>
    </row>
    <row r="17" spans="1:72">
      <c r="A17">
        <v>331</v>
      </c>
      <c r="B17" s="153" t="s">
        <v>7228</v>
      </c>
      <c r="C17" s="153" t="s">
        <v>7229</v>
      </c>
      <c r="D17" s="28">
        <v>0</v>
      </c>
      <c r="E17" s="591">
        <v>0</v>
      </c>
      <c r="F17" s="591">
        <v>1</v>
      </c>
      <c r="G17" s="349" t="s">
        <v>7213</v>
      </c>
      <c r="H17" t="s">
        <v>658</v>
      </c>
      <c r="J17" s="56"/>
      <c r="L17" s="119"/>
      <c r="M17" s="189"/>
      <c r="N17" s="56" t="s">
        <v>658</v>
      </c>
      <c r="O17" t="s">
        <v>658</v>
      </c>
      <c r="P17" s="56" t="s">
        <v>658</v>
      </c>
      <c r="Q17" s="120" t="s">
        <v>657</v>
      </c>
      <c r="R17" s="142">
        <v>172</v>
      </c>
      <c r="S17" s="142">
        <v>27</v>
      </c>
      <c r="T17" s="124" t="s">
        <v>168</v>
      </c>
      <c r="U17" s="56" t="s">
        <v>168</v>
      </c>
      <c r="V17" s="147">
        <v>99</v>
      </c>
      <c r="W17" s="147">
        <v>99</v>
      </c>
      <c r="X17" s="190" t="s">
        <v>2765</v>
      </c>
      <c r="Y17" s="137">
        <v>0</v>
      </c>
      <c r="Z17" s="137">
        <v>0</v>
      </c>
      <c r="AA17" s="137">
        <v>1</v>
      </c>
      <c r="AB17" s="137">
        <v>1</v>
      </c>
      <c r="AC17" s="137">
        <v>0</v>
      </c>
      <c r="AD17" s="137">
        <v>0</v>
      </c>
      <c r="AE17" s="137">
        <v>0</v>
      </c>
      <c r="AF17" s="137">
        <v>0</v>
      </c>
      <c r="AG17" s="137">
        <v>0</v>
      </c>
      <c r="AI17" s="137">
        <v>0</v>
      </c>
      <c r="AJ17" t="s">
        <v>44</v>
      </c>
      <c r="AK17" s="38" t="s">
        <v>44</v>
      </c>
      <c r="AL17" s="200">
        <v>1</v>
      </c>
      <c r="AM17" t="s">
        <v>416</v>
      </c>
      <c r="AN17" t="s">
        <v>416</v>
      </c>
      <c r="AO17" t="s">
        <v>417</v>
      </c>
      <c r="AP17" s="29">
        <v>1</v>
      </c>
      <c r="AQ17" t="s">
        <v>268</v>
      </c>
      <c r="AR17" t="s">
        <v>2713</v>
      </c>
      <c r="AS17" t="s">
        <v>507</v>
      </c>
      <c r="AT17" t="s">
        <v>508</v>
      </c>
      <c r="AV17" s="601" t="s">
        <v>2799</v>
      </c>
      <c r="AW17" s="484" t="b">
        <v>0</v>
      </c>
      <c r="AX17" t="s">
        <v>1078</v>
      </c>
      <c r="BA17" t="b">
        <v>0</v>
      </c>
      <c r="BB17" t="b">
        <v>0</v>
      </c>
      <c r="BC17" t="b">
        <v>0</v>
      </c>
      <c r="BE17" t="s">
        <v>4967</v>
      </c>
      <c r="BF17" t="s">
        <v>659</v>
      </c>
      <c r="BG17" t="s">
        <v>659</v>
      </c>
      <c r="BH17" s="56" t="s">
        <v>659</v>
      </c>
      <c r="BI17" s="56" t="s">
        <v>659</v>
      </c>
      <c r="BJ17" s="566" t="s">
        <v>2799</v>
      </c>
      <c r="BK17" s="484" t="s">
        <v>2799</v>
      </c>
      <c r="BL17" s="56"/>
      <c r="BM17" s="56"/>
      <c r="BN17" s="214">
        <v>999</v>
      </c>
      <c r="BP17" s="585"/>
      <c r="BQ17" s="585" t="s">
        <v>660</v>
      </c>
      <c r="BR17" s="585" t="s">
        <v>658</v>
      </c>
      <c r="BS17" s="585"/>
      <c r="BT17" s="585"/>
    </row>
    <row r="18" spans="1:72">
      <c r="A18">
        <v>333</v>
      </c>
      <c r="B18" s="153" t="s">
        <v>7228</v>
      </c>
      <c r="C18" s="153" t="s">
        <v>7229</v>
      </c>
      <c r="D18" s="28">
        <v>0</v>
      </c>
      <c r="E18" s="591">
        <v>0</v>
      </c>
      <c r="F18" s="591">
        <v>1</v>
      </c>
      <c r="G18" s="349" t="s">
        <v>7213</v>
      </c>
      <c r="H18" t="s">
        <v>844</v>
      </c>
      <c r="J18" s="56"/>
      <c r="L18" s="119"/>
      <c r="M18" s="189"/>
      <c r="N18" s="56" t="s">
        <v>844</v>
      </c>
      <c r="O18" t="s">
        <v>844</v>
      </c>
      <c r="P18" s="56" t="s">
        <v>844</v>
      </c>
      <c r="Q18" s="120" t="s">
        <v>843</v>
      </c>
      <c r="R18" s="142">
        <v>172</v>
      </c>
      <c r="S18" s="142">
        <v>27</v>
      </c>
      <c r="T18" s="124" t="s">
        <v>168</v>
      </c>
      <c r="U18" s="56"/>
      <c r="V18" s="147">
        <v>99</v>
      </c>
      <c r="W18" s="147">
        <v>99</v>
      </c>
      <c r="X18" s="190" t="s">
        <v>2765</v>
      </c>
      <c r="Y18" s="137">
        <v>0</v>
      </c>
      <c r="Z18" s="137">
        <v>1</v>
      </c>
      <c r="AA18" s="137">
        <v>1</v>
      </c>
      <c r="AB18" s="137">
        <v>1</v>
      </c>
      <c r="AC18" s="137">
        <v>0</v>
      </c>
      <c r="AD18" s="137">
        <v>0</v>
      </c>
      <c r="AE18" s="137">
        <v>0</v>
      </c>
      <c r="AF18" s="137">
        <v>0</v>
      </c>
      <c r="AG18" s="137">
        <v>0</v>
      </c>
      <c r="AI18" s="137">
        <v>0</v>
      </c>
      <c r="AJ18" t="s">
        <v>44</v>
      </c>
      <c r="AK18" s="38" t="s">
        <v>44</v>
      </c>
      <c r="AL18" s="200">
        <v>1</v>
      </c>
      <c r="AM18" t="s">
        <v>1743</v>
      </c>
      <c r="AN18" t="s">
        <v>1743</v>
      </c>
      <c r="AO18" t="s">
        <v>1744</v>
      </c>
      <c r="AP18" s="29">
        <v>3</v>
      </c>
      <c r="AQ18" t="s">
        <v>746</v>
      </c>
      <c r="AR18" t="s">
        <v>2713</v>
      </c>
      <c r="AS18" t="s">
        <v>507</v>
      </c>
      <c r="AT18" t="s">
        <v>508</v>
      </c>
      <c r="AV18" s="601" t="s">
        <v>2799</v>
      </c>
      <c r="AW18" s="484" t="b">
        <v>0</v>
      </c>
      <c r="AX18" t="s">
        <v>1078</v>
      </c>
      <c r="BA18" t="b">
        <v>0</v>
      </c>
      <c r="BB18" t="b">
        <v>0</v>
      </c>
      <c r="BC18" t="b">
        <v>0</v>
      </c>
      <c r="BE18" t="s">
        <v>4969</v>
      </c>
      <c r="BF18" t="s">
        <v>845</v>
      </c>
      <c r="BG18" t="s">
        <v>845</v>
      </c>
      <c r="BH18" s="56" t="s">
        <v>845</v>
      </c>
      <c r="BI18" s="56"/>
      <c r="BJ18" s="566" t="s">
        <v>2799</v>
      </c>
      <c r="BK18" s="484" t="s">
        <v>2799</v>
      </c>
      <c r="BL18" s="56"/>
      <c r="BM18" s="56"/>
      <c r="BN18" s="214">
        <v>999</v>
      </c>
      <c r="BP18" s="585"/>
      <c r="BQ18" s="585" t="s">
        <v>660</v>
      </c>
      <c r="BR18" s="585" t="s">
        <v>844</v>
      </c>
      <c r="BS18" s="585"/>
      <c r="BT18" s="585"/>
    </row>
    <row r="19" spans="1:72">
      <c r="A19">
        <v>335</v>
      </c>
      <c r="B19" s="153" t="s">
        <v>7230</v>
      </c>
      <c r="C19" s="153" t="s">
        <v>7231</v>
      </c>
      <c r="D19" s="28">
        <v>0</v>
      </c>
      <c r="E19" s="591">
        <v>0</v>
      </c>
      <c r="F19" s="591">
        <v>1</v>
      </c>
      <c r="G19" s="349" t="s">
        <v>7213</v>
      </c>
      <c r="H19" t="s">
        <v>652</v>
      </c>
      <c r="J19" s="56"/>
      <c r="M19" s="56"/>
      <c r="N19" s="56" t="s">
        <v>652</v>
      </c>
      <c r="O19" t="s">
        <v>652</v>
      </c>
      <c r="P19" s="56" t="s">
        <v>652</v>
      </c>
      <c r="Q19" s="61" t="s">
        <v>651</v>
      </c>
      <c r="R19" s="142">
        <v>166</v>
      </c>
      <c r="S19" s="142">
        <v>28</v>
      </c>
      <c r="T19" s="124" t="s">
        <v>164</v>
      </c>
      <c r="U19" s="56" t="s">
        <v>164</v>
      </c>
      <c r="V19" s="147">
        <v>99</v>
      </c>
      <c r="W19" s="147">
        <v>99</v>
      </c>
      <c r="X19" s="190" t="s">
        <v>2765</v>
      </c>
      <c r="Y19" s="137">
        <v>0</v>
      </c>
      <c r="Z19" s="137">
        <v>0</v>
      </c>
      <c r="AA19" s="137">
        <v>1</v>
      </c>
      <c r="AB19" s="137">
        <v>1</v>
      </c>
      <c r="AC19" s="137">
        <v>0</v>
      </c>
      <c r="AD19" s="137">
        <v>0</v>
      </c>
      <c r="AE19" s="137">
        <v>0</v>
      </c>
      <c r="AF19" s="137">
        <v>0</v>
      </c>
      <c r="AG19" s="137">
        <v>0</v>
      </c>
      <c r="AI19" s="137">
        <v>0</v>
      </c>
      <c r="AJ19" t="s">
        <v>44</v>
      </c>
      <c r="AK19" s="38" t="s">
        <v>44</v>
      </c>
      <c r="AL19" s="200">
        <v>1</v>
      </c>
      <c r="AM19" t="s">
        <v>416</v>
      </c>
      <c r="AN19" t="s">
        <v>416</v>
      </c>
      <c r="AO19" t="s">
        <v>417</v>
      </c>
      <c r="AP19" s="29">
        <v>1</v>
      </c>
      <c r="AQ19" t="s">
        <v>268</v>
      </c>
      <c r="AR19" t="s">
        <v>2713</v>
      </c>
      <c r="AS19" t="s">
        <v>507</v>
      </c>
      <c r="AT19" t="s">
        <v>508</v>
      </c>
      <c r="AV19" s="601" t="s">
        <v>2799</v>
      </c>
      <c r="AW19" s="484" t="b">
        <v>0</v>
      </c>
      <c r="AX19" t="s">
        <v>1078</v>
      </c>
      <c r="BA19" t="b">
        <v>0</v>
      </c>
      <c r="BB19" t="b">
        <v>0</v>
      </c>
      <c r="BC19" t="b">
        <v>0</v>
      </c>
      <c r="BE19" t="s">
        <v>4971</v>
      </c>
      <c r="BF19" t="s">
        <v>653</v>
      </c>
      <c r="BG19" t="s">
        <v>653</v>
      </c>
      <c r="BH19" s="56" t="s">
        <v>654</v>
      </c>
      <c r="BI19" s="56" t="s">
        <v>654</v>
      </c>
      <c r="BJ19" s="566" t="s">
        <v>2799</v>
      </c>
      <c r="BK19" s="484" t="s">
        <v>2799</v>
      </c>
      <c r="BL19" s="56"/>
      <c r="BM19" s="56"/>
      <c r="BN19" s="214">
        <v>999</v>
      </c>
      <c r="BP19" s="585"/>
      <c r="BQ19" s="585" t="s">
        <v>655</v>
      </c>
      <c r="BR19" s="585" t="s">
        <v>652</v>
      </c>
      <c r="BS19" s="585"/>
      <c r="BT19" s="585"/>
    </row>
    <row r="20" spans="1:72">
      <c r="A20">
        <v>337</v>
      </c>
      <c r="B20" s="153" t="s">
        <v>7230</v>
      </c>
      <c r="C20" s="153" t="s">
        <v>7231</v>
      </c>
      <c r="D20" s="28">
        <v>0</v>
      </c>
      <c r="E20" s="591">
        <v>0</v>
      </c>
      <c r="F20" s="591">
        <v>1</v>
      </c>
      <c r="G20" s="349" t="s">
        <v>7213</v>
      </c>
      <c r="H20" t="s">
        <v>908</v>
      </c>
      <c r="J20" s="56"/>
      <c r="M20" s="56"/>
      <c r="N20" s="56" t="s">
        <v>908</v>
      </c>
      <c r="O20" t="s">
        <v>908</v>
      </c>
      <c r="P20" s="56" t="s">
        <v>908</v>
      </c>
      <c r="Q20" s="61" t="s">
        <v>907</v>
      </c>
      <c r="R20" s="142">
        <v>166</v>
      </c>
      <c r="S20" s="142">
        <v>28</v>
      </c>
      <c r="T20" s="124" t="s">
        <v>164</v>
      </c>
      <c r="U20" s="56"/>
      <c r="V20" s="147">
        <v>99</v>
      </c>
      <c r="W20" s="147">
        <v>99</v>
      </c>
      <c r="X20" s="190" t="s">
        <v>2765</v>
      </c>
      <c r="Y20" s="137">
        <v>0</v>
      </c>
      <c r="Z20" s="137">
        <v>1</v>
      </c>
      <c r="AA20" s="137">
        <v>1</v>
      </c>
      <c r="AB20" s="137">
        <v>1</v>
      </c>
      <c r="AC20" s="137">
        <v>0</v>
      </c>
      <c r="AD20" s="137">
        <v>0</v>
      </c>
      <c r="AE20" s="137">
        <v>0</v>
      </c>
      <c r="AF20" s="137">
        <v>0</v>
      </c>
      <c r="AG20" s="137">
        <v>0</v>
      </c>
      <c r="AI20" s="137">
        <v>0</v>
      </c>
      <c r="AJ20" t="s">
        <v>44</v>
      </c>
      <c r="AK20" s="38" t="s">
        <v>44</v>
      </c>
      <c r="AL20" s="200">
        <v>1</v>
      </c>
      <c r="AM20" t="s">
        <v>1743</v>
      </c>
      <c r="AN20" t="s">
        <v>1743</v>
      </c>
      <c r="AO20" t="s">
        <v>1744</v>
      </c>
      <c r="AP20" s="29">
        <v>3</v>
      </c>
      <c r="AQ20" t="s">
        <v>746</v>
      </c>
      <c r="AR20" t="s">
        <v>2713</v>
      </c>
      <c r="AS20" t="s">
        <v>507</v>
      </c>
      <c r="AT20" t="s">
        <v>508</v>
      </c>
      <c r="AV20" s="601" t="s">
        <v>2799</v>
      </c>
      <c r="AW20" s="484" t="b">
        <v>0</v>
      </c>
      <c r="AX20" t="s">
        <v>1078</v>
      </c>
      <c r="BA20" t="b">
        <v>0</v>
      </c>
      <c r="BB20" t="b">
        <v>0</v>
      </c>
      <c r="BC20" t="b">
        <v>0</v>
      </c>
      <c r="BE20" t="s">
        <v>4973</v>
      </c>
      <c r="BF20" t="s">
        <v>909</v>
      </c>
      <c r="BG20" t="s">
        <v>909</v>
      </c>
      <c r="BH20" s="56" t="s">
        <v>909</v>
      </c>
      <c r="BI20" s="56"/>
      <c r="BJ20" s="566" t="s">
        <v>2799</v>
      </c>
      <c r="BK20" s="484" t="s">
        <v>2799</v>
      </c>
      <c r="BL20" s="56"/>
      <c r="BM20" s="56"/>
      <c r="BN20" s="214">
        <v>999</v>
      </c>
      <c r="BP20" s="585"/>
      <c r="BQ20" s="585" t="s">
        <v>655</v>
      </c>
      <c r="BR20" s="585" t="s">
        <v>908</v>
      </c>
      <c r="BS20" s="585"/>
      <c r="BT20" s="585"/>
    </row>
    <row r="21" spans="1:72">
      <c r="A21">
        <v>487</v>
      </c>
      <c r="B21" s="153" t="s">
        <v>7232</v>
      </c>
      <c r="C21" s="153" t="s">
        <v>7233</v>
      </c>
      <c r="D21" s="28">
        <v>0</v>
      </c>
      <c r="E21" s="591">
        <v>0</v>
      </c>
      <c r="F21" s="591">
        <v>1</v>
      </c>
      <c r="G21" s="349" t="s">
        <v>7213</v>
      </c>
      <c r="H21" t="s">
        <v>671</v>
      </c>
      <c r="J21" s="56"/>
      <c r="M21" s="56"/>
      <c r="N21" s="56" t="s">
        <v>671</v>
      </c>
      <c r="O21" t="s">
        <v>671</v>
      </c>
      <c r="P21" s="56" t="s">
        <v>671</v>
      </c>
      <c r="Q21" s="61" t="s">
        <v>670</v>
      </c>
      <c r="R21" s="142">
        <v>96</v>
      </c>
      <c r="S21" s="142">
        <v>1</v>
      </c>
      <c r="T21" s="124" t="s">
        <v>181</v>
      </c>
      <c r="U21" s="56" t="s">
        <v>181</v>
      </c>
      <c r="V21" s="147">
        <v>99</v>
      </c>
      <c r="W21" s="147">
        <v>99</v>
      </c>
      <c r="X21" s="21" t="s">
        <v>2765</v>
      </c>
      <c r="Y21" s="137">
        <v>0</v>
      </c>
      <c r="Z21" s="137">
        <v>0</v>
      </c>
      <c r="AA21" s="137">
        <v>1</v>
      </c>
      <c r="AB21" s="137">
        <v>1</v>
      </c>
      <c r="AC21" s="137">
        <v>0</v>
      </c>
      <c r="AD21" s="137">
        <v>0</v>
      </c>
      <c r="AE21" s="137">
        <v>0</v>
      </c>
      <c r="AF21" s="137">
        <v>0</v>
      </c>
      <c r="AG21" s="137">
        <v>0</v>
      </c>
      <c r="AI21" s="137">
        <v>0</v>
      </c>
      <c r="AJ21" t="s">
        <v>140</v>
      </c>
      <c r="AK21" s="38" t="s">
        <v>140</v>
      </c>
      <c r="AL21" s="200">
        <v>3</v>
      </c>
      <c r="AM21" t="s">
        <v>416</v>
      </c>
      <c r="AN21" t="s">
        <v>416</v>
      </c>
      <c r="AO21" t="s">
        <v>417</v>
      </c>
      <c r="AP21" s="29">
        <v>1</v>
      </c>
      <c r="AQ21" t="s">
        <v>268</v>
      </c>
      <c r="AR21" t="s">
        <v>2713</v>
      </c>
      <c r="AS21" t="s">
        <v>507</v>
      </c>
      <c r="AT21" t="s">
        <v>508</v>
      </c>
      <c r="AV21" s="601" t="s">
        <v>2799</v>
      </c>
      <c r="AW21" s="484" t="b">
        <v>0</v>
      </c>
      <c r="AX21" t="s">
        <v>1078</v>
      </c>
      <c r="BA21" t="b">
        <v>0</v>
      </c>
      <c r="BB21" t="b">
        <v>0</v>
      </c>
      <c r="BC21" t="b">
        <v>0</v>
      </c>
      <c r="BE21" t="s">
        <v>672</v>
      </c>
      <c r="BF21" t="s">
        <v>672</v>
      </c>
      <c r="BG21" t="s">
        <v>672</v>
      </c>
      <c r="BH21" s="56" t="s">
        <v>673</v>
      </c>
      <c r="BI21" s="56" t="s">
        <v>673</v>
      </c>
      <c r="BJ21" s="566" t="s">
        <v>2799</v>
      </c>
      <c r="BK21" s="484" t="s">
        <v>2799</v>
      </c>
      <c r="BL21" s="56"/>
      <c r="BM21" s="56"/>
      <c r="BN21" s="214">
        <v>999</v>
      </c>
      <c r="BP21" s="585"/>
      <c r="BQ21" s="585" t="s">
        <v>674</v>
      </c>
      <c r="BR21" s="585" t="s">
        <v>671</v>
      </c>
      <c r="BS21" s="585"/>
      <c r="BT21" s="585"/>
    </row>
    <row r="22" spans="1:72">
      <c r="A22">
        <v>489</v>
      </c>
      <c r="B22" s="153" t="s">
        <v>7232</v>
      </c>
      <c r="C22" s="153" t="s">
        <v>7233</v>
      </c>
      <c r="D22" s="28">
        <v>0</v>
      </c>
      <c r="E22" s="591">
        <v>0</v>
      </c>
      <c r="F22" s="591">
        <v>1</v>
      </c>
      <c r="G22" s="349" t="s">
        <v>7213</v>
      </c>
      <c r="H22" t="s">
        <v>1009</v>
      </c>
      <c r="J22" s="56"/>
      <c r="M22" s="56"/>
      <c r="N22" s="56" t="s">
        <v>1009</v>
      </c>
      <c r="O22" t="s">
        <v>1009</v>
      </c>
      <c r="P22" s="56" t="s">
        <v>1009</v>
      </c>
      <c r="Q22" s="61" t="s">
        <v>1008</v>
      </c>
      <c r="R22" s="142">
        <v>96</v>
      </c>
      <c r="S22" s="142">
        <v>1</v>
      </c>
      <c r="T22" s="124" t="s">
        <v>181</v>
      </c>
      <c r="U22" s="56"/>
      <c r="V22" s="147">
        <v>99</v>
      </c>
      <c r="W22" s="147">
        <v>99</v>
      </c>
      <c r="X22" s="21" t="s">
        <v>2765</v>
      </c>
      <c r="Y22" s="137">
        <v>0</v>
      </c>
      <c r="Z22" s="137">
        <v>1</v>
      </c>
      <c r="AA22" s="137">
        <v>1</v>
      </c>
      <c r="AB22" s="137">
        <v>1</v>
      </c>
      <c r="AC22" s="137">
        <v>0</v>
      </c>
      <c r="AD22" s="137">
        <v>0</v>
      </c>
      <c r="AE22" s="137">
        <v>0</v>
      </c>
      <c r="AF22" s="137">
        <v>0</v>
      </c>
      <c r="AG22" s="137">
        <v>0</v>
      </c>
      <c r="AI22" s="137">
        <v>0</v>
      </c>
      <c r="AJ22" t="s">
        <v>140</v>
      </c>
      <c r="AK22" s="38" t="s">
        <v>140</v>
      </c>
      <c r="AL22" s="200">
        <v>3</v>
      </c>
      <c r="AM22" t="s">
        <v>1743</v>
      </c>
      <c r="AN22" t="s">
        <v>1743</v>
      </c>
      <c r="AO22" t="s">
        <v>1744</v>
      </c>
      <c r="AP22" s="29">
        <v>3</v>
      </c>
      <c r="AQ22" t="s">
        <v>746</v>
      </c>
      <c r="AR22" t="s">
        <v>2713</v>
      </c>
      <c r="AS22" t="s">
        <v>507</v>
      </c>
      <c r="AT22" t="s">
        <v>508</v>
      </c>
      <c r="AV22" s="601" t="s">
        <v>2799</v>
      </c>
      <c r="AW22" s="484" t="b">
        <v>0</v>
      </c>
      <c r="AX22" t="s">
        <v>1078</v>
      </c>
      <c r="BA22" t="b">
        <v>0</v>
      </c>
      <c r="BB22" t="b">
        <v>0</v>
      </c>
      <c r="BC22" t="b">
        <v>0</v>
      </c>
      <c r="BE22" t="s">
        <v>5112</v>
      </c>
      <c r="BF22" t="s">
        <v>1010</v>
      </c>
      <c r="BG22" t="s">
        <v>1010</v>
      </c>
      <c r="BH22" s="56" t="s">
        <v>1010</v>
      </c>
      <c r="BI22" s="56"/>
      <c r="BJ22" s="566" t="s">
        <v>2799</v>
      </c>
      <c r="BK22" s="484" t="s">
        <v>2799</v>
      </c>
      <c r="BL22" s="56"/>
      <c r="BM22" s="56"/>
      <c r="BN22" s="214">
        <v>999</v>
      </c>
      <c r="BP22" s="585"/>
      <c r="BQ22" s="585" t="s">
        <v>674</v>
      </c>
      <c r="BR22" s="585" t="s">
        <v>1009</v>
      </c>
      <c r="BS22" s="585"/>
      <c r="BT22" s="585"/>
    </row>
    <row r="23" spans="1:72">
      <c r="A23">
        <v>491</v>
      </c>
      <c r="B23" s="153" t="s">
        <v>7234</v>
      </c>
      <c r="C23" s="153" t="s">
        <v>7235</v>
      </c>
      <c r="D23" s="28">
        <v>0</v>
      </c>
      <c r="E23" s="591">
        <v>0</v>
      </c>
      <c r="F23" s="591">
        <v>1</v>
      </c>
      <c r="G23" s="349" t="s">
        <v>7213</v>
      </c>
      <c r="H23" t="s">
        <v>632</v>
      </c>
      <c r="J23" s="56"/>
      <c r="M23" s="56"/>
      <c r="N23" s="56" t="s">
        <v>632</v>
      </c>
      <c r="O23" t="s">
        <v>632</v>
      </c>
      <c r="P23" s="56" t="s">
        <v>632</v>
      </c>
      <c r="Q23" s="61" t="s">
        <v>631</v>
      </c>
      <c r="R23" s="142">
        <v>97</v>
      </c>
      <c r="S23" s="142">
        <v>2</v>
      </c>
      <c r="T23" s="124" t="s">
        <v>144</v>
      </c>
      <c r="U23" s="56" t="s">
        <v>144</v>
      </c>
      <c r="V23" s="147">
        <v>99</v>
      </c>
      <c r="W23" s="147">
        <v>99</v>
      </c>
      <c r="X23" s="21" t="s">
        <v>2765</v>
      </c>
      <c r="Y23" s="137">
        <v>0</v>
      </c>
      <c r="Z23" s="137">
        <v>0</v>
      </c>
      <c r="AA23" s="137">
        <v>1</v>
      </c>
      <c r="AB23" s="137">
        <v>1</v>
      </c>
      <c r="AC23" s="137">
        <v>0</v>
      </c>
      <c r="AD23" s="137">
        <v>0</v>
      </c>
      <c r="AE23" s="137">
        <v>0</v>
      </c>
      <c r="AF23" s="137">
        <v>0</v>
      </c>
      <c r="AG23" s="137">
        <v>0</v>
      </c>
      <c r="AI23" s="137">
        <v>0</v>
      </c>
      <c r="AJ23" t="s">
        <v>140</v>
      </c>
      <c r="AK23" s="38" t="s">
        <v>140</v>
      </c>
      <c r="AL23" s="200">
        <v>3</v>
      </c>
      <c r="AM23" t="s">
        <v>416</v>
      </c>
      <c r="AN23" t="s">
        <v>416</v>
      </c>
      <c r="AO23" t="s">
        <v>417</v>
      </c>
      <c r="AP23" s="29">
        <v>1</v>
      </c>
      <c r="AQ23" t="s">
        <v>268</v>
      </c>
      <c r="AR23" t="s">
        <v>2713</v>
      </c>
      <c r="AS23" t="s">
        <v>507</v>
      </c>
      <c r="AT23" t="s">
        <v>508</v>
      </c>
      <c r="AV23" s="601" t="s">
        <v>2799</v>
      </c>
      <c r="AW23" s="484" t="b">
        <v>0</v>
      </c>
      <c r="AX23" t="s">
        <v>1078</v>
      </c>
      <c r="BA23" t="b">
        <v>0</v>
      </c>
      <c r="BB23" t="b">
        <v>0</v>
      </c>
      <c r="BC23" t="b">
        <v>0</v>
      </c>
      <c r="BE23" t="s">
        <v>633</v>
      </c>
      <c r="BF23" t="s">
        <v>633</v>
      </c>
      <c r="BG23" t="s">
        <v>633</v>
      </c>
      <c r="BH23" s="56" t="s">
        <v>634</v>
      </c>
      <c r="BI23" s="56" t="s">
        <v>634</v>
      </c>
      <c r="BJ23" s="566" t="s">
        <v>2799</v>
      </c>
      <c r="BK23" s="484" t="s">
        <v>2799</v>
      </c>
      <c r="BL23" s="56"/>
      <c r="BM23" s="56"/>
      <c r="BN23" s="214">
        <v>999</v>
      </c>
      <c r="BP23" s="585"/>
      <c r="BQ23" s="585" t="s">
        <v>635</v>
      </c>
      <c r="BR23" s="585" t="s">
        <v>632</v>
      </c>
      <c r="BS23" s="585"/>
      <c r="BT23" s="585"/>
    </row>
    <row r="24" spans="1:72">
      <c r="A24">
        <v>493</v>
      </c>
      <c r="B24" s="153" t="s">
        <v>7234</v>
      </c>
      <c r="C24" s="153" t="s">
        <v>7235</v>
      </c>
      <c r="D24" s="28">
        <v>0</v>
      </c>
      <c r="E24" s="591">
        <v>0</v>
      </c>
      <c r="F24" s="591">
        <v>1</v>
      </c>
      <c r="G24" s="349" t="s">
        <v>7213</v>
      </c>
      <c r="H24" t="s">
        <v>1025</v>
      </c>
      <c r="J24" s="56"/>
      <c r="M24" s="56"/>
      <c r="N24" s="56" t="s">
        <v>1025</v>
      </c>
      <c r="O24" t="s">
        <v>1025</v>
      </c>
      <c r="P24" s="56" t="s">
        <v>1025</v>
      </c>
      <c r="Q24" s="61" t="s">
        <v>1024</v>
      </c>
      <c r="R24" s="142">
        <v>97</v>
      </c>
      <c r="S24" s="142">
        <v>2</v>
      </c>
      <c r="T24" s="124" t="s">
        <v>144</v>
      </c>
      <c r="U24" s="56"/>
      <c r="V24" s="147">
        <v>99</v>
      </c>
      <c r="W24" s="147">
        <v>99</v>
      </c>
      <c r="X24" s="21" t="s">
        <v>2765</v>
      </c>
      <c r="Y24" s="137">
        <v>0</v>
      </c>
      <c r="Z24" s="137">
        <v>1</v>
      </c>
      <c r="AA24" s="137">
        <v>1</v>
      </c>
      <c r="AB24" s="137">
        <v>1</v>
      </c>
      <c r="AC24" s="137">
        <v>0</v>
      </c>
      <c r="AD24" s="137">
        <v>0</v>
      </c>
      <c r="AE24" s="137">
        <v>0</v>
      </c>
      <c r="AF24" s="137">
        <v>0</v>
      </c>
      <c r="AG24" s="137">
        <v>0</v>
      </c>
      <c r="AI24" s="137">
        <v>0</v>
      </c>
      <c r="AJ24" t="s">
        <v>140</v>
      </c>
      <c r="AK24" s="38" t="s">
        <v>140</v>
      </c>
      <c r="AL24" s="200">
        <v>3</v>
      </c>
      <c r="AM24" t="s">
        <v>1743</v>
      </c>
      <c r="AN24" t="s">
        <v>1743</v>
      </c>
      <c r="AO24" t="s">
        <v>1744</v>
      </c>
      <c r="AP24" s="29">
        <v>3</v>
      </c>
      <c r="AQ24" t="s">
        <v>746</v>
      </c>
      <c r="AR24" t="s">
        <v>2713</v>
      </c>
      <c r="AS24" t="s">
        <v>507</v>
      </c>
      <c r="AT24" t="s">
        <v>508</v>
      </c>
      <c r="AV24" s="601" t="s">
        <v>2799</v>
      </c>
      <c r="AW24" s="484" t="b">
        <v>0</v>
      </c>
      <c r="AX24" t="s">
        <v>1078</v>
      </c>
      <c r="BA24" t="b">
        <v>0</v>
      </c>
      <c r="BB24" t="b">
        <v>0</v>
      </c>
      <c r="BC24" t="b">
        <v>0</v>
      </c>
      <c r="BE24" t="s">
        <v>1026</v>
      </c>
      <c r="BF24" t="s">
        <v>1026</v>
      </c>
      <c r="BG24" t="s">
        <v>1026</v>
      </c>
      <c r="BH24" s="56" t="s">
        <v>1026</v>
      </c>
      <c r="BI24" s="56"/>
      <c r="BJ24" s="566" t="s">
        <v>2799</v>
      </c>
      <c r="BK24" s="484">
        <v>0</v>
      </c>
      <c r="BL24" s="56"/>
      <c r="BM24" s="56"/>
      <c r="BN24" s="214">
        <v>999</v>
      </c>
      <c r="BP24" s="585"/>
      <c r="BQ24" s="585" t="s">
        <v>635</v>
      </c>
      <c r="BR24" s="585" t="s">
        <v>1025</v>
      </c>
      <c r="BS24" s="585"/>
      <c r="BT24" s="585"/>
    </row>
    <row r="25" spans="1:72">
      <c r="A25">
        <v>495</v>
      </c>
      <c r="B25" s="153" t="s">
        <v>7236</v>
      </c>
      <c r="C25" s="153" t="s">
        <v>7237</v>
      </c>
      <c r="D25" s="28">
        <v>0</v>
      </c>
      <c r="E25" s="591">
        <v>0</v>
      </c>
      <c r="F25" s="591">
        <v>1</v>
      </c>
      <c r="G25" s="349" t="s">
        <v>7213</v>
      </c>
      <c r="H25" t="s">
        <v>689</v>
      </c>
      <c r="J25" s="56"/>
      <c r="M25" s="56"/>
      <c r="N25" s="56" t="s">
        <v>689</v>
      </c>
      <c r="O25" t="s">
        <v>689</v>
      </c>
      <c r="P25" s="56" t="s">
        <v>689</v>
      </c>
      <c r="Q25" s="61" t="s">
        <v>688</v>
      </c>
      <c r="R25" s="142">
        <v>99</v>
      </c>
      <c r="S25" s="142">
        <v>4</v>
      </c>
      <c r="T25" s="124" t="s">
        <v>196</v>
      </c>
      <c r="U25" s="56" t="s">
        <v>196</v>
      </c>
      <c r="V25" s="147">
        <v>99</v>
      </c>
      <c r="W25" s="147">
        <v>99</v>
      </c>
      <c r="X25" s="21" t="s">
        <v>2765</v>
      </c>
      <c r="Y25" s="137">
        <v>0</v>
      </c>
      <c r="Z25" s="137">
        <v>0</v>
      </c>
      <c r="AA25" s="137">
        <v>1</v>
      </c>
      <c r="AB25" s="137">
        <v>1</v>
      </c>
      <c r="AC25" s="137">
        <v>0</v>
      </c>
      <c r="AD25" s="137">
        <v>0</v>
      </c>
      <c r="AE25" s="137">
        <v>0</v>
      </c>
      <c r="AF25" s="137">
        <v>0</v>
      </c>
      <c r="AG25" s="137">
        <v>0</v>
      </c>
      <c r="AI25" s="137">
        <v>0</v>
      </c>
      <c r="AJ25" t="s">
        <v>140</v>
      </c>
      <c r="AK25" s="38" t="s">
        <v>140</v>
      </c>
      <c r="AL25" s="200">
        <v>3</v>
      </c>
      <c r="AM25" t="s">
        <v>416</v>
      </c>
      <c r="AN25" t="s">
        <v>416</v>
      </c>
      <c r="AO25" t="s">
        <v>417</v>
      </c>
      <c r="AP25" s="29">
        <v>1</v>
      </c>
      <c r="AQ25" t="s">
        <v>268</v>
      </c>
      <c r="AR25" t="s">
        <v>2713</v>
      </c>
      <c r="AS25" t="s">
        <v>507</v>
      </c>
      <c r="AT25" t="s">
        <v>508</v>
      </c>
      <c r="AV25" s="601" t="s">
        <v>2799</v>
      </c>
      <c r="AW25" s="484" t="b">
        <v>0</v>
      </c>
      <c r="AX25" t="s">
        <v>1078</v>
      </c>
      <c r="BA25" t="b">
        <v>0</v>
      </c>
      <c r="BB25" t="b">
        <v>0</v>
      </c>
      <c r="BC25" t="b">
        <v>0</v>
      </c>
      <c r="BE25" t="s">
        <v>5167</v>
      </c>
      <c r="BF25" t="s">
        <v>690</v>
      </c>
      <c r="BG25" t="s">
        <v>690</v>
      </c>
      <c r="BH25" s="56" t="s">
        <v>5260</v>
      </c>
      <c r="BI25" s="56" t="s">
        <v>5260</v>
      </c>
      <c r="BJ25" s="566" t="s">
        <v>2799</v>
      </c>
      <c r="BK25" s="484" t="s">
        <v>2799</v>
      </c>
      <c r="BL25" s="56"/>
      <c r="BM25" s="56"/>
      <c r="BN25" s="214">
        <v>999</v>
      </c>
      <c r="BP25" s="585"/>
      <c r="BQ25" s="585" t="s">
        <v>691</v>
      </c>
      <c r="BR25" s="585" t="s">
        <v>689</v>
      </c>
      <c r="BS25" s="585"/>
      <c r="BT25" s="585"/>
    </row>
    <row r="26" spans="1:72">
      <c r="A26">
        <v>497</v>
      </c>
      <c r="B26" s="153" t="s">
        <v>7236</v>
      </c>
      <c r="C26" s="153" t="s">
        <v>7237</v>
      </c>
      <c r="D26" s="28">
        <v>0</v>
      </c>
      <c r="E26" s="591">
        <v>0</v>
      </c>
      <c r="F26" s="591">
        <v>1</v>
      </c>
      <c r="G26" s="349" t="s">
        <v>7213</v>
      </c>
      <c r="H26" t="s">
        <v>963</v>
      </c>
      <c r="J26" s="56"/>
      <c r="L26" s="119"/>
      <c r="M26" s="189"/>
      <c r="N26" s="56" t="s">
        <v>963</v>
      </c>
      <c r="O26" t="s">
        <v>963</v>
      </c>
      <c r="P26" s="56" t="s">
        <v>963</v>
      </c>
      <c r="Q26" s="120" t="s">
        <v>962</v>
      </c>
      <c r="R26" s="142">
        <v>99</v>
      </c>
      <c r="S26" s="142">
        <v>4</v>
      </c>
      <c r="T26" s="188" t="s">
        <v>196</v>
      </c>
      <c r="U26" s="56"/>
      <c r="V26" s="147">
        <v>99</v>
      </c>
      <c r="W26" s="147">
        <v>99</v>
      </c>
      <c r="X26" s="21" t="s">
        <v>2765</v>
      </c>
      <c r="Y26" s="137">
        <v>0</v>
      </c>
      <c r="Z26" s="137">
        <v>1</v>
      </c>
      <c r="AA26" s="137">
        <v>1</v>
      </c>
      <c r="AB26" s="137">
        <v>1</v>
      </c>
      <c r="AC26" s="137">
        <v>0</v>
      </c>
      <c r="AD26" s="137">
        <v>0</v>
      </c>
      <c r="AE26" s="137">
        <v>0</v>
      </c>
      <c r="AF26" s="137">
        <v>0</v>
      </c>
      <c r="AG26" s="137">
        <v>0</v>
      </c>
      <c r="AI26" s="137">
        <v>0</v>
      </c>
      <c r="AJ26" t="s">
        <v>140</v>
      </c>
      <c r="AK26" s="38" t="s">
        <v>140</v>
      </c>
      <c r="AL26" s="200">
        <v>3</v>
      </c>
      <c r="AM26" t="s">
        <v>1743</v>
      </c>
      <c r="AN26" t="s">
        <v>1743</v>
      </c>
      <c r="AO26" t="s">
        <v>1744</v>
      </c>
      <c r="AP26" s="29">
        <v>3</v>
      </c>
      <c r="AQ26" t="s">
        <v>746</v>
      </c>
      <c r="AR26" t="s">
        <v>2713</v>
      </c>
      <c r="AS26" t="s">
        <v>507</v>
      </c>
      <c r="AT26" t="s">
        <v>508</v>
      </c>
      <c r="AV26" s="601" t="s">
        <v>2799</v>
      </c>
      <c r="AW26" s="484" t="b">
        <v>0</v>
      </c>
      <c r="AX26" t="s">
        <v>1078</v>
      </c>
      <c r="BA26" t="b">
        <v>0</v>
      </c>
      <c r="BB26" t="b">
        <v>0</v>
      </c>
      <c r="BC26" t="b">
        <v>0</v>
      </c>
      <c r="BE26" t="s">
        <v>5263</v>
      </c>
      <c r="BF26" t="s">
        <v>5264</v>
      </c>
      <c r="BG26" t="s">
        <v>5264</v>
      </c>
      <c r="BH26" s="56" t="s">
        <v>5264</v>
      </c>
      <c r="BI26" s="56"/>
      <c r="BJ26" s="566" t="s">
        <v>2799</v>
      </c>
      <c r="BK26" s="484" t="s">
        <v>2799</v>
      </c>
      <c r="BL26" s="56"/>
      <c r="BM26" s="56"/>
      <c r="BN26" s="214">
        <v>999</v>
      </c>
      <c r="BP26" s="585"/>
      <c r="BQ26" s="585" t="s">
        <v>691</v>
      </c>
      <c r="BR26" s="585" t="s">
        <v>963</v>
      </c>
      <c r="BS26" s="585"/>
      <c r="BT26" s="585"/>
    </row>
    <row r="27" spans="1:72">
      <c r="A27">
        <v>499</v>
      </c>
      <c r="B27" s="153" t="s">
        <v>7238</v>
      </c>
      <c r="C27" s="153" t="s">
        <v>7239</v>
      </c>
      <c r="D27" s="28">
        <v>0</v>
      </c>
      <c r="E27" s="591">
        <v>0</v>
      </c>
      <c r="F27" s="591">
        <v>1</v>
      </c>
      <c r="G27" s="349" t="s">
        <v>7213</v>
      </c>
      <c r="H27" t="s">
        <v>821</v>
      </c>
      <c r="J27" s="56"/>
      <c r="L27" s="64"/>
      <c r="M27" s="580"/>
      <c r="N27" s="56" t="s">
        <v>821</v>
      </c>
      <c r="O27" t="s">
        <v>821</v>
      </c>
      <c r="P27" s="56" t="s">
        <v>821</v>
      </c>
      <c r="Q27" s="112" t="s">
        <v>820</v>
      </c>
      <c r="R27" s="142">
        <v>101</v>
      </c>
      <c r="S27" s="142">
        <v>5</v>
      </c>
      <c r="T27" s="124" t="s">
        <v>1717</v>
      </c>
      <c r="U27" s="56"/>
      <c r="V27" s="147">
        <v>99</v>
      </c>
      <c r="W27" s="147">
        <v>99</v>
      </c>
      <c r="X27" s="21" t="s">
        <v>2765</v>
      </c>
      <c r="Y27" s="137">
        <v>0</v>
      </c>
      <c r="Z27" s="137">
        <v>0</v>
      </c>
      <c r="AA27" s="137">
        <v>1</v>
      </c>
      <c r="AB27" s="137">
        <v>1</v>
      </c>
      <c r="AC27" s="137">
        <v>0</v>
      </c>
      <c r="AD27" s="137">
        <v>0</v>
      </c>
      <c r="AE27" s="137">
        <v>0</v>
      </c>
      <c r="AF27" s="137">
        <v>0</v>
      </c>
      <c r="AG27" s="137">
        <v>0</v>
      </c>
      <c r="AI27" s="137">
        <v>0</v>
      </c>
      <c r="AJ27" t="s">
        <v>140</v>
      </c>
      <c r="AK27" s="38" t="s">
        <v>140</v>
      </c>
      <c r="AL27" s="200">
        <v>3</v>
      </c>
      <c r="AM27" t="s">
        <v>416</v>
      </c>
      <c r="AN27" t="s">
        <v>416</v>
      </c>
      <c r="AO27" t="s">
        <v>417</v>
      </c>
      <c r="AP27" s="29">
        <v>1</v>
      </c>
      <c r="AQ27" t="s">
        <v>268</v>
      </c>
      <c r="AR27" t="s">
        <v>2713</v>
      </c>
      <c r="AS27" t="s">
        <v>507</v>
      </c>
      <c r="AT27" t="s">
        <v>508</v>
      </c>
      <c r="AV27" s="601" t="s">
        <v>2799</v>
      </c>
      <c r="AW27" s="484" t="b">
        <v>0</v>
      </c>
      <c r="AX27" t="s">
        <v>1078</v>
      </c>
      <c r="BA27" t="b">
        <v>0</v>
      </c>
      <c r="BB27" t="b">
        <v>0</v>
      </c>
      <c r="BC27" t="b">
        <v>0</v>
      </c>
      <c r="BE27" t="s">
        <v>822</v>
      </c>
      <c r="BF27" t="s">
        <v>822</v>
      </c>
      <c r="BG27" t="s">
        <v>822</v>
      </c>
      <c r="BH27" s="56" t="s">
        <v>822</v>
      </c>
      <c r="BI27" s="56"/>
      <c r="BJ27" s="566" t="s">
        <v>2799</v>
      </c>
      <c r="BK27" s="484" t="s">
        <v>2799</v>
      </c>
      <c r="BL27" s="56"/>
      <c r="BM27" s="56"/>
      <c r="BN27" s="214">
        <v>999</v>
      </c>
      <c r="BP27" s="585"/>
      <c r="BQ27" s="585" t="s">
        <v>823</v>
      </c>
      <c r="BR27" s="585" t="s">
        <v>821</v>
      </c>
      <c r="BS27" s="585"/>
      <c r="BT27" s="585"/>
    </row>
    <row r="28" spans="1:72">
      <c r="A28">
        <v>501</v>
      </c>
      <c r="B28" s="153" t="s">
        <v>7238</v>
      </c>
      <c r="C28" s="153" t="s">
        <v>7239</v>
      </c>
      <c r="D28" s="28">
        <v>0</v>
      </c>
      <c r="E28" s="591">
        <v>0</v>
      </c>
      <c r="F28" s="591">
        <v>1</v>
      </c>
      <c r="G28" s="349" t="s">
        <v>7213</v>
      </c>
      <c r="H28" t="s">
        <v>958</v>
      </c>
      <c r="I28" s="119"/>
      <c r="J28" s="56"/>
      <c r="L28" s="64"/>
      <c r="M28" s="580"/>
      <c r="N28" s="56" t="s">
        <v>958</v>
      </c>
      <c r="O28" t="s">
        <v>958</v>
      </c>
      <c r="P28" s="56" t="s">
        <v>958</v>
      </c>
      <c r="Q28" s="112" t="s">
        <v>957</v>
      </c>
      <c r="R28" s="142">
        <v>101</v>
      </c>
      <c r="S28" s="142">
        <v>5</v>
      </c>
      <c r="T28" s="124" t="s">
        <v>1717</v>
      </c>
      <c r="U28" s="56"/>
      <c r="V28" s="147">
        <v>99</v>
      </c>
      <c r="W28" s="147">
        <v>99</v>
      </c>
      <c r="X28" s="21" t="s">
        <v>2765</v>
      </c>
      <c r="Y28" s="137">
        <v>0</v>
      </c>
      <c r="Z28" s="137">
        <v>1</v>
      </c>
      <c r="AA28" s="137">
        <v>1</v>
      </c>
      <c r="AB28" s="137">
        <v>1</v>
      </c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I28" s="137">
        <v>0</v>
      </c>
      <c r="AJ28" t="s">
        <v>140</v>
      </c>
      <c r="AK28" s="38" t="s">
        <v>140</v>
      </c>
      <c r="AL28" s="200">
        <v>3</v>
      </c>
      <c r="AM28" t="s">
        <v>1743</v>
      </c>
      <c r="AN28" t="s">
        <v>1743</v>
      </c>
      <c r="AO28" t="s">
        <v>1744</v>
      </c>
      <c r="AP28" s="29">
        <v>3</v>
      </c>
      <c r="AQ28" t="s">
        <v>746</v>
      </c>
      <c r="AR28" t="s">
        <v>2713</v>
      </c>
      <c r="AS28" t="s">
        <v>507</v>
      </c>
      <c r="AT28" t="s">
        <v>508</v>
      </c>
      <c r="AV28" s="601" t="s">
        <v>2799</v>
      </c>
      <c r="AW28" s="484" t="b">
        <v>0</v>
      </c>
      <c r="AX28" t="s">
        <v>1078</v>
      </c>
      <c r="BA28" t="b">
        <v>0</v>
      </c>
      <c r="BB28" t="b">
        <v>0</v>
      </c>
      <c r="BC28" t="b">
        <v>0</v>
      </c>
      <c r="BE28" t="s">
        <v>959</v>
      </c>
      <c r="BF28" t="s">
        <v>959</v>
      </c>
      <c r="BG28" t="s">
        <v>959</v>
      </c>
      <c r="BH28" s="56" t="s">
        <v>959</v>
      </c>
      <c r="BI28" s="56"/>
      <c r="BJ28" s="566" t="s">
        <v>2799</v>
      </c>
      <c r="BK28" s="484" t="s">
        <v>2799</v>
      </c>
      <c r="BL28" s="56"/>
      <c r="BM28" s="56"/>
      <c r="BN28" s="214">
        <v>999</v>
      </c>
      <c r="BP28" s="585"/>
      <c r="BQ28" s="585" t="s">
        <v>823</v>
      </c>
      <c r="BR28" s="585" t="s">
        <v>958</v>
      </c>
      <c r="BS28" s="585"/>
      <c r="BT28" s="585"/>
    </row>
    <row r="29" spans="1:72">
      <c r="A29">
        <v>503</v>
      </c>
      <c r="B29" s="153" t="s">
        <v>7240</v>
      </c>
      <c r="C29" s="153" t="s">
        <v>7241</v>
      </c>
      <c r="D29" s="28">
        <v>0</v>
      </c>
      <c r="E29" s="591">
        <v>0</v>
      </c>
      <c r="F29" s="591">
        <v>1</v>
      </c>
      <c r="G29" s="349" t="s">
        <v>7213</v>
      </c>
      <c r="H29" t="s">
        <v>825</v>
      </c>
      <c r="J29" s="56"/>
      <c r="L29" s="64"/>
      <c r="M29" s="580"/>
      <c r="N29" s="56" t="s">
        <v>825</v>
      </c>
      <c r="O29" t="s">
        <v>825</v>
      </c>
      <c r="P29" s="56" t="s">
        <v>825</v>
      </c>
      <c r="Q29" s="112" t="s">
        <v>824</v>
      </c>
      <c r="R29" s="142">
        <v>102</v>
      </c>
      <c r="S29" s="142">
        <v>6</v>
      </c>
      <c r="T29" s="124" t="s">
        <v>306</v>
      </c>
      <c r="U29" s="56" t="s">
        <v>306</v>
      </c>
      <c r="V29" s="147">
        <v>99</v>
      </c>
      <c r="W29" s="147">
        <v>99</v>
      </c>
      <c r="X29" s="21" t="s">
        <v>2765</v>
      </c>
      <c r="Y29" s="137">
        <v>0</v>
      </c>
      <c r="Z29" s="137">
        <v>0</v>
      </c>
      <c r="AA29" s="137">
        <v>1</v>
      </c>
      <c r="AB29" s="137">
        <v>1</v>
      </c>
      <c r="AC29" s="137">
        <v>0</v>
      </c>
      <c r="AD29" s="137">
        <v>0</v>
      </c>
      <c r="AE29" s="137">
        <v>0</v>
      </c>
      <c r="AF29" s="137">
        <v>0</v>
      </c>
      <c r="AG29" s="137">
        <v>0</v>
      </c>
      <c r="AI29" s="137">
        <v>0</v>
      </c>
      <c r="AJ29" t="s">
        <v>140</v>
      </c>
      <c r="AK29" s="38" t="s">
        <v>140</v>
      </c>
      <c r="AL29" s="200">
        <v>3</v>
      </c>
      <c r="AM29" t="s">
        <v>416</v>
      </c>
      <c r="AN29" t="s">
        <v>416</v>
      </c>
      <c r="AO29" t="s">
        <v>417</v>
      </c>
      <c r="AP29" s="29">
        <v>1</v>
      </c>
      <c r="AQ29" t="s">
        <v>268</v>
      </c>
      <c r="AR29" t="s">
        <v>2713</v>
      </c>
      <c r="AS29" t="s">
        <v>507</v>
      </c>
      <c r="AT29" t="s">
        <v>508</v>
      </c>
      <c r="AV29" s="601" t="s">
        <v>2799</v>
      </c>
      <c r="AW29" s="484" t="b">
        <v>0</v>
      </c>
      <c r="AX29" t="s">
        <v>1078</v>
      </c>
      <c r="BA29" t="b">
        <v>0</v>
      </c>
      <c r="BB29" t="b">
        <v>0</v>
      </c>
      <c r="BC29" t="b">
        <v>0</v>
      </c>
      <c r="BE29" t="s">
        <v>826</v>
      </c>
      <c r="BF29" t="s">
        <v>826</v>
      </c>
      <c r="BG29" t="s">
        <v>826</v>
      </c>
      <c r="BH29" s="56" t="s">
        <v>827</v>
      </c>
      <c r="BI29" s="56" t="s">
        <v>827</v>
      </c>
      <c r="BJ29" s="566" t="s">
        <v>2799</v>
      </c>
      <c r="BK29" s="484" t="s">
        <v>2799</v>
      </c>
      <c r="BL29" s="56"/>
      <c r="BM29" s="56"/>
      <c r="BN29" s="214">
        <v>999</v>
      </c>
      <c r="BP29" s="585"/>
      <c r="BQ29" s="585" t="s">
        <v>429</v>
      </c>
      <c r="BR29" s="585" t="s">
        <v>825</v>
      </c>
      <c r="BS29" s="585"/>
      <c r="BT29" s="585"/>
    </row>
    <row r="30" spans="1:72">
      <c r="A30">
        <v>505</v>
      </c>
      <c r="B30" s="153" t="s">
        <v>7240</v>
      </c>
      <c r="C30" s="153" t="s">
        <v>7241</v>
      </c>
      <c r="D30" s="28">
        <v>0</v>
      </c>
      <c r="E30" s="591">
        <v>0</v>
      </c>
      <c r="F30" s="591">
        <v>1</v>
      </c>
      <c r="G30" s="349" t="s">
        <v>7213</v>
      </c>
      <c r="H30" t="s">
        <v>1012</v>
      </c>
      <c r="J30" s="56"/>
      <c r="L30" s="64"/>
      <c r="M30" s="580"/>
      <c r="N30" s="56" t="s">
        <v>1012</v>
      </c>
      <c r="O30" t="s">
        <v>1012</v>
      </c>
      <c r="P30" s="56" t="s">
        <v>1012</v>
      </c>
      <c r="Q30" s="112" t="s">
        <v>1011</v>
      </c>
      <c r="R30" s="142">
        <v>102</v>
      </c>
      <c r="S30" s="142">
        <v>6</v>
      </c>
      <c r="T30" s="124" t="s">
        <v>306</v>
      </c>
      <c r="U30" s="56"/>
      <c r="V30" s="147">
        <v>99</v>
      </c>
      <c r="W30" s="147">
        <v>99</v>
      </c>
      <c r="X30" s="21" t="s">
        <v>2765</v>
      </c>
      <c r="Y30" s="137">
        <v>0</v>
      </c>
      <c r="Z30" s="137">
        <v>1</v>
      </c>
      <c r="AA30" s="137">
        <v>1</v>
      </c>
      <c r="AB30" s="137">
        <v>1</v>
      </c>
      <c r="AC30" s="137">
        <v>0</v>
      </c>
      <c r="AD30" s="137">
        <v>0</v>
      </c>
      <c r="AE30" s="137">
        <v>0</v>
      </c>
      <c r="AF30" s="137">
        <v>0</v>
      </c>
      <c r="AG30" s="137">
        <v>0</v>
      </c>
      <c r="AI30" s="137">
        <v>0</v>
      </c>
      <c r="AJ30" t="s">
        <v>140</v>
      </c>
      <c r="AK30" s="38" t="s">
        <v>140</v>
      </c>
      <c r="AL30" s="200">
        <v>3</v>
      </c>
      <c r="AM30" t="s">
        <v>1743</v>
      </c>
      <c r="AN30" t="s">
        <v>1743</v>
      </c>
      <c r="AO30" t="s">
        <v>1744</v>
      </c>
      <c r="AP30" s="29">
        <v>3</v>
      </c>
      <c r="AQ30" t="s">
        <v>746</v>
      </c>
      <c r="AR30" t="s">
        <v>2713</v>
      </c>
      <c r="AS30" t="s">
        <v>507</v>
      </c>
      <c r="AT30" t="s">
        <v>508</v>
      </c>
      <c r="AV30" s="601" t="s">
        <v>2799</v>
      </c>
      <c r="AW30" s="484" t="b">
        <v>0</v>
      </c>
      <c r="AX30" t="s">
        <v>1078</v>
      </c>
      <c r="BA30" t="b">
        <v>0</v>
      </c>
      <c r="BB30" t="b">
        <v>0</v>
      </c>
      <c r="BC30" t="b">
        <v>0</v>
      </c>
      <c r="BE30" t="s">
        <v>1013</v>
      </c>
      <c r="BF30" s="178" t="s">
        <v>1013</v>
      </c>
      <c r="BG30" t="s">
        <v>1013</v>
      </c>
      <c r="BH30" s="56" t="s">
        <v>1013</v>
      </c>
      <c r="BI30" s="56"/>
      <c r="BJ30" s="566" t="s">
        <v>2799</v>
      </c>
      <c r="BK30" s="484" t="s">
        <v>2799</v>
      </c>
      <c r="BL30" s="56"/>
      <c r="BM30" s="56"/>
      <c r="BN30" s="214">
        <v>999</v>
      </c>
      <c r="BP30" s="585"/>
      <c r="BQ30" s="585" t="s">
        <v>429</v>
      </c>
      <c r="BR30" s="585" t="s">
        <v>1012</v>
      </c>
      <c r="BS30" s="585"/>
      <c r="BT30" s="585"/>
    </row>
    <row r="31" spans="1:72">
      <c r="A31">
        <v>507</v>
      </c>
      <c r="B31" s="153" t="s">
        <v>7242</v>
      </c>
      <c r="C31" s="153" t="s">
        <v>7243</v>
      </c>
      <c r="D31" s="28">
        <v>0</v>
      </c>
      <c r="E31" s="591">
        <v>0</v>
      </c>
      <c r="F31" s="591">
        <v>1</v>
      </c>
      <c r="G31" s="349" t="s">
        <v>7213</v>
      </c>
      <c r="H31" t="s">
        <v>662</v>
      </c>
      <c r="J31" s="56"/>
      <c r="L31" s="64"/>
      <c r="M31" s="580"/>
      <c r="N31" s="56" t="s">
        <v>662</v>
      </c>
      <c r="O31" t="s">
        <v>662</v>
      </c>
      <c r="P31" s="56" t="s">
        <v>662</v>
      </c>
      <c r="Q31" s="112" t="s">
        <v>661</v>
      </c>
      <c r="R31" s="142">
        <v>103</v>
      </c>
      <c r="S31" s="142">
        <v>7</v>
      </c>
      <c r="T31" s="124" t="s">
        <v>80</v>
      </c>
      <c r="U31" s="56" t="s">
        <v>80</v>
      </c>
      <c r="V31" s="147">
        <v>99</v>
      </c>
      <c r="W31" s="147">
        <v>99</v>
      </c>
      <c r="X31" s="21" t="s">
        <v>2765</v>
      </c>
      <c r="Y31" s="137">
        <v>0</v>
      </c>
      <c r="Z31" s="137">
        <v>0</v>
      </c>
      <c r="AA31" s="137">
        <v>1</v>
      </c>
      <c r="AB31" s="137">
        <v>1</v>
      </c>
      <c r="AC31" s="137">
        <v>0</v>
      </c>
      <c r="AD31" s="137">
        <v>0</v>
      </c>
      <c r="AE31" s="137">
        <v>0</v>
      </c>
      <c r="AF31" s="137">
        <v>0</v>
      </c>
      <c r="AG31" s="137">
        <v>0</v>
      </c>
      <c r="AI31" s="137">
        <v>0</v>
      </c>
      <c r="AJ31" t="s">
        <v>140</v>
      </c>
      <c r="AK31" s="38" t="s">
        <v>140</v>
      </c>
      <c r="AL31" s="200">
        <v>3</v>
      </c>
      <c r="AM31" t="s">
        <v>416</v>
      </c>
      <c r="AN31" t="s">
        <v>416</v>
      </c>
      <c r="AO31" t="s">
        <v>417</v>
      </c>
      <c r="AP31" s="29">
        <v>1</v>
      </c>
      <c r="AQ31" t="s">
        <v>268</v>
      </c>
      <c r="AR31" t="s">
        <v>2713</v>
      </c>
      <c r="AS31" t="s">
        <v>507</v>
      </c>
      <c r="AT31" t="s">
        <v>508</v>
      </c>
      <c r="AV31" s="601" t="s">
        <v>2799</v>
      </c>
      <c r="AW31" s="484" t="b">
        <v>0</v>
      </c>
      <c r="AX31" t="s">
        <v>1078</v>
      </c>
      <c r="BA31" t="b">
        <v>0</v>
      </c>
      <c r="BB31" t="b">
        <v>0</v>
      </c>
      <c r="BC31" t="b">
        <v>0</v>
      </c>
      <c r="BE31" t="s">
        <v>4982</v>
      </c>
      <c r="BF31" t="s">
        <v>663</v>
      </c>
      <c r="BG31" t="s">
        <v>663</v>
      </c>
      <c r="BH31" s="56" t="s">
        <v>664</v>
      </c>
      <c r="BI31" s="56" t="s">
        <v>664</v>
      </c>
      <c r="BJ31" s="566" t="s">
        <v>2799</v>
      </c>
      <c r="BK31" s="484" t="s">
        <v>2799</v>
      </c>
      <c r="BL31" s="56"/>
      <c r="BM31" s="56"/>
      <c r="BN31" s="214">
        <v>999</v>
      </c>
      <c r="BP31" s="585"/>
      <c r="BQ31" s="585" t="s">
        <v>665</v>
      </c>
      <c r="BR31" s="585" t="s">
        <v>662</v>
      </c>
      <c r="BS31" s="585"/>
      <c r="BT31" s="585"/>
    </row>
    <row r="32" spans="1:72">
      <c r="A32">
        <v>509</v>
      </c>
      <c r="B32" s="153" t="s">
        <v>7242</v>
      </c>
      <c r="C32" s="153" t="s">
        <v>7243</v>
      </c>
      <c r="D32" s="28">
        <v>0</v>
      </c>
      <c r="E32" s="591">
        <v>0</v>
      </c>
      <c r="F32" s="591">
        <v>1</v>
      </c>
      <c r="G32" s="349" t="s">
        <v>7213</v>
      </c>
      <c r="H32" t="s">
        <v>976</v>
      </c>
      <c r="J32" s="56"/>
      <c r="L32" s="64"/>
      <c r="M32" s="580"/>
      <c r="N32" s="56" t="s">
        <v>976</v>
      </c>
      <c r="O32" t="s">
        <v>976</v>
      </c>
      <c r="P32" s="56" t="s">
        <v>976</v>
      </c>
      <c r="Q32" s="112" t="s">
        <v>975</v>
      </c>
      <c r="R32" s="142">
        <v>103</v>
      </c>
      <c r="S32" s="142">
        <v>7</v>
      </c>
      <c r="T32" s="124" t="s">
        <v>80</v>
      </c>
      <c r="U32" s="56"/>
      <c r="V32" s="147">
        <v>99</v>
      </c>
      <c r="W32" s="147">
        <v>99</v>
      </c>
      <c r="X32" s="21" t="s">
        <v>2765</v>
      </c>
      <c r="Y32" s="137">
        <v>0</v>
      </c>
      <c r="Z32" s="137">
        <v>1</v>
      </c>
      <c r="AA32" s="137">
        <v>1</v>
      </c>
      <c r="AB32" s="137">
        <v>1</v>
      </c>
      <c r="AC32" s="137">
        <v>0</v>
      </c>
      <c r="AD32" s="137">
        <v>0</v>
      </c>
      <c r="AE32" s="137">
        <v>0</v>
      </c>
      <c r="AF32" s="137">
        <v>0</v>
      </c>
      <c r="AG32" s="137">
        <v>0</v>
      </c>
      <c r="AI32" s="137">
        <v>0</v>
      </c>
      <c r="AJ32" t="s">
        <v>140</v>
      </c>
      <c r="AK32" s="38" t="s">
        <v>140</v>
      </c>
      <c r="AL32" s="200">
        <v>3</v>
      </c>
      <c r="AM32" t="s">
        <v>1743</v>
      </c>
      <c r="AN32" t="s">
        <v>1743</v>
      </c>
      <c r="AO32" t="s">
        <v>1744</v>
      </c>
      <c r="AP32" s="29">
        <v>3</v>
      </c>
      <c r="AQ32" t="s">
        <v>746</v>
      </c>
      <c r="AR32" t="s">
        <v>2713</v>
      </c>
      <c r="AS32" t="s">
        <v>507</v>
      </c>
      <c r="AT32" t="s">
        <v>508</v>
      </c>
      <c r="AV32" s="601" t="s">
        <v>2799</v>
      </c>
      <c r="AW32" s="484" t="b">
        <v>0</v>
      </c>
      <c r="AX32" t="s">
        <v>1078</v>
      </c>
      <c r="BA32" t="b">
        <v>0</v>
      </c>
      <c r="BB32" t="b">
        <v>0</v>
      </c>
      <c r="BC32" t="b">
        <v>0</v>
      </c>
      <c r="BE32" t="s">
        <v>977</v>
      </c>
      <c r="BF32" t="s">
        <v>977</v>
      </c>
      <c r="BG32" t="s">
        <v>977</v>
      </c>
      <c r="BH32" s="56" t="s">
        <v>977</v>
      </c>
      <c r="BI32" s="56"/>
      <c r="BJ32" s="566" t="s">
        <v>2799</v>
      </c>
      <c r="BK32" s="484">
        <v>0</v>
      </c>
      <c r="BL32" s="56"/>
      <c r="BM32" s="56"/>
      <c r="BN32" s="214">
        <v>999</v>
      </c>
      <c r="BP32" s="585"/>
      <c r="BQ32" s="585" t="s">
        <v>665</v>
      </c>
      <c r="BR32" s="585" t="s">
        <v>976</v>
      </c>
      <c r="BS32" s="585"/>
      <c r="BT32" s="585"/>
    </row>
    <row r="33" spans="1:72">
      <c r="A33">
        <v>511</v>
      </c>
      <c r="B33" s="153" t="s">
        <v>7244</v>
      </c>
      <c r="C33" s="153" t="s">
        <v>7245</v>
      </c>
      <c r="D33" s="28">
        <v>0</v>
      </c>
      <c r="E33" s="591">
        <v>0</v>
      </c>
      <c r="F33" s="591">
        <v>1</v>
      </c>
      <c r="G33" s="349" t="s">
        <v>7213</v>
      </c>
      <c r="H33" t="s">
        <v>680</v>
      </c>
      <c r="J33" s="56"/>
      <c r="L33" s="64"/>
      <c r="M33" s="580"/>
      <c r="N33" s="56" t="s">
        <v>680</v>
      </c>
      <c r="O33" t="s">
        <v>680</v>
      </c>
      <c r="P33" s="56" t="s">
        <v>680</v>
      </c>
      <c r="Q33" s="112" t="s">
        <v>679</v>
      </c>
      <c r="R33" s="142">
        <v>104</v>
      </c>
      <c r="S33" s="142">
        <v>8</v>
      </c>
      <c r="T33" s="196" t="s">
        <v>255</v>
      </c>
      <c r="U33" s="56" t="s">
        <v>255</v>
      </c>
      <c r="V33" s="147">
        <v>99</v>
      </c>
      <c r="W33" s="147">
        <v>99</v>
      </c>
      <c r="X33" s="21" t="s">
        <v>2765</v>
      </c>
      <c r="Y33" s="137">
        <v>0</v>
      </c>
      <c r="Z33" s="137">
        <v>0</v>
      </c>
      <c r="AA33" s="137">
        <v>1</v>
      </c>
      <c r="AB33" s="137">
        <v>1</v>
      </c>
      <c r="AC33" s="137">
        <v>0</v>
      </c>
      <c r="AD33" s="137">
        <v>0</v>
      </c>
      <c r="AE33" s="137">
        <v>0</v>
      </c>
      <c r="AF33" s="137">
        <v>0</v>
      </c>
      <c r="AG33" s="137">
        <v>0</v>
      </c>
      <c r="AI33" s="137">
        <v>0</v>
      </c>
      <c r="AJ33" t="s">
        <v>140</v>
      </c>
      <c r="AK33" s="38" t="s">
        <v>140</v>
      </c>
      <c r="AL33" s="200">
        <v>3</v>
      </c>
      <c r="AM33" t="s">
        <v>416</v>
      </c>
      <c r="AN33" t="s">
        <v>416</v>
      </c>
      <c r="AO33" t="s">
        <v>417</v>
      </c>
      <c r="AP33" s="29">
        <v>1</v>
      </c>
      <c r="AQ33" t="s">
        <v>268</v>
      </c>
      <c r="AR33" t="s">
        <v>2713</v>
      </c>
      <c r="AS33" t="s">
        <v>507</v>
      </c>
      <c r="AT33" t="s">
        <v>508</v>
      </c>
      <c r="AV33" s="601" t="s">
        <v>2799</v>
      </c>
      <c r="AW33" s="484" t="b">
        <v>0</v>
      </c>
      <c r="AX33" t="s">
        <v>1078</v>
      </c>
      <c r="BA33" t="b">
        <v>0</v>
      </c>
      <c r="BB33" t="b">
        <v>0</v>
      </c>
      <c r="BC33" t="b">
        <v>0</v>
      </c>
      <c r="BE33" t="s">
        <v>681</v>
      </c>
      <c r="BF33" t="s">
        <v>681</v>
      </c>
      <c r="BG33" t="s">
        <v>681</v>
      </c>
      <c r="BH33" s="56" t="s">
        <v>682</v>
      </c>
      <c r="BI33" s="56" t="s">
        <v>682</v>
      </c>
      <c r="BJ33" s="566" t="s">
        <v>2799</v>
      </c>
      <c r="BK33" s="484" t="s">
        <v>2799</v>
      </c>
      <c r="BL33" s="56"/>
      <c r="BM33" s="56"/>
      <c r="BN33" s="214">
        <v>999</v>
      </c>
      <c r="BP33" s="585"/>
      <c r="BQ33" s="585" t="s">
        <v>683</v>
      </c>
      <c r="BR33" s="585" t="s">
        <v>680</v>
      </c>
      <c r="BS33" s="585"/>
      <c r="BT33" s="585"/>
    </row>
    <row r="34" spans="1:72">
      <c r="A34">
        <v>513</v>
      </c>
      <c r="B34" s="153" t="s">
        <v>7244</v>
      </c>
      <c r="C34" s="153" t="s">
        <v>7245</v>
      </c>
      <c r="D34" s="28">
        <v>0</v>
      </c>
      <c r="E34" s="591">
        <v>0</v>
      </c>
      <c r="F34" s="591">
        <v>1</v>
      </c>
      <c r="G34" s="349" t="s">
        <v>7213</v>
      </c>
      <c r="H34" t="s">
        <v>1015</v>
      </c>
      <c r="J34" s="56"/>
      <c r="L34" s="64"/>
      <c r="M34" s="580"/>
      <c r="N34" s="56" t="s">
        <v>1015</v>
      </c>
      <c r="O34" t="s">
        <v>1015</v>
      </c>
      <c r="P34" s="56" t="s">
        <v>1015</v>
      </c>
      <c r="Q34" s="112" t="s">
        <v>1014</v>
      </c>
      <c r="R34" s="142">
        <v>104</v>
      </c>
      <c r="S34" s="142">
        <v>8</v>
      </c>
      <c r="T34" s="124" t="s">
        <v>255</v>
      </c>
      <c r="U34" s="56"/>
      <c r="V34" s="147">
        <v>99</v>
      </c>
      <c r="W34" s="147">
        <v>99</v>
      </c>
      <c r="X34" s="21" t="s">
        <v>2765</v>
      </c>
      <c r="Y34" s="137">
        <v>0</v>
      </c>
      <c r="Z34" s="137">
        <v>1</v>
      </c>
      <c r="AA34" s="137">
        <v>1</v>
      </c>
      <c r="AB34" s="137">
        <v>1</v>
      </c>
      <c r="AC34" s="137">
        <v>0</v>
      </c>
      <c r="AD34" s="137">
        <v>0</v>
      </c>
      <c r="AE34" s="137">
        <v>0</v>
      </c>
      <c r="AF34" s="137">
        <v>0</v>
      </c>
      <c r="AG34" s="137">
        <v>0</v>
      </c>
      <c r="AI34" s="137">
        <v>0</v>
      </c>
      <c r="AJ34" t="s">
        <v>140</v>
      </c>
      <c r="AK34" s="38" t="s">
        <v>140</v>
      </c>
      <c r="AL34" s="200">
        <v>3</v>
      </c>
      <c r="AM34" t="s">
        <v>1743</v>
      </c>
      <c r="AN34" t="s">
        <v>1743</v>
      </c>
      <c r="AO34" t="s">
        <v>1744</v>
      </c>
      <c r="AP34" s="29">
        <v>3</v>
      </c>
      <c r="AQ34" t="s">
        <v>746</v>
      </c>
      <c r="AR34" t="s">
        <v>2713</v>
      </c>
      <c r="AS34" t="s">
        <v>507</v>
      </c>
      <c r="AT34" t="s">
        <v>508</v>
      </c>
      <c r="AV34" s="601" t="s">
        <v>2799</v>
      </c>
      <c r="AW34" s="484" t="b">
        <v>0</v>
      </c>
      <c r="AX34" t="s">
        <v>1078</v>
      </c>
      <c r="BA34" t="b">
        <v>0</v>
      </c>
      <c r="BB34" t="b">
        <v>0</v>
      </c>
      <c r="BC34" t="b">
        <v>0</v>
      </c>
      <c r="BE34" t="s">
        <v>1016</v>
      </c>
      <c r="BF34" t="s">
        <v>1016</v>
      </c>
      <c r="BG34" t="s">
        <v>1016</v>
      </c>
      <c r="BH34" s="56" t="s">
        <v>1016</v>
      </c>
      <c r="BI34" s="56"/>
      <c r="BJ34" s="566" t="s">
        <v>2799</v>
      </c>
      <c r="BK34" s="484" t="s">
        <v>2799</v>
      </c>
      <c r="BL34" s="56"/>
      <c r="BM34" s="56"/>
      <c r="BN34" s="214">
        <v>999</v>
      </c>
      <c r="BP34" s="585"/>
      <c r="BQ34" s="585" t="s">
        <v>683</v>
      </c>
      <c r="BR34" s="585" t="s">
        <v>1015</v>
      </c>
      <c r="BS34" s="585"/>
      <c r="BT34" s="585"/>
    </row>
    <row r="35" spans="1:72">
      <c r="A35">
        <v>515</v>
      </c>
      <c r="B35" s="153" t="s">
        <v>7246</v>
      </c>
      <c r="C35" s="153" t="s">
        <v>7247</v>
      </c>
      <c r="D35" s="28">
        <v>0</v>
      </c>
      <c r="E35" s="591">
        <v>0</v>
      </c>
      <c r="F35" s="591">
        <v>1</v>
      </c>
      <c r="G35" s="349" t="s">
        <v>7213</v>
      </c>
      <c r="H35" t="s">
        <v>809</v>
      </c>
      <c r="J35" s="56"/>
      <c r="L35" s="64"/>
      <c r="M35" s="580"/>
      <c r="N35" s="56" t="s">
        <v>809</v>
      </c>
      <c r="O35" t="s">
        <v>809</v>
      </c>
      <c r="P35" s="56" t="s">
        <v>809</v>
      </c>
      <c r="Q35" s="112" t="s">
        <v>808</v>
      </c>
      <c r="R35" s="142">
        <v>105</v>
      </c>
      <c r="S35" s="142">
        <v>9</v>
      </c>
      <c r="T35" s="124" t="s">
        <v>265</v>
      </c>
      <c r="U35" s="56" t="s">
        <v>265</v>
      </c>
      <c r="V35" s="147">
        <v>99</v>
      </c>
      <c r="W35" s="147">
        <v>99</v>
      </c>
      <c r="X35" s="21" t="s">
        <v>2765</v>
      </c>
      <c r="Y35" s="137">
        <v>0</v>
      </c>
      <c r="Z35" s="137">
        <v>0</v>
      </c>
      <c r="AA35" s="137">
        <v>1</v>
      </c>
      <c r="AB35" s="137">
        <v>1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I35" s="137">
        <v>0</v>
      </c>
      <c r="AJ35" t="s">
        <v>140</v>
      </c>
      <c r="AK35" s="38" t="s">
        <v>140</v>
      </c>
      <c r="AL35" s="200">
        <v>3</v>
      </c>
      <c r="AM35" t="s">
        <v>416</v>
      </c>
      <c r="AN35" t="s">
        <v>416</v>
      </c>
      <c r="AO35" t="s">
        <v>417</v>
      </c>
      <c r="AP35" s="29">
        <v>1</v>
      </c>
      <c r="AQ35" t="s">
        <v>268</v>
      </c>
      <c r="AR35" t="s">
        <v>2713</v>
      </c>
      <c r="AS35" t="s">
        <v>507</v>
      </c>
      <c r="AT35" t="s">
        <v>508</v>
      </c>
      <c r="AV35" s="601" t="s">
        <v>2799</v>
      </c>
      <c r="AW35" s="484" t="b">
        <v>0</v>
      </c>
      <c r="AX35" t="s">
        <v>1078</v>
      </c>
      <c r="BA35" t="b">
        <v>0</v>
      </c>
      <c r="BB35" t="b">
        <v>0</v>
      </c>
      <c r="BC35" t="b">
        <v>0</v>
      </c>
      <c r="BE35" t="s">
        <v>810</v>
      </c>
      <c r="BF35" t="s">
        <v>810</v>
      </c>
      <c r="BG35" t="s">
        <v>810</v>
      </c>
      <c r="BH35" s="56" t="s">
        <v>811</v>
      </c>
      <c r="BI35" s="56" t="s">
        <v>811</v>
      </c>
      <c r="BJ35" s="566" t="s">
        <v>2799</v>
      </c>
      <c r="BK35" s="484" t="s">
        <v>2799</v>
      </c>
      <c r="BL35" s="56"/>
      <c r="BM35" s="56"/>
      <c r="BN35" s="214">
        <v>999</v>
      </c>
      <c r="BP35" s="585"/>
      <c r="BQ35" s="585" t="s">
        <v>786</v>
      </c>
      <c r="BR35" s="585" t="s">
        <v>809</v>
      </c>
      <c r="BS35" s="585"/>
      <c r="BT35" s="585"/>
    </row>
    <row r="36" spans="1:72">
      <c r="A36">
        <v>517</v>
      </c>
      <c r="B36" s="153" t="s">
        <v>7246</v>
      </c>
      <c r="C36" s="153" t="s">
        <v>7247</v>
      </c>
      <c r="D36" s="239">
        <v>0</v>
      </c>
      <c r="E36" s="591">
        <v>0</v>
      </c>
      <c r="F36" s="591">
        <v>1</v>
      </c>
      <c r="G36" s="349" t="s">
        <v>7213</v>
      </c>
      <c r="H36" s="119" t="s">
        <v>950</v>
      </c>
      <c r="I36" s="119"/>
      <c r="J36" s="189"/>
      <c r="K36" s="119"/>
      <c r="L36" s="64"/>
      <c r="M36" s="580"/>
      <c r="N36" s="189" t="s">
        <v>950</v>
      </c>
      <c r="O36" s="119" t="s">
        <v>950</v>
      </c>
      <c r="P36" s="189" t="s">
        <v>950</v>
      </c>
      <c r="Q36" s="112" t="s">
        <v>949</v>
      </c>
      <c r="R36" s="142">
        <v>105</v>
      </c>
      <c r="S36" s="142">
        <v>9</v>
      </c>
      <c r="T36" s="188" t="s">
        <v>265</v>
      </c>
      <c r="U36" s="189"/>
      <c r="V36" s="147">
        <v>99</v>
      </c>
      <c r="W36" s="147">
        <v>99</v>
      </c>
      <c r="X36" s="190" t="s">
        <v>2765</v>
      </c>
      <c r="Y36" s="137">
        <v>0</v>
      </c>
      <c r="Z36" s="137">
        <v>1</v>
      </c>
      <c r="AA36" s="137">
        <v>1</v>
      </c>
      <c r="AB36" s="137">
        <v>1</v>
      </c>
      <c r="AC36" s="137">
        <v>0</v>
      </c>
      <c r="AD36" s="137">
        <v>0</v>
      </c>
      <c r="AE36" s="137">
        <v>0</v>
      </c>
      <c r="AF36" s="137">
        <v>0</v>
      </c>
      <c r="AG36" s="137">
        <v>0</v>
      </c>
      <c r="AH36" s="119"/>
      <c r="AI36" s="137">
        <v>0</v>
      </c>
      <c r="AJ36" s="119" t="s">
        <v>140</v>
      </c>
      <c r="AK36" s="202" t="s">
        <v>140</v>
      </c>
      <c r="AL36" s="200">
        <v>3</v>
      </c>
      <c r="AM36" s="119" t="s">
        <v>1743</v>
      </c>
      <c r="AN36" s="119" t="s">
        <v>1743</v>
      </c>
      <c r="AO36" s="119" t="s">
        <v>1744</v>
      </c>
      <c r="AP36" s="191">
        <v>3</v>
      </c>
      <c r="AQ36" s="119" t="s">
        <v>746</v>
      </c>
      <c r="AR36" s="119" t="s">
        <v>2713</v>
      </c>
      <c r="AS36" s="119" t="s">
        <v>507</v>
      </c>
      <c r="AT36" s="119" t="s">
        <v>508</v>
      </c>
      <c r="AU36" s="119"/>
      <c r="AV36" s="601" t="s">
        <v>2799</v>
      </c>
      <c r="AW36" s="484" t="b">
        <v>0</v>
      </c>
      <c r="AX36" s="119" t="s">
        <v>1078</v>
      </c>
      <c r="AY36" s="119"/>
      <c r="AZ36" s="119"/>
      <c r="BA36" s="119" t="b">
        <v>0</v>
      </c>
      <c r="BB36" s="119" t="b">
        <v>0</v>
      </c>
      <c r="BC36" s="119" t="b">
        <v>0</v>
      </c>
      <c r="BD36" s="119"/>
      <c r="BE36" s="119" t="s">
        <v>951</v>
      </c>
      <c r="BF36" s="119" t="s">
        <v>951</v>
      </c>
      <c r="BG36" s="119" t="s">
        <v>951</v>
      </c>
      <c r="BH36" s="189" t="s">
        <v>951</v>
      </c>
      <c r="BI36" s="189"/>
      <c r="BJ36" s="566" t="s">
        <v>2799</v>
      </c>
      <c r="BK36" s="484" t="s">
        <v>2799</v>
      </c>
      <c r="BL36" s="189"/>
      <c r="BM36" s="189"/>
      <c r="BN36" s="353">
        <v>999</v>
      </c>
      <c r="BO36" s="119"/>
      <c r="BP36" s="587"/>
      <c r="BQ36" s="587" t="s">
        <v>786</v>
      </c>
      <c r="BR36" s="587" t="s">
        <v>950</v>
      </c>
      <c r="BS36" s="585"/>
      <c r="BT36" s="585"/>
    </row>
    <row r="37" spans="1:72">
      <c r="A37">
        <v>519</v>
      </c>
      <c r="B37" s="153" t="s">
        <v>7248</v>
      </c>
      <c r="C37" s="153" t="s">
        <v>7249</v>
      </c>
      <c r="D37" s="28">
        <v>0</v>
      </c>
      <c r="E37" s="591">
        <v>0</v>
      </c>
      <c r="F37" s="591">
        <v>1</v>
      </c>
      <c r="G37" s="349" t="s">
        <v>7213</v>
      </c>
      <c r="H37" t="s">
        <v>813</v>
      </c>
      <c r="J37" s="56"/>
      <c r="L37" s="64"/>
      <c r="M37" s="580"/>
      <c r="N37" s="56" t="s">
        <v>813</v>
      </c>
      <c r="O37" t="s">
        <v>813</v>
      </c>
      <c r="P37" s="56" t="s">
        <v>813</v>
      </c>
      <c r="Q37" s="112" t="s">
        <v>812</v>
      </c>
      <c r="R37" s="142">
        <v>106</v>
      </c>
      <c r="S37" s="142">
        <v>10</v>
      </c>
      <c r="T37" s="124" t="s">
        <v>95</v>
      </c>
      <c r="U37" s="56" t="s">
        <v>95</v>
      </c>
      <c r="V37" s="147">
        <v>99</v>
      </c>
      <c r="W37" s="147">
        <v>99</v>
      </c>
      <c r="X37" s="21" t="s">
        <v>2765</v>
      </c>
      <c r="Y37" s="137">
        <v>0</v>
      </c>
      <c r="Z37" s="137">
        <v>0</v>
      </c>
      <c r="AA37" s="137">
        <v>1</v>
      </c>
      <c r="AB37" s="137">
        <v>1</v>
      </c>
      <c r="AC37" s="137">
        <v>0</v>
      </c>
      <c r="AD37" s="137">
        <v>0</v>
      </c>
      <c r="AE37" s="137">
        <v>0</v>
      </c>
      <c r="AF37" s="137">
        <v>0</v>
      </c>
      <c r="AG37" s="137">
        <v>0</v>
      </c>
      <c r="AI37" s="137">
        <v>0</v>
      </c>
      <c r="AJ37" t="s">
        <v>140</v>
      </c>
      <c r="AK37" s="38" t="s">
        <v>140</v>
      </c>
      <c r="AL37" s="200">
        <v>3</v>
      </c>
      <c r="AM37" t="s">
        <v>416</v>
      </c>
      <c r="AN37" t="s">
        <v>416</v>
      </c>
      <c r="AO37" t="s">
        <v>417</v>
      </c>
      <c r="AP37" s="29">
        <v>1</v>
      </c>
      <c r="AQ37" t="s">
        <v>268</v>
      </c>
      <c r="AR37" t="s">
        <v>2713</v>
      </c>
      <c r="AS37" t="s">
        <v>507</v>
      </c>
      <c r="AT37" t="s">
        <v>508</v>
      </c>
      <c r="AV37" s="601" t="s">
        <v>2799</v>
      </c>
      <c r="AW37" s="484" t="b">
        <v>0</v>
      </c>
      <c r="AX37" t="s">
        <v>1078</v>
      </c>
      <c r="BA37" t="b">
        <v>0</v>
      </c>
      <c r="BB37" t="b">
        <v>0</v>
      </c>
      <c r="BC37" t="b">
        <v>0</v>
      </c>
      <c r="BE37" t="s">
        <v>5077</v>
      </c>
      <c r="BF37" t="s">
        <v>814</v>
      </c>
      <c r="BG37" t="s">
        <v>814</v>
      </c>
      <c r="BH37" s="56" t="s">
        <v>815</v>
      </c>
      <c r="BI37" s="56" t="s">
        <v>815</v>
      </c>
      <c r="BJ37" s="566" t="s">
        <v>2799</v>
      </c>
      <c r="BK37" s="484" t="s">
        <v>2799</v>
      </c>
      <c r="BL37" s="56"/>
      <c r="BM37" s="56"/>
      <c r="BN37" s="214">
        <v>999</v>
      </c>
      <c r="BP37" s="585"/>
      <c r="BQ37" s="585" t="s">
        <v>816</v>
      </c>
      <c r="BR37" s="585" t="s">
        <v>813</v>
      </c>
      <c r="BS37" s="585"/>
      <c r="BT37" s="585"/>
    </row>
    <row r="38" spans="1:72">
      <c r="A38">
        <v>521</v>
      </c>
      <c r="B38" s="153" t="s">
        <v>7248</v>
      </c>
      <c r="C38" s="153" t="s">
        <v>7249</v>
      </c>
      <c r="D38" s="239">
        <v>0</v>
      </c>
      <c r="E38" s="591">
        <v>0</v>
      </c>
      <c r="F38" s="591">
        <v>1</v>
      </c>
      <c r="G38" s="349" t="s">
        <v>7213</v>
      </c>
      <c r="H38" s="119" t="s">
        <v>1037</v>
      </c>
      <c r="I38" s="119"/>
      <c r="J38" s="189"/>
      <c r="K38" s="119"/>
      <c r="L38" s="64"/>
      <c r="M38" s="580"/>
      <c r="N38" s="189" t="s">
        <v>1037</v>
      </c>
      <c r="O38" s="119" t="s">
        <v>1037</v>
      </c>
      <c r="P38" s="189" t="s">
        <v>1037</v>
      </c>
      <c r="Q38" s="112" t="s">
        <v>1036</v>
      </c>
      <c r="R38" s="142">
        <v>106</v>
      </c>
      <c r="S38" s="142">
        <v>10</v>
      </c>
      <c r="T38" s="188" t="s">
        <v>95</v>
      </c>
      <c r="U38" s="189"/>
      <c r="V38" s="147">
        <v>99</v>
      </c>
      <c r="W38" s="147">
        <v>99</v>
      </c>
      <c r="X38" s="190" t="s">
        <v>2765</v>
      </c>
      <c r="Y38" s="137">
        <v>0</v>
      </c>
      <c r="Z38" s="137">
        <v>1</v>
      </c>
      <c r="AA38" s="137">
        <v>1</v>
      </c>
      <c r="AB38" s="137">
        <v>1</v>
      </c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19"/>
      <c r="AI38" s="137">
        <v>0</v>
      </c>
      <c r="AJ38" s="119" t="s">
        <v>140</v>
      </c>
      <c r="AK38" s="202" t="s">
        <v>140</v>
      </c>
      <c r="AL38" s="200">
        <v>3</v>
      </c>
      <c r="AM38" s="119" t="s">
        <v>1743</v>
      </c>
      <c r="AN38" s="119" t="s">
        <v>1743</v>
      </c>
      <c r="AO38" s="119" t="s">
        <v>1744</v>
      </c>
      <c r="AP38" s="191">
        <v>3</v>
      </c>
      <c r="AQ38" s="119" t="s">
        <v>746</v>
      </c>
      <c r="AR38" s="119" t="s">
        <v>2713</v>
      </c>
      <c r="AS38" s="119" t="s">
        <v>507</v>
      </c>
      <c r="AT38" s="119" t="s">
        <v>508</v>
      </c>
      <c r="AU38" s="119"/>
      <c r="AV38" s="601" t="s">
        <v>2799</v>
      </c>
      <c r="AW38" s="484" t="b">
        <v>0</v>
      </c>
      <c r="AX38" s="119" t="s">
        <v>1078</v>
      </c>
      <c r="AY38" s="119"/>
      <c r="AZ38" s="119"/>
      <c r="BA38" s="119" t="b">
        <v>0</v>
      </c>
      <c r="BB38" s="119" t="b">
        <v>0</v>
      </c>
      <c r="BC38" s="119" t="b">
        <v>0</v>
      </c>
      <c r="BD38" s="119"/>
      <c r="BE38" s="119" t="s">
        <v>5169</v>
      </c>
      <c r="BF38" s="119" t="s">
        <v>1038</v>
      </c>
      <c r="BG38" s="119" t="s">
        <v>1038</v>
      </c>
      <c r="BH38" s="189" t="s">
        <v>1038</v>
      </c>
      <c r="BI38" s="189"/>
      <c r="BJ38" s="566" t="s">
        <v>2799</v>
      </c>
      <c r="BK38" s="484" t="s">
        <v>2799</v>
      </c>
      <c r="BL38" s="189"/>
      <c r="BM38" s="189"/>
      <c r="BN38" s="353">
        <v>999</v>
      </c>
      <c r="BO38" s="119"/>
      <c r="BP38" s="587"/>
      <c r="BQ38" s="587" t="s">
        <v>816</v>
      </c>
      <c r="BR38" s="587" t="s">
        <v>1037</v>
      </c>
      <c r="BS38" s="585"/>
      <c r="BT38" s="585"/>
    </row>
    <row r="39" spans="1:72">
      <c r="A39">
        <v>523</v>
      </c>
      <c r="B39" s="153" t="s">
        <v>7250</v>
      </c>
      <c r="C39" s="153" t="s">
        <v>7251</v>
      </c>
      <c r="D39" s="28">
        <v>0</v>
      </c>
      <c r="E39" s="591">
        <v>0</v>
      </c>
      <c r="F39" s="591">
        <v>1</v>
      </c>
      <c r="G39" s="349" t="s">
        <v>7213</v>
      </c>
      <c r="H39" t="s">
        <v>836</v>
      </c>
      <c r="J39" s="56"/>
      <c r="L39" s="64"/>
      <c r="M39" s="580"/>
      <c r="N39" s="56" t="s">
        <v>836</v>
      </c>
      <c r="O39" t="s">
        <v>836</v>
      </c>
      <c r="P39" s="56" t="s">
        <v>836</v>
      </c>
      <c r="Q39" s="112" t="s">
        <v>835</v>
      </c>
      <c r="R39" s="142">
        <v>107</v>
      </c>
      <c r="S39" s="142">
        <v>11</v>
      </c>
      <c r="T39" s="124" t="s">
        <v>134</v>
      </c>
      <c r="U39" s="56" t="s">
        <v>134</v>
      </c>
      <c r="V39" s="147">
        <v>99</v>
      </c>
      <c r="W39" s="147">
        <v>99</v>
      </c>
      <c r="X39" s="21" t="s">
        <v>2765</v>
      </c>
      <c r="Y39" s="137">
        <v>0</v>
      </c>
      <c r="Z39" s="137">
        <v>0</v>
      </c>
      <c r="AA39" s="137">
        <v>1</v>
      </c>
      <c r="AB39" s="137">
        <v>1</v>
      </c>
      <c r="AC39" s="137">
        <v>0</v>
      </c>
      <c r="AD39" s="137">
        <v>0</v>
      </c>
      <c r="AE39" s="137">
        <v>0</v>
      </c>
      <c r="AF39" s="137">
        <v>0</v>
      </c>
      <c r="AG39" s="137">
        <v>0</v>
      </c>
      <c r="AI39" s="137">
        <v>0</v>
      </c>
      <c r="AJ39" t="s">
        <v>140</v>
      </c>
      <c r="AK39" s="38" t="s">
        <v>140</v>
      </c>
      <c r="AL39" s="200">
        <v>3</v>
      </c>
      <c r="AM39" t="s">
        <v>416</v>
      </c>
      <c r="AN39" t="s">
        <v>416</v>
      </c>
      <c r="AO39" t="s">
        <v>417</v>
      </c>
      <c r="AP39" s="29">
        <v>1</v>
      </c>
      <c r="AQ39" t="s">
        <v>268</v>
      </c>
      <c r="AR39" t="s">
        <v>2713</v>
      </c>
      <c r="AS39" t="s">
        <v>507</v>
      </c>
      <c r="AT39" t="s">
        <v>508</v>
      </c>
      <c r="AV39" s="601" t="s">
        <v>2799</v>
      </c>
      <c r="AW39" s="484" t="b">
        <v>0</v>
      </c>
      <c r="AX39" t="s">
        <v>1078</v>
      </c>
      <c r="BA39" t="b">
        <v>0</v>
      </c>
      <c r="BB39" t="b">
        <v>0</v>
      </c>
      <c r="BC39" t="b">
        <v>0</v>
      </c>
      <c r="BE39" t="s">
        <v>837</v>
      </c>
      <c r="BF39" t="s">
        <v>837</v>
      </c>
      <c r="BG39" t="s">
        <v>837</v>
      </c>
      <c r="BH39" s="56" t="s">
        <v>838</v>
      </c>
      <c r="BI39" s="56" t="s">
        <v>838</v>
      </c>
      <c r="BJ39" s="566" t="s">
        <v>2799</v>
      </c>
      <c r="BK39" s="484" t="s">
        <v>2799</v>
      </c>
      <c r="BL39" s="56"/>
      <c r="BM39" s="56"/>
      <c r="BN39" s="214">
        <v>999</v>
      </c>
      <c r="BP39" s="585"/>
      <c r="BQ39" s="585" t="s">
        <v>839</v>
      </c>
      <c r="BR39" s="585" t="s">
        <v>836</v>
      </c>
      <c r="BS39" s="585"/>
      <c r="BT39" s="585"/>
    </row>
    <row r="40" spans="1:72">
      <c r="A40">
        <v>525</v>
      </c>
      <c r="B40" s="153" t="s">
        <v>7250</v>
      </c>
      <c r="C40" s="153" t="s">
        <v>7251</v>
      </c>
      <c r="D40" s="28">
        <v>0</v>
      </c>
      <c r="E40" s="591">
        <v>0</v>
      </c>
      <c r="F40" s="591">
        <v>1</v>
      </c>
      <c r="G40" s="349" t="s">
        <v>7213</v>
      </c>
      <c r="H40" t="s">
        <v>968</v>
      </c>
      <c r="J40" s="56"/>
      <c r="L40" s="64"/>
      <c r="M40" s="580"/>
      <c r="N40" s="56" t="s">
        <v>968</v>
      </c>
      <c r="O40" t="s">
        <v>968</v>
      </c>
      <c r="P40" s="56" t="s">
        <v>968</v>
      </c>
      <c r="Q40" s="112" t="s">
        <v>967</v>
      </c>
      <c r="R40" s="142">
        <v>107</v>
      </c>
      <c r="S40" s="142">
        <v>11</v>
      </c>
      <c r="T40" s="124" t="s">
        <v>134</v>
      </c>
      <c r="U40" s="56"/>
      <c r="V40" s="147">
        <v>99</v>
      </c>
      <c r="W40" s="147">
        <v>99</v>
      </c>
      <c r="X40" s="21" t="s">
        <v>2765</v>
      </c>
      <c r="Y40" s="137">
        <v>0</v>
      </c>
      <c r="Z40" s="137">
        <v>1</v>
      </c>
      <c r="AA40" s="137">
        <v>1</v>
      </c>
      <c r="AB40" s="137">
        <v>1</v>
      </c>
      <c r="AC40" s="137">
        <v>0</v>
      </c>
      <c r="AD40" s="137">
        <v>0</v>
      </c>
      <c r="AE40" s="137">
        <v>0</v>
      </c>
      <c r="AF40" s="137">
        <v>0</v>
      </c>
      <c r="AG40" s="137">
        <v>0</v>
      </c>
      <c r="AI40" s="137">
        <v>0</v>
      </c>
      <c r="AJ40" t="s">
        <v>140</v>
      </c>
      <c r="AK40" s="38" t="s">
        <v>140</v>
      </c>
      <c r="AL40" s="200">
        <v>3</v>
      </c>
      <c r="AM40" t="s">
        <v>1743</v>
      </c>
      <c r="AN40" t="s">
        <v>1743</v>
      </c>
      <c r="AO40" t="s">
        <v>1744</v>
      </c>
      <c r="AP40" s="29">
        <v>3</v>
      </c>
      <c r="AQ40" t="s">
        <v>746</v>
      </c>
      <c r="AR40" t="s">
        <v>2713</v>
      </c>
      <c r="AS40" t="s">
        <v>507</v>
      </c>
      <c r="AT40" t="s">
        <v>508</v>
      </c>
      <c r="AV40" s="601" t="s">
        <v>2799</v>
      </c>
      <c r="AW40" s="484" t="b">
        <v>0</v>
      </c>
      <c r="AX40" t="s">
        <v>1078</v>
      </c>
      <c r="BA40" t="b">
        <v>0</v>
      </c>
      <c r="BB40" t="b">
        <v>0</v>
      </c>
      <c r="BC40" t="b">
        <v>0</v>
      </c>
      <c r="BE40" t="s">
        <v>969</v>
      </c>
      <c r="BF40" t="s">
        <v>969</v>
      </c>
      <c r="BG40" t="s">
        <v>969</v>
      </c>
      <c r="BH40" s="56" t="s">
        <v>969</v>
      </c>
      <c r="BI40" s="56"/>
      <c r="BJ40" s="566" t="s">
        <v>2799</v>
      </c>
      <c r="BK40" s="484">
        <v>0</v>
      </c>
      <c r="BL40" s="56"/>
      <c r="BM40" s="56"/>
      <c r="BN40" s="214">
        <v>999</v>
      </c>
      <c r="BP40" s="585"/>
      <c r="BQ40" s="585" t="s">
        <v>839</v>
      </c>
      <c r="BR40" s="585" t="s">
        <v>968</v>
      </c>
      <c r="BS40" s="585"/>
      <c r="BT40" s="585"/>
    </row>
    <row r="41" spans="1:72">
      <c r="A41">
        <v>527</v>
      </c>
      <c r="B41" s="153" t="s">
        <v>7252</v>
      </c>
      <c r="C41" s="153" t="s">
        <v>7253</v>
      </c>
      <c r="D41" s="28">
        <v>0</v>
      </c>
      <c r="E41" s="591">
        <v>0</v>
      </c>
      <c r="F41" s="591">
        <v>1</v>
      </c>
      <c r="G41" s="349" t="s">
        <v>7213</v>
      </c>
      <c r="H41" t="s">
        <v>676</v>
      </c>
      <c r="J41" s="189"/>
      <c r="L41" s="64"/>
      <c r="M41" s="580"/>
      <c r="N41" s="56" t="s">
        <v>676</v>
      </c>
      <c r="O41" t="s">
        <v>676</v>
      </c>
      <c r="P41" s="56" t="s">
        <v>676</v>
      </c>
      <c r="Q41" s="112" t="s">
        <v>675</v>
      </c>
      <c r="R41" s="142">
        <v>108</v>
      </c>
      <c r="S41" s="142">
        <v>12</v>
      </c>
      <c r="T41" s="124" t="s">
        <v>244</v>
      </c>
      <c r="U41" s="56" t="s">
        <v>244</v>
      </c>
      <c r="V41" s="147">
        <v>99</v>
      </c>
      <c r="W41" s="147">
        <v>99</v>
      </c>
      <c r="X41" s="21" t="s">
        <v>2765</v>
      </c>
      <c r="Y41" s="137">
        <v>0</v>
      </c>
      <c r="Z41" s="137">
        <v>0</v>
      </c>
      <c r="AA41" s="137">
        <v>1</v>
      </c>
      <c r="AB41" s="137">
        <v>1</v>
      </c>
      <c r="AC41" s="137">
        <v>0</v>
      </c>
      <c r="AD41" s="137">
        <v>0</v>
      </c>
      <c r="AE41" s="137">
        <v>0</v>
      </c>
      <c r="AF41" s="137">
        <v>0</v>
      </c>
      <c r="AG41" s="137">
        <v>0</v>
      </c>
      <c r="AI41" s="137">
        <v>0</v>
      </c>
      <c r="AJ41" t="s">
        <v>140</v>
      </c>
      <c r="AK41" s="38" t="s">
        <v>140</v>
      </c>
      <c r="AL41" s="200">
        <v>3</v>
      </c>
      <c r="AM41" t="s">
        <v>416</v>
      </c>
      <c r="AN41" t="s">
        <v>416</v>
      </c>
      <c r="AO41" t="s">
        <v>417</v>
      </c>
      <c r="AP41" s="29">
        <v>1</v>
      </c>
      <c r="AQ41" t="s">
        <v>268</v>
      </c>
      <c r="AR41" t="s">
        <v>2713</v>
      </c>
      <c r="AS41" t="s">
        <v>507</v>
      </c>
      <c r="AT41" t="s">
        <v>508</v>
      </c>
      <c r="AV41" s="601" t="s">
        <v>2799</v>
      </c>
      <c r="AW41" s="484" t="b">
        <v>0</v>
      </c>
      <c r="AX41" t="s">
        <v>1078</v>
      </c>
      <c r="BA41" t="b">
        <v>0</v>
      </c>
      <c r="BB41" t="b">
        <v>0</v>
      </c>
      <c r="BC41" t="b">
        <v>0</v>
      </c>
      <c r="BE41" t="s">
        <v>677</v>
      </c>
      <c r="BF41" t="s">
        <v>677</v>
      </c>
      <c r="BG41" t="s">
        <v>677</v>
      </c>
      <c r="BH41" s="56" t="s">
        <v>678</v>
      </c>
      <c r="BI41" s="56" t="s">
        <v>678</v>
      </c>
      <c r="BJ41" s="566" t="s">
        <v>2799</v>
      </c>
      <c r="BK41" s="484" t="s">
        <v>2799</v>
      </c>
      <c r="BL41" s="56"/>
      <c r="BM41" s="56"/>
      <c r="BN41" s="214">
        <v>999</v>
      </c>
      <c r="BP41" s="585"/>
      <c r="BQ41" s="585" t="s">
        <v>650</v>
      </c>
      <c r="BR41" s="585" t="s">
        <v>676</v>
      </c>
      <c r="BS41" s="585"/>
      <c r="BT41" s="585"/>
    </row>
    <row r="42" spans="1:72">
      <c r="A42">
        <v>529</v>
      </c>
      <c r="B42" s="153" t="s">
        <v>7252</v>
      </c>
      <c r="C42" s="153" t="s">
        <v>7253</v>
      </c>
      <c r="D42" s="28">
        <v>0</v>
      </c>
      <c r="E42" s="591">
        <v>0</v>
      </c>
      <c r="F42" s="591">
        <v>1</v>
      </c>
      <c r="G42" s="349" t="s">
        <v>7213</v>
      </c>
      <c r="H42" t="s">
        <v>971</v>
      </c>
      <c r="J42" s="56"/>
      <c r="L42" s="64"/>
      <c r="M42" s="580"/>
      <c r="N42" s="56" t="s">
        <v>971</v>
      </c>
      <c r="O42" t="s">
        <v>971</v>
      </c>
      <c r="P42" s="56" t="s">
        <v>971</v>
      </c>
      <c r="Q42" s="112" t="s">
        <v>970</v>
      </c>
      <c r="R42" s="142">
        <v>108</v>
      </c>
      <c r="S42" s="142">
        <v>12</v>
      </c>
      <c r="T42" s="124" t="s">
        <v>244</v>
      </c>
      <c r="U42" s="56"/>
      <c r="V42" s="147">
        <v>99</v>
      </c>
      <c r="W42" s="147">
        <v>99</v>
      </c>
      <c r="X42" s="21" t="s">
        <v>2765</v>
      </c>
      <c r="Y42" s="137">
        <v>0</v>
      </c>
      <c r="Z42" s="137">
        <v>1</v>
      </c>
      <c r="AA42" s="137">
        <v>1</v>
      </c>
      <c r="AB42" s="137">
        <v>1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I42" s="137">
        <v>0</v>
      </c>
      <c r="AJ42" t="s">
        <v>140</v>
      </c>
      <c r="AK42" s="38" t="s">
        <v>140</v>
      </c>
      <c r="AL42" s="200">
        <v>3</v>
      </c>
      <c r="AM42" t="s">
        <v>1743</v>
      </c>
      <c r="AN42" t="s">
        <v>1743</v>
      </c>
      <c r="AO42" t="s">
        <v>1744</v>
      </c>
      <c r="AP42" s="29">
        <v>3</v>
      </c>
      <c r="AQ42" t="s">
        <v>746</v>
      </c>
      <c r="AR42" t="s">
        <v>2713</v>
      </c>
      <c r="AS42" t="s">
        <v>507</v>
      </c>
      <c r="AT42" t="s">
        <v>508</v>
      </c>
      <c r="AV42" s="601" t="s">
        <v>2799</v>
      </c>
      <c r="AW42" s="484" t="b">
        <v>0</v>
      </c>
      <c r="AX42" t="s">
        <v>1078</v>
      </c>
      <c r="BA42" t="b">
        <v>0</v>
      </c>
      <c r="BB42" t="b">
        <v>0</v>
      </c>
      <c r="BC42" t="b">
        <v>0</v>
      </c>
      <c r="BE42" t="s">
        <v>972</v>
      </c>
      <c r="BF42" t="s">
        <v>972</v>
      </c>
      <c r="BG42" t="s">
        <v>972</v>
      </c>
      <c r="BH42" s="56" t="s">
        <v>972</v>
      </c>
      <c r="BI42" s="56"/>
      <c r="BJ42" s="566" t="s">
        <v>2799</v>
      </c>
      <c r="BK42" s="484" t="s">
        <v>2799</v>
      </c>
      <c r="BL42" s="56"/>
      <c r="BM42" s="56"/>
      <c r="BN42" s="214">
        <v>999</v>
      </c>
      <c r="BP42" s="585"/>
      <c r="BQ42" s="585" t="s">
        <v>650</v>
      </c>
      <c r="BR42" s="585" t="s">
        <v>971</v>
      </c>
      <c r="BS42" s="585"/>
      <c r="BT42" s="585"/>
    </row>
    <row r="43" spans="1:72">
      <c r="A43">
        <v>538</v>
      </c>
      <c r="B43" s="153" t="s">
        <v>7254</v>
      </c>
      <c r="C43" s="153" t="s">
        <v>7255</v>
      </c>
      <c r="D43" s="28">
        <v>0</v>
      </c>
      <c r="E43" s="591">
        <v>0</v>
      </c>
      <c r="F43" s="591">
        <v>1</v>
      </c>
      <c r="G43" s="349" t="s">
        <v>7213</v>
      </c>
      <c r="H43" t="s">
        <v>504</v>
      </c>
      <c r="J43" s="56"/>
      <c r="L43" s="64"/>
      <c r="M43" s="580"/>
      <c r="N43" s="56" t="s">
        <v>504</v>
      </c>
      <c r="O43" t="s">
        <v>504</v>
      </c>
      <c r="P43" s="56" t="s">
        <v>504</v>
      </c>
      <c r="Q43" s="112" t="s">
        <v>503</v>
      </c>
      <c r="R43" s="142">
        <v>999</v>
      </c>
      <c r="S43" s="142">
        <v>70</v>
      </c>
      <c r="T43" s="188" t="s">
        <v>185</v>
      </c>
      <c r="U43" s="56" t="s">
        <v>185</v>
      </c>
      <c r="V43" s="147">
        <v>99</v>
      </c>
      <c r="W43" s="147">
        <v>99</v>
      </c>
      <c r="X43" s="21" t="s">
        <v>2766</v>
      </c>
      <c r="Y43" s="137">
        <v>0</v>
      </c>
      <c r="Z43" s="137">
        <v>0</v>
      </c>
      <c r="AA43" s="137">
        <v>1</v>
      </c>
      <c r="AB43" s="137">
        <v>1</v>
      </c>
      <c r="AC43" s="137">
        <v>0</v>
      </c>
      <c r="AD43" s="137">
        <v>0</v>
      </c>
      <c r="AE43" s="137">
        <v>0</v>
      </c>
      <c r="AF43" s="137">
        <v>0</v>
      </c>
      <c r="AG43" s="137">
        <v>0</v>
      </c>
      <c r="AI43" s="137">
        <v>0</v>
      </c>
      <c r="AJ43" t="s">
        <v>140</v>
      </c>
      <c r="AK43" s="38" t="s">
        <v>140</v>
      </c>
      <c r="AL43" s="200">
        <v>3</v>
      </c>
      <c r="AM43" t="s">
        <v>416</v>
      </c>
      <c r="AN43" t="s">
        <v>416</v>
      </c>
      <c r="AO43" t="s">
        <v>417</v>
      </c>
      <c r="AP43" s="29">
        <v>1</v>
      </c>
      <c r="AQ43" t="s">
        <v>268</v>
      </c>
      <c r="AR43" t="s">
        <v>2713</v>
      </c>
      <c r="AS43" t="s">
        <v>507</v>
      </c>
      <c r="AT43" t="s">
        <v>508</v>
      </c>
      <c r="AV43" s="601" t="s">
        <v>2799</v>
      </c>
      <c r="AW43" s="484" t="b">
        <v>0</v>
      </c>
      <c r="AX43" t="s">
        <v>1078</v>
      </c>
      <c r="BA43" t="b">
        <v>0</v>
      </c>
      <c r="BB43" t="b">
        <v>0</v>
      </c>
      <c r="BC43" t="b">
        <v>0</v>
      </c>
      <c r="BE43" t="s">
        <v>505</v>
      </c>
      <c r="BF43" t="s">
        <v>505</v>
      </c>
      <c r="BG43" t="s">
        <v>505</v>
      </c>
      <c r="BH43" s="56" t="s">
        <v>505</v>
      </c>
      <c r="BI43" s="56" t="s">
        <v>505</v>
      </c>
      <c r="BJ43" s="566" t="s">
        <v>2799</v>
      </c>
      <c r="BK43" s="484" t="s">
        <v>2799</v>
      </c>
      <c r="BL43" s="56"/>
      <c r="BM43" s="56"/>
      <c r="BN43" s="377">
        <v>999</v>
      </c>
      <c r="BP43" s="585"/>
      <c r="BQ43" s="585" t="s">
        <v>506</v>
      </c>
      <c r="BR43" s="585" t="s">
        <v>504</v>
      </c>
      <c r="BS43" s="585"/>
      <c r="BT43" s="585"/>
    </row>
    <row r="44" spans="1:72">
      <c r="A44">
        <v>540</v>
      </c>
      <c r="B44" s="153" t="s">
        <v>7254</v>
      </c>
      <c r="C44" s="153" t="s">
        <v>7255</v>
      </c>
      <c r="D44" s="28">
        <v>0</v>
      </c>
      <c r="E44" s="591">
        <v>0</v>
      </c>
      <c r="F44" s="591">
        <v>1</v>
      </c>
      <c r="G44" s="349" t="s">
        <v>7213</v>
      </c>
      <c r="H44" t="s">
        <v>945</v>
      </c>
      <c r="J44" s="56"/>
      <c r="L44" s="64"/>
      <c r="M44" s="580"/>
      <c r="N44" s="56" t="s">
        <v>945</v>
      </c>
      <c r="O44" t="s">
        <v>945</v>
      </c>
      <c r="P44" s="56" t="s">
        <v>945</v>
      </c>
      <c r="Q44" s="112" t="s">
        <v>944</v>
      </c>
      <c r="R44" s="142">
        <v>999</v>
      </c>
      <c r="S44" s="142">
        <v>70</v>
      </c>
      <c r="T44" s="124" t="s">
        <v>185</v>
      </c>
      <c r="U44" s="56"/>
      <c r="V44" s="147">
        <v>99</v>
      </c>
      <c r="W44" s="147">
        <v>99</v>
      </c>
      <c r="X44" s="21" t="s">
        <v>2766</v>
      </c>
      <c r="Y44" s="137">
        <v>0</v>
      </c>
      <c r="Z44" s="137">
        <v>1</v>
      </c>
      <c r="AA44" s="137">
        <v>1</v>
      </c>
      <c r="AB44" s="137">
        <v>1</v>
      </c>
      <c r="AC44" s="137">
        <v>0</v>
      </c>
      <c r="AD44" s="137">
        <v>0</v>
      </c>
      <c r="AE44" s="137">
        <v>0</v>
      </c>
      <c r="AF44" s="137">
        <v>0</v>
      </c>
      <c r="AG44" s="137">
        <v>0</v>
      </c>
      <c r="AI44" s="137">
        <v>0</v>
      </c>
      <c r="AJ44" t="s">
        <v>140</v>
      </c>
      <c r="AK44" s="38" t="s">
        <v>140</v>
      </c>
      <c r="AL44" s="200">
        <v>3</v>
      </c>
      <c r="AM44" t="s">
        <v>1743</v>
      </c>
      <c r="AN44" t="s">
        <v>1743</v>
      </c>
      <c r="AO44" t="s">
        <v>1744</v>
      </c>
      <c r="AP44" s="29">
        <v>3</v>
      </c>
      <c r="AQ44" t="s">
        <v>746</v>
      </c>
      <c r="AR44" t="s">
        <v>2713</v>
      </c>
      <c r="AS44" t="s">
        <v>507</v>
      </c>
      <c r="AT44" t="s">
        <v>508</v>
      </c>
      <c r="AV44" s="601" t="s">
        <v>2799</v>
      </c>
      <c r="AW44" s="484" t="b">
        <v>0</v>
      </c>
      <c r="AX44" t="s">
        <v>1078</v>
      </c>
      <c r="BA44" t="b">
        <v>0</v>
      </c>
      <c r="BB44" t="b">
        <v>0</v>
      </c>
      <c r="BC44" t="b">
        <v>0</v>
      </c>
      <c r="BE44" t="s">
        <v>4744</v>
      </c>
      <c r="BF44" s="119" t="s">
        <v>4744</v>
      </c>
      <c r="BG44" t="s">
        <v>4744</v>
      </c>
      <c r="BH44" s="56" t="s">
        <v>4744</v>
      </c>
      <c r="BI44" s="56"/>
      <c r="BJ44" s="566" t="s">
        <v>2799</v>
      </c>
      <c r="BK44" s="484" t="s">
        <v>2799</v>
      </c>
      <c r="BL44" s="56"/>
      <c r="BM44" s="56"/>
      <c r="BN44" s="377">
        <v>999</v>
      </c>
      <c r="BP44" s="585"/>
      <c r="BQ44" s="585" t="s">
        <v>506</v>
      </c>
      <c r="BR44" s="585" t="s">
        <v>945</v>
      </c>
      <c r="BS44" s="585"/>
      <c r="BT44" s="585"/>
    </row>
    <row r="45" spans="1:72">
      <c r="A45">
        <v>549</v>
      </c>
      <c r="B45" s="153" t="s">
        <v>7256</v>
      </c>
      <c r="C45" s="153" t="s">
        <v>7255</v>
      </c>
      <c r="D45" s="28">
        <v>0</v>
      </c>
      <c r="E45" s="591">
        <v>0</v>
      </c>
      <c r="F45" s="591">
        <v>1</v>
      </c>
      <c r="G45" s="349" t="s">
        <v>7213</v>
      </c>
      <c r="H45" t="s">
        <v>818</v>
      </c>
      <c r="J45" s="56"/>
      <c r="L45" s="64"/>
      <c r="M45" s="580"/>
      <c r="N45" s="56" t="s">
        <v>818</v>
      </c>
      <c r="O45" t="s">
        <v>818</v>
      </c>
      <c r="P45" s="56" t="s">
        <v>818</v>
      </c>
      <c r="Q45" s="112" t="s">
        <v>817</v>
      </c>
      <c r="R45" s="142">
        <v>999</v>
      </c>
      <c r="S45" s="142">
        <v>71</v>
      </c>
      <c r="T45" s="124" t="s">
        <v>108</v>
      </c>
      <c r="U45" s="56" t="s">
        <v>108</v>
      </c>
      <c r="V45" s="147">
        <v>99</v>
      </c>
      <c r="W45" s="147">
        <v>99</v>
      </c>
      <c r="X45" s="21" t="s">
        <v>2766</v>
      </c>
      <c r="Y45" s="137">
        <v>0</v>
      </c>
      <c r="Z45" s="137">
        <v>0</v>
      </c>
      <c r="AA45" s="137">
        <v>1</v>
      </c>
      <c r="AB45" s="137">
        <v>1</v>
      </c>
      <c r="AC45" s="137">
        <v>0</v>
      </c>
      <c r="AD45" s="137">
        <v>0</v>
      </c>
      <c r="AE45" s="137">
        <v>0</v>
      </c>
      <c r="AF45" s="137">
        <v>0</v>
      </c>
      <c r="AG45" s="137">
        <v>0</v>
      </c>
      <c r="AI45" s="137">
        <v>0</v>
      </c>
      <c r="AJ45" t="s">
        <v>140</v>
      </c>
      <c r="AK45" s="38" t="s">
        <v>140</v>
      </c>
      <c r="AL45" s="200">
        <v>3</v>
      </c>
      <c r="AM45" t="s">
        <v>416</v>
      </c>
      <c r="AN45" t="s">
        <v>416</v>
      </c>
      <c r="AO45" t="s">
        <v>417</v>
      </c>
      <c r="AP45" s="29">
        <v>1</v>
      </c>
      <c r="AQ45" t="s">
        <v>268</v>
      </c>
      <c r="AR45" t="s">
        <v>2713</v>
      </c>
      <c r="AS45" t="s">
        <v>507</v>
      </c>
      <c r="AT45" t="s">
        <v>508</v>
      </c>
      <c r="AV45" s="601" t="s">
        <v>2799</v>
      </c>
      <c r="AW45" s="484" t="b">
        <v>0</v>
      </c>
      <c r="AX45" t="s">
        <v>1078</v>
      </c>
      <c r="BA45" t="b">
        <v>0</v>
      </c>
      <c r="BB45" t="b">
        <v>0</v>
      </c>
      <c r="BC45" t="b">
        <v>0</v>
      </c>
      <c r="BE45" t="s">
        <v>819</v>
      </c>
      <c r="BF45" t="s">
        <v>819</v>
      </c>
      <c r="BG45" t="s">
        <v>819</v>
      </c>
      <c r="BH45" s="56" t="s">
        <v>5256</v>
      </c>
      <c r="BI45" s="56" t="s">
        <v>5256</v>
      </c>
      <c r="BJ45" s="566" t="s">
        <v>2799</v>
      </c>
      <c r="BK45" s="484" t="s">
        <v>2799</v>
      </c>
      <c r="BL45" s="56"/>
      <c r="BM45" s="56"/>
      <c r="BN45" s="377">
        <v>999</v>
      </c>
      <c r="BP45" s="585"/>
      <c r="BQ45" s="585" t="s">
        <v>270</v>
      </c>
      <c r="BR45" s="585" t="s">
        <v>818</v>
      </c>
      <c r="BS45" s="585"/>
      <c r="BT45" s="585"/>
    </row>
    <row r="46" spans="1:72">
      <c r="A46">
        <v>551</v>
      </c>
      <c r="B46" s="153" t="s">
        <v>7256</v>
      </c>
      <c r="C46" s="153" t="s">
        <v>7255</v>
      </c>
      <c r="D46" s="28">
        <v>0</v>
      </c>
      <c r="E46" s="591">
        <v>0</v>
      </c>
      <c r="F46" s="591">
        <v>1</v>
      </c>
      <c r="G46" s="349" t="s">
        <v>7213</v>
      </c>
      <c r="H46" t="s">
        <v>1020</v>
      </c>
      <c r="J46" s="56"/>
      <c r="L46" s="64"/>
      <c r="M46" s="580"/>
      <c r="N46" s="56" t="s">
        <v>1020</v>
      </c>
      <c r="O46" t="s">
        <v>1020</v>
      </c>
      <c r="P46" s="56" t="s">
        <v>1020</v>
      </c>
      <c r="Q46" s="112" t="s">
        <v>1019</v>
      </c>
      <c r="R46" s="142">
        <v>999</v>
      </c>
      <c r="S46" s="142">
        <v>71</v>
      </c>
      <c r="T46" s="124" t="s">
        <v>108</v>
      </c>
      <c r="U46" s="56"/>
      <c r="V46" s="147">
        <v>99</v>
      </c>
      <c r="W46" s="147">
        <v>99</v>
      </c>
      <c r="X46" s="21" t="s">
        <v>2766</v>
      </c>
      <c r="Y46" s="137">
        <v>0</v>
      </c>
      <c r="Z46" s="137">
        <v>1</v>
      </c>
      <c r="AA46" s="137">
        <v>1</v>
      </c>
      <c r="AB46" s="137">
        <v>1</v>
      </c>
      <c r="AC46" s="137">
        <v>0</v>
      </c>
      <c r="AD46" s="137">
        <v>0</v>
      </c>
      <c r="AE46" s="137">
        <v>0</v>
      </c>
      <c r="AF46" s="137">
        <v>0</v>
      </c>
      <c r="AG46" s="137">
        <v>0</v>
      </c>
      <c r="AI46" s="137">
        <v>0</v>
      </c>
      <c r="AJ46" t="s">
        <v>140</v>
      </c>
      <c r="AK46" s="38" t="s">
        <v>140</v>
      </c>
      <c r="AL46" s="200">
        <v>3</v>
      </c>
      <c r="AM46" t="s">
        <v>1743</v>
      </c>
      <c r="AN46" t="s">
        <v>1743</v>
      </c>
      <c r="AO46" t="s">
        <v>1744</v>
      </c>
      <c r="AP46" s="29">
        <v>3</v>
      </c>
      <c r="AQ46" t="s">
        <v>746</v>
      </c>
      <c r="AR46" t="s">
        <v>2713</v>
      </c>
      <c r="AS46" t="s">
        <v>507</v>
      </c>
      <c r="AT46" t="s">
        <v>508</v>
      </c>
      <c r="AV46" s="601" t="s">
        <v>2799</v>
      </c>
      <c r="AW46" s="484" t="b">
        <v>0</v>
      </c>
      <c r="AX46" t="s">
        <v>1078</v>
      </c>
      <c r="BA46" t="b">
        <v>0</v>
      </c>
      <c r="BB46" t="b">
        <v>0</v>
      </c>
      <c r="BC46" t="b">
        <v>0</v>
      </c>
      <c r="BE46" t="s">
        <v>5258</v>
      </c>
      <c r="BF46" t="s">
        <v>5258</v>
      </c>
      <c r="BG46" t="s">
        <v>5258</v>
      </c>
      <c r="BH46" s="56" t="s">
        <v>5258</v>
      </c>
      <c r="BI46" s="56"/>
      <c r="BJ46" s="566" t="s">
        <v>2799</v>
      </c>
      <c r="BK46" s="484" t="s">
        <v>2799</v>
      </c>
      <c r="BL46" s="56"/>
      <c r="BM46" s="56"/>
      <c r="BN46" s="377">
        <v>999</v>
      </c>
      <c r="BP46" s="585"/>
      <c r="BQ46" s="585" t="s">
        <v>270</v>
      </c>
      <c r="BR46" s="585" t="s">
        <v>1020</v>
      </c>
      <c r="BS46" s="585"/>
      <c r="BT46" s="585"/>
    </row>
    <row r="47" spans="1:72">
      <c r="A47">
        <v>631</v>
      </c>
      <c r="B47" s="153" t="s">
        <v>7257</v>
      </c>
      <c r="C47" s="153" t="s">
        <v>7258</v>
      </c>
      <c r="D47" s="28">
        <v>0</v>
      </c>
      <c r="E47" s="591">
        <v>0</v>
      </c>
      <c r="F47" s="591">
        <v>1</v>
      </c>
      <c r="G47" s="349" t="s">
        <v>7213</v>
      </c>
      <c r="H47" t="s">
        <v>395</v>
      </c>
      <c r="J47" s="189"/>
      <c r="K47" s="119"/>
      <c r="L47" s="64"/>
      <c r="M47" s="580"/>
      <c r="N47" s="189" t="s">
        <v>395</v>
      </c>
      <c r="O47" s="119" t="s">
        <v>395</v>
      </c>
      <c r="P47" s="189" t="s">
        <v>395</v>
      </c>
      <c r="Q47" s="112" t="s">
        <v>394</v>
      </c>
      <c r="R47" s="142">
        <v>96</v>
      </c>
      <c r="S47" s="142">
        <v>1</v>
      </c>
      <c r="T47" s="124" t="s">
        <v>181</v>
      </c>
      <c r="U47" s="56"/>
      <c r="V47" s="147">
        <v>99</v>
      </c>
      <c r="W47" s="147">
        <v>99</v>
      </c>
      <c r="X47" s="21" t="s">
        <v>2765</v>
      </c>
      <c r="Y47" s="137">
        <v>0</v>
      </c>
      <c r="Z47" s="137">
        <v>0</v>
      </c>
      <c r="AA47" s="137">
        <v>1</v>
      </c>
      <c r="AB47" s="137">
        <v>1</v>
      </c>
      <c r="AC47" s="137">
        <v>0</v>
      </c>
      <c r="AD47" s="137">
        <v>0</v>
      </c>
      <c r="AE47" s="137">
        <v>1</v>
      </c>
      <c r="AF47" s="137">
        <v>0</v>
      </c>
      <c r="AG47" s="137">
        <v>0</v>
      </c>
      <c r="AI47" s="137">
        <v>0</v>
      </c>
      <c r="AJ47" t="s">
        <v>84</v>
      </c>
      <c r="AK47" s="38" t="s">
        <v>84</v>
      </c>
      <c r="AL47" s="200">
        <v>5</v>
      </c>
      <c r="AM47" t="s">
        <v>416</v>
      </c>
      <c r="AN47" t="s">
        <v>416</v>
      </c>
      <c r="AO47" t="s">
        <v>417</v>
      </c>
      <c r="AP47" s="29">
        <v>1</v>
      </c>
      <c r="AQ47" t="s">
        <v>268</v>
      </c>
      <c r="AR47" t="s">
        <v>2713</v>
      </c>
      <c r="AS47" t="s">
        <v>507</v>
      </c>
      <c r="AT47" t="s">
        <v>508</v>
      </c>
      <c r="AV47" s="601" t="s">
        <v>2799</v>
      </c>
      <c r="AW47" s="484" t="b">
        <v>0</v>
      </c>
      <c r="AX47" t="s">
        <v>1078</v>
      </c>
      <c r="BA47" t="b">
        <v>0</v>
      </c>
      <c r="BB47" t="b">
        <v>0</v>
      </c>
      <c r="BC47" t="b">
        <v>0</v>
      </c>
      <c r="BE47" s="119" t="s">
        <v>5115</v>
      </c>
      <c r="BF47" s="119" t="s">
        <v>396</v>
      </c>
      <c r="BG47" s="119" t="s">
        <v>396</v>
      </c>
      <c r="BH47" s="56" t="s">
        <v>396</v>
      </c>
      <c r="BI47" s="56"/>
      <c r="BJ47" s="566" t="s">
        <v>2799</v>
      </c>
      <c r="BK47" s="484" t="s">
        <v>2799</v>
      </c>
      <c r="BL47" s="56"/>
      <c r="BM47" s="56"/>
      <c r="BN47" s="214">
        <v>999</v>
      </c>
      <c r="BP47" s="585"/>
      <c r="BQ47" s="585" t="s">
        <v>397</v>
      </c>
      <c r="BR47" s="585" t="s">
        <v>395</v>
      </c>
      <c r="BS47" s="585"/>
      <c r="BT47" s="585"/>
    </row>
    <row r="48" spans="1:72">
      <c r="A48">
        <v>632</v>
      </c>
      <c r="B48" s="153" t="s">
        <v>7257</v>
      </c>
      <c r="C48" s="153" t="s">
        <v>7258</v>
      </c>
      <c r="D48" s="28">
        <v>0</v>
      </c>
      <c r="E48" s="591">
        <v>0</v>
      </c>
      <c r="F48" s="591">
        <v>1</v>
      </c>
      <c r="G48" s="349" t="s">
        <v>7213</v>
      </c>
      <c r="H48" t="s">
        <v>853</v>
      </c>
      <c r="J48" s="56"/>
      <c r="K48" s="119"/>
      <c r="L48" s="64"/>
      <c r="M48" s="580"/>
      <c r="N48" s="189" t="s">
        <v>853</v>
      </c>
      <c r="O48" s="119" t="s">
        <v>853</v>
      </c>
      <c r="P48" s="189" t="s">
        <v>853</v>
      </c>
      <c r="Q48" s="112" t="s">
        <v>852</v>
      </c>
      <c r="R48" s="142">
        <v>96</v>
      </c>
      <c r="S48" s="142">
        <v>1</v>
      </c>
      <c r="T48" s="188" t="s">
        <v>181</v>
      </c>
      <c r="U48" s="189"/>
      <c r="V48" s="147">
        <v>99</v>
      </c>
      <c r="W48" s="147">
        <v>99</v>
      </c>
      <c r="X48" s="190" t="s">
        <v>2765</v>
      </c>
      <c r="Y48" s="137">
        <v>0</v>
      </c>
      <c r="Z48" s="137">
        <v>0</v>
      </c>
      <c r="AA48" s="137">
        <v>1</v>
      </c>
      <c r="AB48" s="137">
        <v>1</v>
      </c>
      <c r="AC48" s="137">
        <v>0</v>
      </c>
      <c r="AD48" s="137">
        <v>0</v>
      </c>
      <c r="AE48" s="137">
        <v>1</v>
      </c>
      <c r="AF48" s="137">
        <v>0</v>
      </c>
      <c r="AG48" s="137">
        <v>1</v>
      </c>
      <c r="AH48" s="119"/>
      <c r="AI48" s="137">
        <v>0</v>
      </c>
      <c r="AJ48" s="119" t="s">
        <v>84</v>
      </c>
      <c r="AK48" s="202" t="s">
        <v>84</v>
      </c>
      <c r="AL48" s="200">
        <v>5</v>
      </c>
      <c r="AM48" s="119" t="s">
        <v>416</v>
      </c>
      <c r="AN48" s="119" t="s">
        <v>416</v>
      </c>
      <c r="AO48" s="119" t="s">
        <v>417</v>
      </c>
      <c r="AP48" s="191">
        <v>1</v>
      </c>
      <c r="AQ48" s="119" t="s">
        <v>268</v>
      </c>
      <c r="AR48" s="119" t="s">
        <v>2713</v>
      </c>
      <c r="AS48" s="119" t="s">
        <v>507</v>
      </c>
      <c r="AT48" s="119" t="s">
        <v>508</v>
      </c>
      <c r="AU48" s="119"/>
      <c r="AV48" s="601" t="s">
        <v>2799</v>
      </c>
      <c r="AW48" s="484" t="b">
        <v>0</v>
      </c>
      <c r="AX48" s="119" t="s">
        <v>1078</v>
      </c>
      <c r="AY48" s="119"/>
      <c r="AZ48" s="119"/>
      <c r="BA48" s="119" t="b">
        <v>0</v>
      </c>
      <c r="BB48" s="119" t="b">
        <v>0</v>
      </c>
      <c r="BC48" s="119" t="b">
        <v>0</v>
      </c>
      <c r="BD48" s="119"/>
      <c r="BE48" s="119" t="s">
        <v>5116</v>
      </c>
      <c r="BF48" s="119" t="s">
        <v>854</v>
      </c>
      <c r="BG48" s="119" t="s">
        <v>854</v>
      </c>
      <c r="BH48" s="189" t="s">
        <v>854</v>
      </c>
      <c r="BI48" s="189"/>
      <c r="BJ48" s="566" t="s">
        <v>2799</v>
      </c>
      <c r="BK48" s="484" t="s">
        <v>2799</v>
      </c>
      <c r="BL48" s="189"/>
      <c r="BM48" s="56"/>
      <c r="BN48" s="214">
        <v>999</v>
      </c>
      <c r="BP48" s="585"/>
      <c r="BQ48" s="585" t="s">
        <v>760</v>
      </c>
      <c r="BR48" s="585" t="s">
        <v>853</v>
      </c>
      <c r="BS48" s="585"/>
      <c r="BT48" s="585"/>
    </row>
    <row r="49" spans="1:72">
      <c r="A49">
        <v>635</v>
      </c>
      <c r="B49" s="153" t="s">
        <v>7257</v>
      </c>
      <c r="C49" s="153" t="s">
        <v>7258</v>
      </c>
      <c r="D49" s="28">
        <v>0</v>
      </c>
      <c r="E49" s="591">
        <v>0</v>
      </c>
      <c r="F49" s="591">
        <v>1</v>
      </c>
      <c r="G49" s="349" t="s">
        <v>7213</v>
      </c>
      <c r="H49" t="s">
        <v>755</v>
      </c>
      <c r="J49" s="189"/>
      <c r="K49" s="119"/>
      <c r="L49" s="65"/>
      <c r="M49" s="579"/>
      <c r="N49" s="189" t="s">
        <v>755</v>
      </c>
      <c r="O49" s="119" t="s">
        <v>755</v>
      </c>
      <c r="P49" s="189" t="s">
        <v>755</v>
      </c>
      <c r="Q49" s="113" t="s">
        <v>754</v>
      </c>
      <c r="R49" s="142">
        <v>96</v>
      </c>
      <c r="S49" s="142">
        <v>1</v>
      </c>
      <c r="T49" s="188" t="s">
        <v>181</v>
      </c>
      <c r="U49" s="189"/>
      <c r="V49" s="147">
        <v>99</v>
      </c>
      <c r="W49" s="147">
        <v>99</v>
      </c>
      <c r="X49" s="190" t="s">
        <v>2765</v>
      </c>
      <c r="Y49" s="137">
        <v>0</v>
      </c>
      <c r="Z49" s="137">
        <v>1</v>
      </c>
      <c r="AA49" s="137">
        <v>1</v>
      </c>
      <c r="AB49" s="137">
        <v>1</v>
      </c>
      <c r="AC49" s="137">
        <v>0</v>
      </c>
      <c r="AD49" s="137">
        <v>0</v>
      </c>
      <c r="AE49" s="137">
        <v>1</v>
      </c>
      <c r="AF49" s="137">
        <v>0</v>
      </c>
      <c r="AG49" s="137">
        <v>0</v>
      </c>
      <c r="AH49" s="119"/>
      <c r="AI49" s="137">
        <v>0</v>
      </c>
      <c r="AJ49" s="119" t="s">
        <v>84</v>
      </c>
      <c r="AK49" s="202" t="s">
        <v>84</v>
      </c>
      <c r="AL49" s="200">
        <v>5</v>
      </c>
      <c r="AM49" s="119" t="s">
        <v>1743</v>
      </c>
      <c r="AN49" s="119" t="s">
        <v>1743</v>
      </c>
      <c r="AO49" s="119" t="s">
        <v>1744</v>
      </c>
      <c r="AP49" s="191">
        <v>3</v>
      </c>
      <c r="AQ49" s="119" t="s">
        <v>746</v>
      </c>
      <c r="AR49" s="119" t="s">
        <v>2713</v>
      </c>
      <c r="AS49" s="119" t="s">
        <v>507</v>
      </c>
      <c r="AT49" s="119" t="s">
        <v>508</v>
      </c>
      <c r="AU49" s="119"/>
      <c r="AV49" s="601" t="s">
        <v>2799</v>
      </c>
      <c r="AW49" s="484" t="b">
        <v>0</v>
      </c>
      <c r="AX49" s="119" t="s">
        <v>1078</v>
      </c>
      <c r="AY49" s="119"/>
      <c r="AZ49" s="119"/>
      <c r="BA49" s="119" t="b">
        <v>0</v>
      </c>
      <c r="BB49" s="119" t="b">
        <v>0</v>
      </c>
      <c r="BC49" s="119" t="b">
        <v>0</v>
      </c>
      <c r="BD49" s="119"/>
      <c r="BE49" s="119" t="s">
        <v>5119</v>
      </c>
      <c r="BF49" s="119" t="s">
        <v>756</v>
      </c>
      <c r="BG49" s="119" t="s">
        <v>756</v>
      </c>
      <c r="BH49" s="189" t="s">
        <v>756</v>
      </c>
      <c r="BI49" s="189"/>
      <c r="BJ49" s="566" t="s">
        <v>2799</v>
      </c>
      <c r="BK49" s="484" t="s">
        <v>2799</v>
      </c>
      <c r="BL49" s="189"/>
      <c r="BM49" s="56"/>
      <c r="BN49" s="214">
        <v>999</v>
      </c>
      <c r="BP49" s="585"/>
      <c r="BQ49" s="585" t="s">
        <v>397</v>
      </c>
      <c r="BR49" s="585" t="s">
        <v>755</v>
      </c>
      <c r="BS49" s="585"/>
      <c r="BT49" s="585"/>
    </row>
    <row r="50" spans="1:72">
      <c r="A50">
        <v>636</v>
      </c>
      <c r="B50" s="153" t="s">
        <v>7257</v>
      </c>
      <c r="C50" s="153" t="s">
        <v>7258</v>
      </c>
      <c r="D50" s="28">
        <v>0</v>
      </c>
      <c r="E50" s="591">
        <v>0</v>
      </c>
      <c r="F50" s="591">
        <v>1</v>
      </c>
      <c r="G50" s="349" t="s">
        <v>7213</v>
      </c>
      <c r="H50" t="s">
        <v>758</v>
      </c>
      <c r="I50" s="119"/>
      <c r="J50" s="189"/>
      <c r="K50" s="119"/>
      <c r="L50" s="65"/>
      <c r="M50" s="579"/>
      <c r="N50" s="189" t="s">
        <v>758</v>
      </c>
      <c r="O50" s="119" t="s">
        <v>758</v>
      </c>
      <c r="P50" s="189" t="s">
        <v>758</v>
      </c>
      <c r="Q50" s="113" t="s">
        <v>757</v>
      </c>
      <c r="R50" s="142">
        <v>96</v>
      </c>
      <c r="S50" s="142">
        <v>1</v>
      </c>
      <c r="T50" s="124" t="s">
        <v>181</v>
      </c>
      <c r="U50" s="189"/>
      <c r="V50" s="147">
        <v>99</v>
      </c>
      <c r="W50" s="147">
        <v>99</v>
      </c>
      <c r="X50" s="190" t="s">
        <v>2765</v>
      </c>
      <c r="Y50" s="137">
        <v>0</v>
      </c>
      <c r="Z50" s="137">
        <v>1</v>
      </c>
      <c r="AA50" s="137">
        <v>1</v>
      </c>
      <c r="AB50" s="137">
        <v>1</v>
      </c>
      <c r="AC50" s="137">
        <v>0</v>
      </c>
      <c r="AD50" s="137">
        <v>0</v>
      </c>
      <c r="AE50" s="137">
        <v>1</v>
      </c>
      <c r="AF50" s="137">
        <v>0</v>
      </c>
      <c r="AG50" s="137">
        <v>1</v>
      </c>
      <c r="AH50" s="119"/>
      <c r="AI50" s="137">
        <v>0</v>
      </c>
      <c r="AJ50" t="s">
        <v>84</v>
      </c>
      <c r="AK50" s="202" t="s">
        <v>84</v>
      </c>
      <c r="AL50" s="200">
        <v>5</v>
      </c>
      <c r="AM50" s="119" t="s">
        <v>1743</v>
      </c>
      <c r="AN50" s="119" t="s">
        <v>1743</v>
      </c>
      <c r="AO50" s="119" t="s">
        <v>1744</v>
      </c>
      <c r="AP50" s="191">
        <v>3</v>
      </c>
      <c r="AQ50" s="119" t="s">
        <v>746</v>
      </c>
      <c r="AR50" s="119" t="s">
        <v>2713</v>
      </c>
      <c r="AS50" s="119" t="s">
        <v>507</v>
      </c>
      <c r="AT50" s="119" t="s">
        <v>508</v>
      </c>
      <c r="AU50" s="119"/>
      <c r="AV50" s="601" t="s">
        <v>2799</v>
      </c>
      <c r="AW50" s="484" t="b">
        <v>0</v>
      </c>
      <c r="AX50" s="119" t="s">
        <v>1078</v>
      </c>
      <c r="AY50" s="119"/>
      <c r="AZ50" s="119"/>
      <c r="BA50" s="119" t="b">
        <v>0</v>
      </c>
      <c r="BB50" s="119" t="b">
        <v>0</v>
      </c>
      <c r="BC50" s="119" t="b">
        <v>0</v>
      </c>
      <c r="BD50" s="119"/>
      <c r="BE50" s="119" t="s">
        <v>5120</v>
      </c>
      <c r="BF50" s="119" t="s">
        <v>759</v>
      </c>
      <c r="BG50" s="119" t="s">
        <v>759</v>
      </c>
      <c r="BH50" s="189" t="s">
        <v>759</v>
      </c>
      <c r="BI50" s="189"/>
      <c r="BJ50" s="566" t="s">
        <v>2799</v>
      </c>
      <c r="BK50" s="484" t="s">
        <v>2799</v>
      </c>
      <c r="BL50" s="189"/>
      <c r="BM50" s="56"/>
      <c r="BN50" s="214">
        <v>999</v>
      </c>
      <c r="BP50" s="585"/>
      <c r="BQ50" s="585" t="s">
        <v>760</v>
      </c>
      <c r="BR50" s="585" t="s">
        <v>758</v>
      </c>
      <c r="BS50" s="585"/>
      <c r="BT50" s="585"/>
    </row>
    <row r="51" spans="1:72" s="21" customFormat="1">
      <c r="A51">
        <v>644</v>
      </c>
      <c r="B51" s="153" t="s">
        <v>7259</v>
      </c>
      <c r="C51" s="153" t="s">
        <v>7260</v>
      </c>
      <c r="D51" s="28">
        <v>0</v>
      </c>
      <c r="E51" s="591">
        <v>0</v>
      </c>
      <c r="F51" s="591">
        <v>1</v>
      </c>
      <c r="G51" s="349" t="s">
        <v>7213</v>
      </c>
      <c r="H51" t="s">
        <v>704</v>
      </c>
      <c r="I51"/>
      <c r="J51" s="189"/>
      <c r="K51" s="119"/>
      <c r="L51" s="119"/>
      <c r="M51" s="189"/>
      <c r="N51" s="189" t="s">
        <v>704</v>
      </c>
      <c r="O51" s="119" t="s">
        <v>704</v>
      </c>
      <c r="P51" s="189" t="s">
        <v>704</v>
      </c>
      <c r="Q51" s="120" t="s">
        <v>703</v>
      </c>
      <c r="R51" s="142">
        <v>97</v>
      </c>
      <c r="S51" s="142">
        <v>2</v>
      </c>
      <c r="T51" s="188" t="s">
        <v>144</v>
      </c>
      <c r="U51" s="189"/>
      <c r="V51" s="147">
        <v>99</v>
      </c>
      <c r="W51" s="147">
        <v>99</v>
      </c>
      <c r="X51" s="190" t="s">
        <v>2765</v>
      </c>
      <c r="Y51" s="137">
        <v>0</v>
      </c>
      <c r="Z51" s="137">
        <v>0</v>
      </c>
      <c r="AA51" s="137">
        <v>1</v>
      </c>
      <c r="AB51" s="137">
        <v>1</v>
      </c>
      <c r="AC51" s="137">
        <v>0</v>
      </c>
      <c r="AD51" s="137">
        <v>0</v>
      </c>
      <c r="AE51" s="137">
        <v>1</v>
      </c>
      <c r="AF51" s="137">
        <v>0</v>
      </c>
      <c r="AG51" s="137">
        <v>0</v>
      </c>
      <c r="AH51" s="119"/>
      <c r="AI51" s="137">
        <v>0</v>
      </c>
      <c r="AJ51" s="119" t="s">
        <v>84</v>
      </c>
      <c r="AK51" s="202" t="s">
        <v>84</v>
      </c>
      <c r="AL51" s="200">
        <v>5</v>
      </c>
      <c r="AM51" s="119" t="s">
        <v>416</v>
      </c>
      <c r="AN51" s="119" t="s">
        <v>416</v>
      </c>
      <c r="AO51" s="119" t="s">
        <v>417</v>
      </c>
      <c r="AP51" s="191">
        <v>1</v>
      </c>
      <c r="AQ51" s="119" t="s">
        <v>268</v>
      </c>
      <c r="AR51" s="119" t="s">
        <v>2713</v>
      </c>
      <c r="AS51" s="119" t="s">
        <v>507</v>
      </c>
      <c r="AT51" s="119" t="s">
        <v>508</v>
      </c>
      <c r="AU51" s="119"/>
      <c r="AV51" s="601" t="s">
        <v>2799</v>
      </c>
      <c r="AW51" s="484" t="b">
        <v>0</v>
      </c>
      <c r="AX51" s="119" t="s">
        <v>1078</v>
      </c>
      <c r="AY51" s="119"/>
      <c r="AZ51" s="119"/>
      <c r="BA51" s="119" t="b">
        <v>0</v>
      </c>
      <c r="BB51" s="119" t="b">
        <v>0</v>
      </c>
      <c r="BC51" s="119" t="b">
        <v>0</v>
      </c>
      <c r="BD51" s="119"/>
      <c r="BE51" s="119" t="s">
        <v>705</v>
      </c>
      <c r="BF51" s="119" t="s">
        <v>705</v>
      </c>
      <c r="BG51" s="119" t="s">
        <v>705</v>
      </c>
      <c r="BH51" s="189" t="s">
        <v>705</v>
      </c>
      <c r="BI51" s="189"/>
      <c r="BJ51" s="566" t="s">
        <v>2799</v>
      </c>
      <c r="BK51" s="484" t="s">
        <v>2799</v>
      </c>
      <c r="BL51" s="189"/>
      <c r="BM51" s="56"/>
      <c r="BN51" s="214">
        <v>999</v>
      </c>
      <c r="BO51"/>
      <c r="BP51" s="585"/>
      <c r="BQ51" s="585" t="s">
        <v>706</v>
      </c>
      <c r="BR51" s="585" t="s">
        <v>704</v>
      </c>
      <c r="BS51" s="585"/>
      <c r="BT51" s="585"/>
    </row>
    <row r="52" spans="1:72" s="21" customFormat="1">
      <c r="A52">
        <v>645</v>
      </c>
      <c r="B52" s="153" t="s">
        <v>7259</v>
      </c>
      <c r="C52" s="153" t="s">
        <v>7260</v>
      </c>
      <c r="D52" s="28">
        <v>0</v>
      </c>
      <c r="E52" s="591">
        <v>0</v>
      </c>
      <c r="F52" s="591">
        <v>1</v>
      </c>
      <c r="G52" s="349" t="s">
        <v>7213</v>
      </c>
      <c r="H52" t="s">
        <v>708</v>
      </c>
      <c r="I52"/>
      <c r="J52" s="56"/>
      <c r="K52" s="119"/>
      <c r="L52" s="119"/>
      <c r="M52" s="189"/>
      <c r="N52" s="189" t="s">
        <v>708</v>
      </c>
      <c r="O52" s="119" t="s">
        <v>708</v>
      </c>
      <c r="P52" s="189" t="s">
        <v>708</v>
      </c>
      <c r="Q52" s="120" t="s">
        <v>707</v>
      </c>
      <c r="R52" s="142">
        <v>97</v>
      </c>
      <c r="S52" s="142">
        <v>2</v>
      </c>
      <c r="T52" s="188" t="s">
        <v>144</v>
      </c>
      <c r="U52" s="189"/>
      <c r="V52" s="147">
        <v>99</v>
      </c>
      <c r="W52" s="147">
        <v>99</v>
      </c>
      <c r="X52" s="190" t="s">
        <v>2765</v>
      </c>
      <c r="Y52" s="137">
        <v>0</v>
      </c>
      <c r="Z52" s="137">
        <v>0</v>
      </c>
      <c r="AA52" s="137">
        <v>1</v>
      </c>
      <c r="AB52" s="137">
        <v>1</v>
      </c>
      <c r="AC52" s="137">
        <v>0</v>
      </c>
      <c r="AD52" s="137">
        <v>0</v>
      </c>
      <c r="AE52" s="137">
        <v>1</v>
      </c>
      <c r="AF52" s="137">
        <v>0</v>
      </c>
      <c r="AG52" s="137">
        <v>1</v>
      </c>
      <c r="AH52" s="119"/>
      <c r="AI52" s="137">
        <v>0</v>
      </c>
      <c r="AJ52" s="119" t="s">
        <v>84</v>
      </c>
      <c r="AK52" s="202" t="s">
        <v>84</v>
      </c>
      <c r="AL52" s="200">
        <v>5</v>
      </c>
      <c r="AM52" s="119" t="s">
        <v>416</v>
      </c>
      <c r="AN52" s="119" t="s">
        <v>416</v>
      </c>
      <c r="AO52" s="119" t="s">
        <v>417</v>
      </c>
      <c r="AP52" s="191">
        <v>1</v>
      </c>
      <c r="AQ52" s="119" t="s">
        <v>268</v>
      </c>
      <c r="AR52" s="119" t="s">
        <v>2713</v>
      </c>
      <c r="AS52" s="119" t="s">
        <v>507</v>
      </c>
      <c r="AT52" s="119" t="s">
        <v>508</v>
      </c>
      <c r="AU52" s="119"/>
      <c r="AV52" s="601" t="s">
        <v>2799</v>
      </c>
      <c r="AW52" s="484" t="b">
        <v>0</v>
      </c>
      <c r="AX52" s="119" t="s">
        <v>1078</v>
      </c>
      <c r="AY52" s="119"/>
      <c r="AZ52" s="119"/>
      <c r="BA52" s="119" t="b">
        <v>0</v>
      </c>
      <c r="BB52" s="119" t="b">
        <v>0</v>
      </c>
      <c r="BC52" s="119" t="b">
        <v>0</v>
      </c>
      <c r="BD52" s="119"/>
      <c r="BE52" s="119" t="s">
        <v>4829</v>
      </c>
      <c r="BF52" s="119" t="s">
        <v>709</v>
      </c>
      <c r="BG52" s="119" t="s">
        <v>709</v>
      </c>
      <c r="BH52" s="189" t="s">
        <v>709</v>
      </c>
      <c r="BI52" s="189"/>
      <c r="BJ52" s="566" t="s">
        <v>2799</v>
      </c>
      <c r="BK52" s="484">
        <v>0</v>
      </c>
      <c r="BL52" s="189"/>
      <c r="BM52" s="56"/>
      <c r="BN52" s="214">
        <v>999</v>
      </c>
      <c r="BO52"/>
      <c r="BP52" s="585"/>
      <c r="BQ52" s="585" t="s">
        <v>710</v>
      </c>
      <c r="BR52" s="585" t="s">
        <v>708</v>
      </c>
      <c r="BS52" s="585"/>
      <c r="BT52" s="585"/>
    </row>
    <row r="53" spans="1:72">
      <c r="A53">
        <v>648</v>
      </c>
      <c r="B53" s="153" t="s">
        <v>7259</v>
      </c>
      <c r="C53" s="153" t="s">
        <v>7260</v>
      </c>
      <c r="D53" s="28">
        <v>0</v>
      </c>
      <c r="E53" s="591">
        <v>0</v>
      </c>
      <c r="F53" s="591">
        <v>1</v>
      </c>
      <c r="G53" s="349" t="s">
        <v>7213</v>
      </c>
      <c r="H53" t="s">
        <v>965</v>
      </c>
      <c r="J53" s="56"/>
      <c r="K53" s="119"/>
      <c r="L53" s="119"/>
      <c r="M53" s="189"/>
      <c r="N53" s="189" t="s">
        <v>965</v>
      </c>
      <c r="O53" s="119" t="s">
        <v>965</v>
      </c>
      <c r="P53" s="189" t="s">
        <v>965</v>
      </c>
      <c r="Q53" s="120" t="s">
        <v>964</v>
      </c>
      <c r="R53" s="142">
        <v>97</v>
      </c>
      <c r="S53" s="142">
        <v>2</v>
      </c>
      <c r="T53" s="188" t="s">
        <v>144</v>
      </c>
      <c r="U53" s="189"/>
      <c r="V53" s="147">
        <v>99</v>
      </c>
      <c r="W53" s="147">
        <v>99</v>
      </c>
      <c r="X53" s="190" t="s">
        <v>2765</v>
      </c>
      <c r="Y53" s="137">
        <v>0</v>
      </c>
      <c r="Z53" s="137">
        <v>1</v>
      </c>
      <c r="AA53" s="137">
        <v>1</v>
      </c>
      <c r="AB53" s="137">
        <v>1</v>
      </c>
      <c r="AC53" s="137">
        <v>0</v>
      </c>
      <c r="AD53" s="137">
        <v>0</v>
      </c>
      <c r="AE53" s="137">
        <v>1</v>
      </c>
      <c r="AF53" s="137">
        <v>0</v>
      </c>
      <c r="AG53" s="137">
        <v>0</v>
      </c>
      <c r="AH53" s="119"/>
      <c r="AI53" s="137">
        <v>0</v>
      </c>
      <c r="AJ53" s="119" t="s">
        <v>84</v>
      </c>
      <c r="AK53" s="202" t="s">
        <v>84</v>
      </c>
      <c r="AL53" s="200">
        <v>5</v>
      </c>
      <c r="AM53" s="119" t="s">
        <v>1743</v>
      </c>
      <c r="AN53" s="119" t="s">
        <v>1743</v>
      </c>
      <c r="AO53" s="119" t="s">
        <v>1744</v>
      </c>
      <c r="AP53" s="191">
        <v>3</v>
      </c>
      <c r="AQ53" s="119" t="s">
        <v>746</v>
      </c>
      <c r="AR53" s="119" t="s">
        <v>2713</v>
      </c>
      <c r="AS53" s="119" t="s">
        <v>507</v>
      </c>
      <c r="AT53" s="119" t="s">
        <v>508</v>
      </c>
      <c r="AU53" s="119"/>
      <c r="AV53" s="601" t="s">
        <v>2799</v>
      </c>
      <c r="AW53" s="484" t="b">
        <v>0</v>
      </c>
      <c r="AX53" s="119" t="s">
        <v>1078</v>
      </c>
      <c r="AY53" s="119"/>
      <c r="AZ53" s="119"/>
      <c r="BA53" s="119" t="b">
        <v>0</v>
      </c>
      <c r="BB53" s="119" t="b">
        <v>0</v>
      </c>
      <c r="BC53" s="119" t="b">
        <v>0</v>
      </c>
      <c r="BD53" s="119"/>
      <c r="BE53" s="119" t="s">
        <v>966</v>
      </c>
      <c r="BF53" s="119" t="s">
        <v>966</v>
      </c>
      <c r="BG53" s="119" t="s">
        <v>966</v>
      </c>
      <c r="BH53" s="189" t="s">
        <v>966</v>
      </c>
      <c r="BI53" s="189"/>
      <c r="BJ53" s="566" t="s">
        <v>2799</v>
      </c>
      <c r="BK53" s="484" t="s">
        <v>2799</v>
      </c>
      <c r="BL53" s="189"/>
      <c r="BM53" s="56"/>
      <c r="BN53" s="214">
        <v>999</v>
      </c>
      <c r="BP53" s="585"/>
      <c r="BQ53" s="585" t="s">
        <v>706</v>
      </c>
      <c r="BR53" s="585" t="s">
        <v>965</v>
      </c>
      <c r="BS53" s="585"/>
      <c r="BT53" s="585"/>
    </row>
    <row r="54" spans="1:72">
      <c r="A54">
        <v>649</v>
      </c>
      <c r="B54" s="153" t="s">
        <v>7259</v>
      </c>
      <c r="C54" s="153" t="s">
        <v>7260</v>
      </c>
      <c r="D54" s="28">
        <v>0</v>
      </c>
      <c r="E54" s="591">
        <v>0</v>
      </c>
      <c r="F54" s="591">
        <v>1</v>
      </c>
      <c r="G54" s="349" t="s">
        <v>7213</v>
      </c>
      <c r="H54" t="s">
        <v>745</v>
      </c>
      <c r="I54" s="119"/>
      <c r="J54" s="56"/>
      <c r="K54" s="119"/>
      <c r="L54" s="119"/>
      <c r="M54" s="189"/>
      <c r="N54" s="189" t="s">
        <v>745</v>
      </c>
      <c r="O54" s="119" t="s">
        <v>745</v>
      </c>
      <c r="P54" s="189" t="s">
        <v>745</v>
      </c>
      <c r="Q54" s="120" t="s">
        <v>744</v>
      </c>
      <c r="R54" s="142">
        <v>97</v>
      </c>
      <c r="S54" s="142">
        <v>2</v>
      </c>
      <c r="T54" s="188" t="s">
        <v>144</v>
      </c>
      <c r="U54" s="189"/>
      <c r="V54" s="147">
        <v>99</v>
      </c>
      <c r="W54" s="147">
        <v>99</v>
      </c>
      <c r="X54" s="190" t="s">
        <v>2765</v>
      </c>
      <c r="Y54" s="137">
        <v>0</v>
      </c>
      <c r="Z54" s="137">
        <v>1</v>
      </c>
      <c r="AA54" s="137">
        <v>1</v>
      </c>
      <c r="AB54" s="137">
        <v>1</v>
      </c>
      <c r="AC54" s="137">
        <v>0</v>
      </c>
      <c r="AD54" s="137">
        <v>0</v>
      </c>
      <c r="AE54" s="137">
        <v>1</v>
      </c>
      <c r="AF54" s="137">
        <v>0</v>
      </c>
      <c r="AG54" s="137">
        <v>1</v>
      </c>
      <c r="AH54" s="119"/>
      <c r="AI54" s="137">
        <v>0</v>
      </c>
      <c r="AJ54" s="119" t="s">
        <v>84</v>
      </c>
      <c r="AK54" s="202" t="s">
        <v>84</v>
      </c>
      <c r="AL54" s="200">
        <v>5</v>
      </c>
      <c r="AM54" s="119" t="s">
        <v>1743</v>
      </c>
      <c r="AN54" s="119" t="s">
        <v>1743</v>
      </c>
      <c r="AO54" s="119" t="s">
        <v>1744</v>
      </c>
      <c r="AP54" s="191">
        <v>3</v>
      </c>
      <c r="AQ54" s="119" t="s">
        <v>746</v>
      </c>
      <c r="AR54" s="119" t="s">
        <v>2713</v>
      </c>
      <c r="AS54" s="119" t="s">
        <v>507</v>
      </c>
      <c r="AT54" s="119" t="s">
        <v>508</v>
      </c>
      <c r="AU54" s="119"/>
      <c r="AV54" s="601" t="s">
        <v>2799</v>
      </c>
      <c r="AW54" s="484" t="b">
        <v>0</v>
      </c>
      <c r="AX54" s="119" t="s">
        <v>1078</v>
      </c>
      <c r="AY54" s="119"/>
      <c r="AZ54" s="119"/>
      <c r="BA54" s="119" t="b">
        <v>0</v>
      </c>
      <c r="BB54" s="119" t="b">
        <v>0</v>
      </c>
      <c r="BC54" s="119" t="b">
        <v>0</v>
      </c>
      <c r="BD54" s="119"/>
      <c r="BE54" s="119" t="s">
        <v>4831</v>
      </c>
      <c r="BF54" s="119" t="s">
        <v>747</v>
      </c>
      <c r="BG54" s="119" t="s">
        <v>747</v>
      </c>
      <c r="BH54" s="189" t="s">
        <v>747</v>
      </c>
      <c r="BI54" s="189"/>
      <c r="BJ54" s="566" t="s">
        <v>2799</v>
      </c>
      <c r="BK54" s="484" t="s">
        <v>2799</v>
      </c>
      <c r="BL54" s="189"/>
      <c r="BM54" s="56"/>
      <c r="BN54" s="214">
        <v>999</v>
      </c>
      <c r="BP54" s="585"/>
      <c r="BQ54" s="585" t="s">
        <v>710</v>
      </c>
      <c r="BR54" s="585" t="s">
        <v>745</v>
      </c>
      <c r="BS54" s="585"/>
      <c r="BT54" s="585"/>
    </row>
    <row r="55" spans="1:72">
      <c r="A55">
        <v>662</v>
      </c>
      <c r="B55" s="153" t="s">
        <v>7261</v>
      </c>
      <c r="C55" s="153" t="s">
        <v>7262</v>
      </c>
      <c r="D55" s="28">
        <v>0</v>
      </c>
      <c r="E55" s="591">
        <v>0</v>
      </c>
      <c r="F55" s="591">
        <v>1</v>
      </c>
      <c r="G55" s="349" t="s">
        <v>7213</v>
      </c>
      <c r="H55" t="s">
        <v>699</v>
      </c>
      <c r="I55" s="119"/>
      <c r="J55" s="56"/>
      <c r="K55" s="119"/>
      <c r="L55" s="119"/>
      <c r="M55" s="189"/>
      <c r="N55" s="189" t="s">
        <v>699</v>
      </c>
      <c r="O55" s="119" t="s">
        <v>699</v>
      </c>
      <c r="P55" s="189" t="s">
        <v>699</v>
      </c>
      <c r="Q55" s="120" t="s">
        <v>698</v>
      </c>
      <c r="R55" s="142">
        <v>99</v>
      </c>
      <c r="S55" s="142">
        <v>4</v>
      </c>
      <c r="T55" s="188" t="s">
        <v>196</v>
      </c>
      <c r="U55" s="189"/>
      <c r="V55" s="147">
        <v>99</v>
      </c>
      <c r="W55" s="147">
        <v>99</v>
      </c>
      <c r="X55" s="190" t="s">
        <v>2765</v>
      </c>
      <c r="Y55" s="137">
        <v>0</v>
      </c>
      <c r="Z55" s="137">
        <v>0</v>
      </c>
      <c r="AA55" s="137">
        <v>1</v>
      </c>
      <c r="AB55" s="137">
        <v>1</v>
      </c>
      <c r="AC55" s="137">
        <v>0</v>
      </c>
      <c r="AD55" s="137">
        <v>0</v>
      </c>
      <c r="AE55" s="137">
        <v>1</v>
      </c>
      <c r="AF55" s="137">
        <v>0</v>
      </c>
      <c r="AG55" s="137">
        <v>0</v>
      </c>
      <c r="AH55" s="119"/>
      <c r="AI55" s="137">
        <v>0</v>
      </c>
      <c r="AJ55" s="119" t="s">
        <v>84</v>
      </c>
      <c r="AK55" s="38" t="s">
        <v>84</v>
      </c>
      <c r="AL55" s="200">
        <v>5</v>
      </c>
      <c r="AM55" s="119" t="s">
        <v>416</v>
      </c>
      <c r="AN55" s="119" t="s">
        <v>416</v>
      </c>
      <c r="AO55" s="119" t="s">
        <v>417</v>
      </c>
      <c r="AP55" s="191">
        <v>1</v>
      </c>
      <c r="AQ55" s="119" t="s">
        <v>268</v>
      </c>
      <c r="AR55" s="119" t="s">
        <v>2713</v>
      </c>
      <c r="AS55" s="119" t="s">
        <v>507</v>
      </c>
      <c r="AT55" s="119" t="s">
        <v>508</v>
      </c>
      <c r="AU55" s="119"/>
      <c r="AV55" s="601" t="s">
        <v>2799</v>
      </c>
      <c r="AW55" s="484" t="b">
        <v>0</v>
      </c>
      <c r="AX55" s="119" t="s">
        <v>1078</v>
      </c>
      <c r="AY55" s="119"/>
      <c r="AZ55" s="119"/>
      <c r="BA55" s="119" t="b">
        <v>0</v>
      </c>
      <c r="BB55" s="119" t="b">
        <v>0</v>
      </c>
      <c r="BC55" s="119" t="b">
        <v>0</v>
      </c>
      <c r="BD55" s="119"/>
      <c r="BE55" s="119" t="s">
        <v>5292</v>
      </c>
      <c r="BF55" s="119" t="s">
        <v>5293</v>
      </c>
      <c r="BG55" s="119" t="s">
        <v>5293</v>
      </c>
      <c r="BH55" s="189" t="s">
        <v>5293</v>
      </c>
      <c r="BI55" s="189"/>
      <c r="BJ55" s="566" t="s">
        <v>2799</v>
      </c>
      <c r="BK55" s="484" t="s">
        <v>2799</v>
      </c>
      <c r="BL55" s="189"/>
      <c r="BM55" s="56"/>
      <c r="BN55" s="214">
        <v>999</v>
      </c>
      <c r="BP55" s="585"/>
      <c r="BQ55" s="585" t="s">
        <v>700</v>
      </c>
      <c r="BR55" s="585" t="s">
        <v>699</v>
      </c>
      <c r="BS55" s="585"/>
      <c r="BT55" s="585"/>
    </row>
    <row r="56" spans="1:72">
      <c r="A56">
        <v>663</v>
      </c>
      <c r="B56" s="153" t="s">
        <v>7261</v>
      </c>
      <c r="C56" s="153" t="s">
        <v>7262</v>
      </c>
      <c r="D56" s="28">
        <v>0</v>
      </c>
      <c r="E56" s="591">
        <v>0</v>
      </c>
      <c r="F56" s="591">
        <v>1</v>
      </c>
      <c r="G56" s="349" t="s">
        <v>7213</v>
      </c>
      <c r="H56" t="s">
        <v>702</v>
      </c>
      <c r="J56" s="189"/>
      <c r="K56" s="119"/>
      <c r="L56" s="119"/>
      <c r="M56" s="189"/>
      <c r="N56" s="189" t="s">
        <v>702</v>
      </c>
      <c r="O56" s="119" t="s">
        <v>702</v>
      </c>
      <c r="P56" s="189" t="s">
        <v>702</v>
      </c>
      <c r="Q56" s="120" t="s">
        <v>701</v>
      </c>
      <c r="R56" s="142">
        <v>99</v>
      </c>
      <c r="S56" s="142">
        <v>4</v>
      </c>
      <c r="T56" s="188" t="s">
        <v>196</v>
      </c>
      <c r="U56" s="189"/>
      <c r="V56" s="147">
        <v>99</v>
      </c>
      <c r="W56" s="147">
        <v>99</v>
      </c>
      <c r="X56" s="190" t="s">
        <v>2765</v>
      </c>
      <c r="Y56" s="137">
        <v>0</v>
      </c>
      <c r="Z56" s="137">
        <v>0</v>
      </c>
      <c r="AA56" s="137">
        <v>1</v>
      </c>
      <c r="AB56" s="137">
        <v>1</v>
      </c>
      <c r="AC56" s="137">
        <v>0</v>
      </c>
      <c r="AD56" s="137">
        <v>0</v>
      </c>
      <c r="AE56" s="137">
        <v>1</v>
      </c>
      <c r="AF56" s="137">
        <v>0</v>
      </c>
      <c r="AG56" s="137">
        <v>1</v>
      </c>
      <c r="AH56" s="119"/>
      <c r="AI56" s="137">
        <v>0</v>
      </c>
      <c r="AJ56" s="119" t="s">
        <v>84</v>
      </c>
      <c r="AK56" s="38" t="s">
        <v>84</v>
      </c>
      <c r="AL56" s="200">
        <v>5</v>
      </c>
      <c r="AM56" s="119" t="s">
        <v>416</v>
      </c>
      <c r="AN56" s="119" t="s">
        <v>416</v>
      </c>
      <c r="AO56" s="119" t="s">
        <v>417</v>
      </c>
      <c r="AP56" s="191">
        <v>1</v>
      </c>
      <c r="AQ56" s="119" t="s">
        <v>268</v>
      </c>
      <c r="AR56" s="119" t="s">
        <v>2713</v>
      </c>
      <c r="AS56" s="119" t="s">
        <v>507</v>
      </c>
      <c r="AT56" s="119" t="s">
        <v>508</v>
      </c>
      <c r="AU56" s="119"/>
      <c r="AV56" s="601" t="s">
        <v>2799</v>
      </c>
      <c r="AW56" s="484" t="b">
        <v>0</v>
      </c>
      <c r="AX56" s="119" t="s">
        <v>1078</v>
      </c>
      <c r="AY56" s="119"/>
      <c r="AZ56" s="119"/>
      <c r="BA56" s="119" t="b">
        <v>0</v>
      </c>
      <c r="BB56" s="119" t="b">
        <v>0</v>
      </c>
      <c r="BC56" s="119" t="b">
        <v>0</v>
      </c>
      <c r="BD56" s="119"/>
      <c r="BE56" s="119" t="s">
        <v>5294</v>
      </c>
      <c r="BF56" s="119" t="s">
        <v>5295</v>
      </c>
      <c r="BG56" s="119" t="s">
        <v>5295</v>
      </c>
      <c r="BH56" s="189" t="s">
        <v>5295</v>
      </c>
      <c r="BI56" s="189"/>
      <c r="BJ56" s="566" t="s">
        <v>2799</v>
      </c>
      <c r="BK56" s="484" t="s">
        <v>2799</v>
      </c>
      <c r="BL56" s="189"/>
      <c r="BM56" s="56"/>
      <c r="BN56" s="214">
        <v>999</v>
      </c>
      <c r="BP56" s="585"/>
      <c r="BQ56" s="585" t="s">
        <v>683</v>
      </c>
      <c r="BR56" s="585" t="s">
        <v>702</v>
      </c>
      <c r="BS56" s="585"/>
      <c r="BT56" s="585"/>
    </row>
    <row r="57" spans="1:72" ht="15" thickBot="1">
      <c r="A57">
        <v>666</v>
      </c>
      <c r="B57" s="153" t="s">
        <v>7261</v>
      </c>
      <c r="C57" s="153" t="s">
        <v>7262</v>
      </c>
      <c r="D57" s="28">
        <v>0</v>
      </c>
      <c r="E57" s="591">
        <v>0</v>
      </c>
      <c r="F57" s="591">
        <v>1</v>
      </c>
      <c r="G57" s="349" t="s">
        <v>7213</v>
      </c>
      <c r="H57" t="s">
        <v>961</v>
      </c>
      <c r="J57" s="189"/>
      <c r="K57" s="119"/>
      <c r="L57" s="119"/>
      <c r="M57" s="189"/>
      <c r="N57" s="189" t="s">
        <v>961</v>
      </c>
      <c r="O57" s="119" t="s">
        <v>961</v>
      </c>
      <c r="P57" s="189" t="s">
        <v>961</v>
      </c>
      <c r="Q57" s="120" t="s">
        <v>960</v>
      </c>
      <c r="R57" s="142">
        <v>99</v>
      </c>
      <c r="S57" s="142">
        <v>4</v>
      </c>
      <c r="T57" s="124" t="s">
        <v>196</v>
      </c>
      <c r="U57" s="56"/>
      <c r="V57" s="147">
        <v>99</v>
      </c>
      <c r="W57" s="147">
        <v>99</v>
      </c>
      <c r="X57" s="21" t="s">
        <v>2765</v>
      </c>
      <c r="Y57" s="137">
        <v>0</v>
      </c>
      <c r="Z57" s="137">
        <v>1</v>
      </c>
      <c r="AA57" s="137">
        <v>1</v>
      </c>
      <c r="AB57" s="137">
        <v>1</v>
      </c>
      <c r="AC57" s="137">
        <v>0</v>
      </c>
      <c r="AD57" s="137">
        <v>0</v>
      </c>
      <c r="AE57" s="137">
        <v>1</v>
      </c>
      <c r="AF57" s="137">
        <v>0</v>
      </c>
      <c r="AG57" s="137">
        <v>0</v>
      </c>
      <c r="AI57" s="137">
        <v>0</v>
      </c>
      <c r="AJ57" t="s">
        <v>84</v>
      </c>
      <c r="AK57" s="38" t="s">
        <v>84</v>
      </c>
      <c r="AL57" s="200">
        <v>5</v>
      </c>
      <c r="AM57" t="s">
        <v>1743</v>
      </c>
      <c r="AN57" t="s">
        <v>1743</v>
      </c>
      <c r="AO57" t="s">
        <v>1744</v>
      </c>
      <c r="AP57" s="29">
        <v>3</v>
      </c>
      <c r="AQ57" t="s">
        <v>746</v>
      </c>
      <c r="AR57" t="s">
        <v>2713</v>
      </c>
      <c r="AS57" t="s">
        <v>507</v>
      </c>
      <c r="AT57" t="s">
        <v>508</v>
      </c>
      <c r="AV57" s="601" t="s">
        <v>2799</v>
      </c>
      <c r="AW57" s="484" t="b">
        <v>0</v>
      </c>
      <c r="AX57" t="s">
        <v>1078</v>
      </c>
      <c r="BA57" t="b">
        <v>0</v>
      </c>
      <c r="BB57" t="b">
        <v>0</v>
      </c>
      <c r="BC57" t="b">
        <v>0</v>
      </c>
      <c r="BE57" s="119" t="s">
        <v>5300</v>
      </c>
      <c r="BF57" s="119" t="s">
        <v>5301</v>
      </c>
      <c r="BG57" s="119" t="s">
        <v>5301</v>
      </c>
      <c r="BH57" s="56" t="s">
        <v>5301</v>
      </c>
      <c r="BI57" s="56"/>
      <c r="BJ57" s="566" t="s">
        <v>2799</v>
      </c>
      <c r="BK57" s="484" t="s">
        <v>2799</v>
      </c>
      <c r="BL57" s="56"/>
      <c r="BM57" s="56"/>
      <c r="BN57" s="214">
        <v>999</v>
      </c>
      <c r="BP57" s="585"/>
      <c r="BQ57" s="585" t="s">
        <v>700</v>
      </c>
      <c r="BR57" s="585" t="s">
        <v>961</v>
      </c>
      <c r="BS57" s="585"/>
      <c r="BT57" s="585"/>
    </row>
    <row r="58" spans="1:72" s="271" customFormat="1" ht="15" thickTop="1">
      <c r="A58">
        <v>667</v>
      </c>
      <c r="B58" s="153" t="s">
        <v>7261</v>
      </c>
      <c r="C58" s="153" t="s">
        <v>7262</v>
      </c>
      <c r="D58" s="269">
        <v>0</v>
      </c>
      <c r="E58" s="591">
        <v>0</v>
      </c>
      <c r="F58" s="591">
        <v>1</v>
      </c>
      <c r="G58" s="349" t="s">
        <v>7213</v>
      </c>
      <c r="H58" s="271" t="s">
        <v>974</v>
      </c>
      <c r="J58" s="276"/>
      <c r="M58" s="276"/>
      <c r="N58" s="276" t="s">
        <v>974</v>
      </c>
      <c r="O58" s="271" t="s">
        <v>974</v>
      </c>
      <c r="P58" s="276" t="s">
        <v>974</v>
      </c>
      <c r="Q58" s="272" t="s">
        <v>973</v>
      </c>
      <c r="R58" s="142">
        <v>99</v>
      </c>
      <c r="S58" s="142">
        <v>4</v>
      </c>
      <c r="T58" s="275" t="s">
        <v>196</v>
      </c>
      <c r="U58" s="276"/>
      <c r="V58" s="147">
        <v>99</v>
      </c>
      <c r="W58" s="147">
        <v>99</v>
      </c>
      <c r="X58" s="279" t="s">
        <v>2765</v>
      </c>
      <c r="Y58" s="137">
        <v>0</v>
      </c>
      <c r="Z58" s="137">
        <v>1</v>
      </c>
      <c r="AA58" s="137">
        <v>1</v>
      </c>
      <c r="AB58" s="137">
        <v>1</v>
      </c>
      <c r="AC58" s="137">
        <v>0</v>
      </c>
      <c r="AD58" s="137">
        <v>0</v>
      </c>
      <c r="AE58" s="137">
        <v>1</v>
      </c>
      <c r="AF58" s="137">
        <v>0</v>
      </c>
      <c r="AG58" s="137">
        <v>1</v>
      </c>
      <c r="AI58" s="137">
        <v>0</v>
      </c>
      <c r="AJ58" s="271" t="s">
        <v>84</v>
      </c>
      <c r="AK58" s="281" t="s">
        <v>84</v>
      </c>
      <c r="AL58" s="200">
        <v>5</v>
      </c>
      <c r="AM58" s="271" t="s">
        <v>1743</v>
      </c>
      <c r="AN58" s="271" t="s">
        <v>1743</v>
      </c>
      <c r="AO58" s="271" t="s">
        <v>1744</v>
      </c>
      <c r="AP58" s="622">
        <v>3</v>
      </c>
      <c r="AQ58" s="271" t="s">
        <v>746</v>
      </c>
      <c r="AR58" s="271" t="s">
        <v>2713</v>
      </c>
      <c r="AS58" s="271" t="s">
        <v>507</v>
      </c>
      <c r="AT58" s="271" t="s">
        <v>508</v>
      </c>
      <c r="AV58" s="601" t="s">
        <v>2799</v>
      </c>
      <c r="AW58" s="484" t="b">
        <v>0</v>
      </c>
      <c r="AX58" s="271" t="s">
        <v>1078</v>
      </c>
      <c r="BA58" s="271" t="b">
        <v>0</v>
      </c>
      <c r="BB58" s="271" t="b">
        <v>0</v>
      </c>
      <c r="BC58" s="271" t="b">
        <v>0</v>
      </c>
      <c r="BE58" s="271" t="s">
        <v>5302</v>
      </c>
      <c r="BF58" s="271" t="s">
        <v>5303</v>
      </c>
      <c r="BG58" s="271" t="s">
        <v>5303</v>
      </c>
      <c r="BH58" s="276" t="s">
        <v>5303</v>
      </c>
      <c r="BI58" s="276"/>
      <c r="BJ58" s="566" t="s">
        <v>2799</v>
      </c>
      <c r="BK58" s="484">
        <v>0</v>
      </c>
      <c r="BL58" s="276"/>
      <c r="BM58" s="276"/>
      <c r="BN58" s="623">
        <v>999</v>
      </c>
      <c r="BP58" s="588"/>
      <c r="BQ58" s="588" t="s">
        <v>683</v>
      </c>
      <c r="BR58" s="588" t="s">
        <v>974</v>
      </c>
      <c r="BS58" s="588"/>
      <c r="BT58" s="588"/>
    </row>
    <row r="59" spans="1:72" s="119" customFormat="1">
      <c r="A59">
        <v>675</v>
      </c>
      <c r="B59" s="153" t="s">
        <v>7263</v>
      </c>
      <c r="C59" s="153" t="s">
        <v>7264</v>
      </c>
      <c r="D59" s="28">
        <v>0</v>
      </c>
      <c r="E59" s="591">
        <v>0</v>
      </c>
      <c r="F59" s="591">
        <v>1</v>
      </c>
      <c r="G59" s="349" t="s">
        <v>7213</v>
      </c>
      <c r="H59" t="s">
        <v>272</v>
      </c>
      <c r="J59" s="56"/>
      <c r="M59" s="189"/>
      <c r="N59" s="189" t="s">
        <v>272</v>
      </c>
      <c r="O59" s="119" t="s">
        <v>272</v>
      </c>
      <c r="P59" s="189" t="s">
        <v>272</v>
      </c>
      <c r="Q59" s="120" t="s">
        <v>271</v>
      </c>
      <c r="R59" s="142">
        <v>101</v>
      </c>
      <c r="S59" s="142">
        <v>5</v>
      </c>
      <c r="T59" s="188" t="s">
        <v>1717</v>
      </c>
      <c r="U59" s="189"/>
      <c r="V59" s="147">
        <v>99</v>
      </c>
      <c r="W59" s="147">
        <v>99</v>
      </c>
      <c r="X59" s="190" t="s">
        <v>2765</v>
      </c>
      <c r="Y59" s="137">
        <v>0</v>
      </c>
      <c r="Z59" s="137">
        <v>0</v>
      </c>
      <c r="AA59" s="137">
        <v>1</v>
      </c>
      <c r="AB59" s="137">
        <v>1</v>
      </c>
      <c r="AC59" s="137">
        <v>0</v>
      </c>
      <c r="AD59" s="137">
        <v>0</v>
      </c>
      <c r="AE59" s="137">
        <v>1</v>
      </c>
      <c r="AF59" s="137">
        <v>0</v>
      </c>
      <c r="AG59" s="137">
        <v>0</v>
      </c>
      <c r="AI59" s="137">
        <v>0</v>
      </c>
      <c r="AJ59" s="119" t="s">
        <v>84</v>
      </c>
      <c r="AK59" s="202" t="s">
        <v>84</v>
      </c>
      <c r="AL59" s="200">
        <v>5</v>
      </c>
      <c r="AM59" s="119" t="s">
        <v>416</v>
      </c>
      <c r="AN59" s="119" t="s">
        <v>416</v>
      </c>
      <c r="AO59" s="119" t="s">
        <v>417</v>
      </c>
      <c r="AP59" s="191">
        <v>1</v>
      </c>
      <c r="AQ59" s="119" t="s">
        <v>268</v>
      </c>
      <c r="AR59" s="119" t="s">
        <v>2713</v>
      </c>
      <c r="AS59" s="119" t="s">
        <v>507</v>
      </c>
      <c r="AT59" s="119" t="s">
        <v>508</v>
      </c>
      <c r="AV59" s="601" t="s">
        <v>2799</v>
      </c>
      <c r="AW59" s="484" t="b">
        <v>0</v>
      </c>
      <c r="AX59" s="119" t="s">
        <v>1078</v>
      </c>
      <c r="BA59" s="119" t="b">
        <v>0</v>
      </c>
      <c r="BB59" s="119" t="b">
        <v>0</v>
      </c>
      <c r="BC59" s="119" t="b">
        <v>0</v>
      </c>
      <c r="BE59" s="119" t="s">
        <v>273</v>
      </c>
      <c r="BF59" s="119" t="s">
        <v>273</v>
      </c>
      <c r="BG59" s="119" t="s">
        <v>273</v>
      </c>
      <c r="BH59" s="189" t="s">
        <v>273</v>
      </c>
      <c r="BI59" s="189"/>
      <c r="BJ59" s="566" t="s">
        <v>2799</v>
      </c>
      <c r="BK59" s="484" t="s">
        <v>2799</v>
      </c>
      <c r="BL59" s="189"/>
      <c r="BM59" s="56"/>
      <c r="BN59" s="214">
        <v>999</v>
      </c>
      <c r="BO59"/>
      <c r="BP59" s="585"/>
      <c r="BQ59" s="585" t="s">
        <v>274</v>
      </c>
      <c r="BR59" s="585" t="s">
        <v>272</v>
      </c>
      <c r="BS59" s="585"/>
      <c r="BT59" s="585"/>
    </row>
    <row r="60" spans="1:72" s="119" customFormat="1">
      <c r="A60">
        <v>676</v>
      </c>
      <c r="B60" s="153" t="s">
        <v>7263</v>
      </c>
      <c r="C60" s="153" t="s">
        <v>7264</v>
      </c>
      <c r="D60" s="28">
        <v>0</v>
      </c>
      <c r="E60" s="591">
        <v>0</v>
      </c>
      <c r="F60" s="591">
        <v>1</v>
      </c>
      <c r="G60" s="349" t="s">
        <v>7213</v>
      </c>
      <c r="H60" t="s">
        <v>609</v>
      </c>
      <c r="I60"/>
      <c r="J60" s="56"/>
      <c r="M60" s="189"/>
      <c r="N60" s="189" t="s">
        <v>609</v>
      </c>
      <c r="O60" s="119" t="s">
        <v>609</v>
      </c>
      <c r="P60" s="189" t="s">
        <v>609</v>
      </c>
      <c r="Q60" s="120" t="s">
        <v>608</v>
      </c>
      <c r="R60" s="142">
        <v>101</v>
      </c>
      <c r="S60" s="142">
        <v>5</v>
      </c>
      <c r="T60" s="124" t="s">
        <v>1717</v>
      </c>
      <c r="U60" s="189"/>
      <c r="V60" s="147">
        <v>99</v>
      </c>
      <c r="W60" s="147">
        <v>99</v>
      </c>
      <c r="X60" s="190" t="s">
        <v>2765</v>
      </c>
      <c r="Y60" s="137">
        <v>0</v>
      </c>
      <c r="Z60" s="137">
        <v>0</v>
      </c>
      <c r="AA60" s="137">
        <v>1</v>
      </c>
      <c r="AB60" s="137">
        <v>1</v>
      </c>
      <c r="AC60" s="137">
        <v>0</v>
      </c>
      <c r="AD60" s="137">
        <v>0</v>
      </c>
      <c r="AE60" s="137">
        <v>1</v>
      </c>
      <c r="AF60" s="137">
        <v>0</v>
      </c>
      <c r="AG60" s="137">
        <v>1</v>
      </c>
      <c r="AI60" s="137">
        <v>0</v>
      </c>
      <c r="AJ60" t="s">
        <v>84</v>
      </c>
      <c r="AK60" s="202" t="s">
        <v>84</v>
      </c>
      <c r="AL60" s="200">
        <v>5</v>
      </c>
      <c r="AM60" s="119" t="s">
        <v>416</v>
      </c>
      <c r="AN60" s="119" t="s">
        <v>416</v>
      </c>
      <c r="AO60" s="119" t="s">
        <v>417</v>
      </c>
      <c r="AP60" s="191">
        <v>1</v>
      </c>
      <c r="AQ60" s="119" t="s">
        <v>268</v>
      </c>
      <c r="AR60" s="119" t="s">
        <v>2713</v>
      </c>
      <c r="AS60" s="119" t="s">
        <v>507</v>
      </c>
      <c r="AT60" s="119" t="s">
        <v>508</v>
      </c>
      <c r="AV60" s="601" t="s">
        <v>2799</v>
      </c>
      <c r="AW60" s="484" t="b">
        <v>0</v>
      </c>
      <c r="AX60" s="119" t="s">
        <v>1078</v>
      </c>
      <c r="BA60" s="119" t="b">
        <v>0</v>
      </c>
      <c r="BB60" s="119" t="b">
        <v>0</v>
      </c>
      <c r="BC60" s="119" t="b">
        <v>0</v>
      </c>
      <c r="BE60" s="119" t="s">
        <v>4864</v>
      </c>
      <c r="BF60" s="119" t="s">
        <v>610</v>
      </c>
      <c r="BG60" s="119" t="s">
        <v>610</v>
      </c>
      <c r="BH60" s="189" t="s">
        <v>610</v>
      </c>
      <c r="BI60" s="189"/>
      <c r="BJ60" s="566" t="s">
        <v>2799</v>
      </c>
      <c r="BK60" s="484" t="s">
        <v>2799</v>
      </c>
      <c r="BL60" s="189"/>
      <c r="BM60" s="56"/>
      <c r="BN60" s="214">
        <v>999</v>
      </c>
      <c r="BO60"/>
      <c r="BP60" s="585"/>
      <c r="BQ60" s="585" t="s">
        <v>611</v>
      </c>
      <c r="BR60" s="585" t="s">
        <v>609</v>
      </c>
      <c r="BS60" s="585"/>
      <c r="BT60" s="585"/>
    </row>
    <row r="61" spans="1:72" s="119" customFormat="1">
      <c r="A61">
        <v>679</v>
      </c>
      <c r="B61" s="153" t="s">
        <v>7263</v>
      </c>
      <c r="C61" s="153" t="s">
        <v>7264</v>
      </c>
      <c r="D61" s="28">
        <v>0</v>
      </c>
      <c r="E61" s="591">
        <v>0</v>
      </c>
      <c r="F61" s="591">
        <v>1</v>
      </c>
      <c r="G61" s="349" t="s">
        <v>7213</v>
      </c>
      <c r="H61" t="s">
        <v>794</v>
      </c>
      <c r="I61"/>
      <c r="J61" s="56"/>
      <c r="M61" s="189"/>
      <c r="N61" s="189" t="s">
        <v>794</v>
      </c>
      <c r="O61" s="119" t="s">
        <v>794</v>
      </c>
      <c r="P61" s="189" t="s">
        <v>794</v>
      </c>
      <c r="Q61" s="120" t="s">
        <v>793</v>
      </c>
      <c r="R61" s="142">
        <v>101</v>
      </c>
      <c r="S61" s="142">
        <v>5</v>
      </c>
      <c r="T61" s="188" t="s">
        <v>1717</v>
      </c>
      <c r="U61" s="189"/>
      <c r="V61" s="147">
        <v>99</v>
      </c>
      <c r="W61" s="147">
        <v>99</v>
      </c>
      <c r="X61" s="190" t="s">
        <v>2765</v>
      </c>
      <c r="Y61" s="137">
        <v>0</v>
      </c>
      <c r="Z61" s="137">
        <v>1</v>
      </c>
      <c r="AA61" s="137">
        <v>1</v>
      </c>
      <c r="AB61" s="137">
        <v>1</v>
      </c>
      <c r="AC61" s="137">
        <v>0</v>
      </c>
      <c r="AD61" s="137">
        <v>0</v>
      </c>
      <c r="AE61" s="137">
        <v>1</v>
      </c>
      <c r="AF61" s="137">
        <v>0</v>
      </c>
      <c r="AG61" s="137">
        <v>0</v>
      </c>
      <c r="AI61" s="137">
        <v>0</v>
      </c>
      <c r="AJ61" s="119" t="s">
        <v>84</v>
      </c>
      <c r="AK61" s="38" t="s">
        <v>84</v>
      </c>
      <c r="AL61" s="200">
        <v>5</v>
      </c>
      <c r="AM61" s="119" t="s">
        <v>1743</v>
      </c>
      <c r="AN61" s="119" t="s">
        <v>1743</v>
      </c>
      <c r="AO61" s="119" t="s">
        <v>1744</v>
      </c>
      <c r="AP61" s="191">
        <v>3</v>
      </c>
      <c r="AQ61" s="119" t="s">
        <v>746</v>
      </c>
      <c r="AR61" s="119" t="s">
        <v>2713</v>
      </c>
      <c r="AS61" s="119" t="s">
        <v>507</v>
      </c>
      <c r="AT61" s="119" t="s">
        <v>508</v>
      </c>
      <c r="AV61" s="601" t="s">
        <v>2799</v>
      </c>
      <c r="AW61" s="484" t="b">
        <v>0</v>
      </c>
      <c r="AX61" s="119" t="s">
        <v>1078</v>
      </c>
      <c r="BA61" s="119" t="b">
        <v>0</v>
      </c>
      <c r="BB61" s="119" t="b">
        <v>0</v>
      </c>
      <c r="BC61" s="119" t="b">
        <v>0</v>
      </c>
      <c r="BE61" s="119" t="s">
        <v>795</v>
      </c>
      <c r="BF61" s="119" t="s">
        <v>795</v>
      </c>
      <c r="BG61" s="119" t="s">
        <v>795</v>
      </c>
      <c r="BH61" s="189" t="s">
        <v>795</v>
      </c>
      <c r="BI61" s="189"/>
      <c r="BJ61" s="566" t="s">
        <v>2799</v>
      </c>
      <c r="BK61" s="484" t="s">
        <v>2799</v>
      </c>
      <c r="BL61" s="189"/>
      <c r="BM61" s="56"/>
      <c r="BN61" s="214">
        <v>999</v>
      </c>
      <c r="BO61"/>
      <c r="BP61" s="585"/>
      <c r="BQ61" s="585" t="s">
        <v>274</v>
      </c>
      <c r="BR61" s="585" t="s">
        <v>794</v>
      </c>
      <c r="BS61" s="585"/>
      <c r="BT61" s="585"/>
    </row>
    <row r="62" spans="1:72" s="119" customFormat="1">
      <c r="A62">
        <v>680</v>
      </c>
      <c r="B62" s="153" t="s">
        <v>7263</v>
      </c>
      <c r="C62" s="153" t="s">
        <v>7264</v>
      </c>
      <c r="D62" s="28">
        <v>0</v>
      </c>
      <c r="E62" s="591">
        <v>0</v>
      </c>
      <c r="F62" s="591">
        <v>1</v>
      </c>
      <c r="G62" s="349" t="s">
        <v>7213</v>
      </c>
      <c r="H62" t="s">
        <v>797</v>
      </c>
      <c r="I62"/>
      <c r="J62" s="56"/>
      <c r="M62" s="189"/>
      <c r="N62" s="189" t="s">
        <v>797</v>
      </c>
      <c r="O62" s="119" t="s">
        <v>797</v>
      </c>
      <c r="P62" s="189" t="s">
        <v>797</v>
      </c>
      <c r="Q62" s="120" t="s">
        <v>796</v>
      </c>
      <c r="R62" s="142">
        <v>101</v>
      </c>
      <c r="S62" s="142">
        <v>5</v>
      </c>
      <c r="T62" s="124" t="s">
        <v>1717</v>
      </c>
      <c r="U62" s="189"/>
      <c r="V62" s="147">
        <v>99</v>
      </c>
      <c r="W62" s="147">
        <v>99</v>
      </c>
      <c r="X62" s="190" t="s">
        <v>2765</v>
      </c>
      <c r="Y62" s="137">
        <v>0</v>
      </c>
      <c r="Z62" s="137">
        <v>1</v>
      </c>
      <c r="AA62" s="137">
        <v>1</v>
      </c>
      <c r="AB62" s="137">
        <v>1</v>
      </c>
      <c r="AC62" s="137">
        <v>0</v>
      </c>
      <c r="AD62" s="137">
        <v>0</v>
      </c>
      <c r="AE62" s="137">
        <v>1</v>
      </c>
      <c r="AF62" s="137">
        <v>0</v>
      </c>
      <c r="AG62" s="137">
        <v>1</v>
      </c>
      <c r="AI62" s="137">
        <v>0</v>
      </c>
      <c r="AJ62" t="s">
        <v>84</v>
      </c>
      <c r="AK62" s="38" t="s">
        <v>84</v>
      </c>
      <c r="AL62" s="200">
        <v>5</v>
      </c>
      <c r="AM62" s="119" t="s">
        <v>1743</v>
      </c>
      <c r="AN62" s="119" t="s">
        <v>1743</v>
      </c>
      <c r="AO62" s="119" t="s">
        <v>1744</v>
      </c>
      <c r="AP62" s="191">
        <v>3</v>
      </c>
      <c r="AQ62" s="119" t="s">
        <v>746</v>
      </c>
      <c r="AR62" s="119" t="s">
        <v>2713</v>
      </c>
      <c r="AS62" s="119" t="s">
        <v>507</v>
      </c>
      <c r="AT62" s="119" t="s">
        <v>508</v>
      </c>
      <c r="AV62" s="601" t="s">
        <v>2799</v>
      </c>
      <c r="AW62" s="484" t="b">
        <v>0</v>
      </c>
      <c r="AX62" s="119" t="s">
        <v>1078</v>
      </c>
      <c r="BA62" s="119" t="b">
        <v>0</v>
      </c>
      <c r="BB62" s="119" t="b">
        <v>0</v>
      </c>
      <c r="BC62" s="119" t="b">
        <v>0</v>
      </c>
      <c r="BE62" s="119" t="s">
        <v>4866</v>
      </c>
      <c r="BF62" s="119" t="s">
        <v>798</v>
      </c>
      <c r="BG62" t="s">
        <v>798</v>
      </c>
      <c r="BH62" s="189" t="s">
        <v>798</v>
      </c>
      <c r="BI62" s="189"/>
      <c r="BJ62" s="566" t="s">
        <v>2799</v>
      </c>
      <c r="BK62" s="484" t="s">
        <v>2799</v>
      </c>
      <c r="BL62" s="189"/>
      <c r="BM62" s="56"/>
      <c r="BN62" s="214">
        <v>999</v>
      </c>
      <c r="BO62"/>
      <c r="BP62" s="585"/>
      <c r="BQ62" s="585" t="s">
        <v>611</v>
      </c>
      <c r="BR62" s="585" t="s">
        <v>797</v>
      </c>
      <c r="BS62" s="585"/>
      <c r="BT62" s="585"/>
    </row>
    <row r="63" spans="1:72" s="119" customFormat="1">
      <c r="A63">
        <v>688</v>
      </c>
      <c r="B63" s="153" t="s">
        <v>7265</v>
      </c>
      <c r="C63" s="153" t="s">
        <v>7266</v>
      </c>
      <c r="D63" s="28">
        <v>0</v>
      </c>
      <c r="E63" s="591">
        <v>0</v>
      </c>
      <c r="F63" s="591">
        <v>1</v>
      </c>
      <c r="G63" s="349" t="s">
        <v>7213</v>
      </c>
      <c r="H63" t="s">
        <v>613</v>
      </c>
      <c r="I63"/>
      <c r="J63" s="56"/>
      <c r="K63"/>
      <c r="M63" s="189"/>
      <c r="N63" s="56" t="s">
        <v>613</v>
      </c>
      <c r="O63" t="s">
        <v>613</v>
      </c>
      <c r="P63" s="56" t="s">
        <v>613</v>
      </c>
      <c r="Q63" s="61" t="s">
        <v>612</v>
      </c>
      <c r="R63" s="142">
        <v>102</v>
      </c>
      <c r="S63" s="142">
        <v>6</v>
      </c>
      <c r="T63" s="124" t="s">
        <v>306</v>
      </c>
      <c r="U63" s="56"/>
      <c r="V63" s="147">
        <v>99</v>
      </c>
      <c r="W63" s="147">
        <v>99</v>
      </c>
      <c r="X63" s="21" t="s">
        <v>2765</v>
      </c>
      <c r="Y63" s="137">
        <v>0</v>
      </c>
      <c r="Z63" s="137">
        <v>0</v>
      </c>
      <c r="AA63" s="137">
        <v>1</v>
      </c>
      <c r="AB63" s="137">
        <v>1</v>
      </c>
      <c r="AC63" s="137">
        <v>0</v>
      </c>
      <c r="AD63" s="137">
        <v>0</v>
      </c>
      <c r="AE63" s="137">
        <v>1</v>
      </c>
      <c r="AF63" s="137">
        <v>0</v>
      </c>
      <c r="AG63" s="137">
        <v>0</v>
      </c>
      <c r="AH63"/>
      <c r="AI63" s="137">
        <v>0</v>
      </c>
      <c r="AJ63" t="s">
        <v>84</v>
      </c>
      <c r="AK63" s="38" t="s">
        <v>84</v>
      </c>
      <c r="AL63" s="200">
        <v>5</v>
      </c>
      <c r="AM63" t="s">
        <v>416</v>
      </c>
      <c r="AN63" t="s">
        <v>416</v>
      </c>
      <c r="AO63" t="s">
        <v>417</v>
      </c>
      <c r="AP63" s="29">
        <v>1</v>
      </c>
      <c r="AQ63" t="s">
        <v>268</v>
      </c>
      <c r="AR63" t="s">
        <v>2713</v>
      </c>
      <c r="AS63" t="s">
        <v>507</v>
      </c>
      <c r="AT63" t="s">
        <v>508</v>
      </c>
      <c r="AU63"/>
      <c r="AV63" s="601" t="s">
        <v>2799</v>
      </c>
      <c r="AW63" s="484" t="b">
        <v>0</v>
      </c>
      <c r="AX63" t="s">
        <v>1078</v>
      </c>
      <c r="AY63"/>
      <c r="AZ63"/>
      <c r="BA63" t="b">
        <v>0</v>
      </c>
      <c r="BB63" t="b">
        <v>0</v>
      </c>
      <c r="BC63" t="b">
        <v>0</v>
      </c>
      <c r="BD63"/>
      <c r="BE63" t="s">
        <v>614</v>
      </c>
      <c r="BF63" t="s">
        <v>614</v>
      </c>
      <c r="BG63" t="s">
        <v>614</v>
      </c>
      <c r="BH63" s="56" t="s">
        <v>614</v>
      </c>
      <c r="BI63" s="56"/>
      <c r="BJ63" s="566" t="s">
        <v>2799</v>
      </c>
      <c r="BK63" s="484" t="s">
        <v>2799</v>
      </c>
      <c r="BL63" s="56"/>
      <c r="BM63" s="56"/>
      <c r="BN63" s="214">
        <v>999</v>
      </c>
      <c r="BO63"/>
      <c r="BP63" s="585"/>
      <c r="BQ63" s="585" t="s">
        <v>615</v>
      </c>
      <c r="BR63" s="585" t="s">
        <v>613</v>
      </c>
      <c r="BS63" s="585"/>
      <c r="BT63" s="585"/>
    </row>
    <row r="64" spans="1:72" s="119" customFormat="1">
      <c r="A64">
        <v>689</v>
      </c>
      <c r="B64" s="153" t="s">
        <v>7265</v>
      </c>
      <c r="C64" s="153" t="s">
        <v>7266</v>
      </c>
      <c r="D64" s="28">
        <v>0</v>
      </c>
      <c r="E64" s="591">
        <v>0</v>
      </c>
      <c r="F64" s="591">
        <v>1</v>
      </c>
      <c r="G64" s="349" t="s">
        <v>7213</v>
      </c>
      <c r="H64" t="s">
        <v>617</v>
      </c>
      <c r="I64"/>
      <c r="J64" s="189"/>
      <c r="M64" s="189"/>
      <c r="N64" s="189" t="s">
        <v>617</v>
      </c>
      <c r="O64" s="119" t="s">
        <v>617</v>
      </c>
      <c r="P64" s="189" t="s">
        <v>617</v>
      </c>
      <c r="Q64" s="61" t="s">
        <v>616</v>
      </c>
      <c r="R64" s="142">
        <v>102</v>
      </c>
      <c r="S64" s="142">
        <v>6</v>
      </c>
      <c r="T64" s="124" t="s">
        <v>306</v>
      </c>
      <c r="U64" s="56"/>
      <c r="V64" s="147">
        <v>99</v>
      </c>
      <c r="W64" s="147">
        <v>99</v>
      </c>
      <c r="X64" s="21" t="s">
        <v>2765</v>
      </c>
      <c r="Y64" s="137">
        <v>0</v>
      </c>
      <c r="Z64" s="137">
        <v>0</v>
      </c>
      <c r="AA64" s="137">
        <v>1</v>
      </c>
      <c r="AB64" s="137">
        <v>1</v>
      </c>
      <c r="AC64" s="137">
        <v>0</v>
      </c>
      <c r="AD64" s="137">
        <v>0</v>
      </c>
      <c r="AE64" s="137">
        <v>1</v>
      </c>
      <c r="AF64" s="137">
        <v>0</v>
      </c>
      <c r="AG64" s="137">
        <v>1</v>
      </c>
      <c r="AH64"/>
      <c r="AI64" s="137">
        <v>0</v>
      </c>
      <c r="AJ64" t="s">
        <v>84</v>
      </c>
      <c r="AK64" s="38" t="s">
        <v>84</v>
      </c>
      <c r="AL64" s="200">
        <v>5</v>
      </c>
      <c r="AM64" t="s">
        <v>416</v>
      </c>
      <c r="AN64" t="s">
        <v>416</v>
      </c>
      <c r="AO64" t="s">
        <v>417</v>
      </c>
      <c r="AP64" s="29">
        <v>1</v>
      </c>
      <c r="AQ64" t="s">
        <v>268</v>
      </c>
      <c r="AR64" t="s">
        <v>2713</v>
      </c>
      <c r="AS64" t="s">
        <v>507</v>
      </c>
      <c r="AT64" t="s">
        <v>508</v>
      </c>
      <c r="AU64"/>
      <c r="AV64" s="601" t="s">
        <v>2799</v>
      </c>
      <c r="AW64" s="484" t="b">
        <v>0</v>
      </c>
      <c r="AX64" t="s">
        <v>1078</v>
      </c>
      <c r="AY64"/>
      <c r="AZ64"/>
      <c r="BA64" t="b">
        <v>0</v>
      </c>
      <c r="BB64" t="b">
        <v>0</v>
      </c>
      <c r="BC64" t="b">
        <v>0</v>
      </c>
      <c r="BD64"/>
      <c r="BE64" s="119" t="s">
        <v>4844</v>
      </c>
      <c r="BF64" s="119" t="s">
        <v>618</v>
      </c>
      <c r="BG64" s="119" t="s">
        <v>618</v>
      </c>
      <c r="BH64" s="56" t="s">
        <v>618</v>
      </c>
      <c r="BI64" s="56"/>
      <c r="BJ64" s="566" t="s">
        <v>2799</v>
      </c>
      <c r="BK64" s="484" t="s">
        <v>2799</v>
      </c>
      <c r="BL64" s="56"/>
      <c r="BM64" s="56"/>
      <c r="BN64" s="214">
        <v>999</v>
      </c>
      <c r="BO64"/>
      <c r="BP64" s="585"/>
      <c r="BQ64" s="585" t="s">
        <v>619</v>
      </c>
      <c r="BR64" s="585" t="s">
        <v>617</v>
      </c>
      <c r="BS64" s="585"/>
      <c r="BT64" s="585"/>
    </row>
    <row r="65" spans="1:72" s="119" customFormat="1">
      <c r="A65">
        <v>692</v>
      </c>
      <c r="B65" s="153" t="s">
        <v>7265</v>
      </c>
      <c r="C65" s="153" t="s">
        <v>7266</v>
      </c>
      <c r="D65" s="28">
        <v>0</v>
      </c>
      <c r="E65" s="591">
        <v>0</v>
      </c>
      <c r="F65" s="591">
        <v>1</v>
      </c>
      <c r="G65" s="349" t="s">
        <v>7213</v>
      </c>
      <c r="H65" t="s">
        <v>800</v>
      </c>
      <c r="I65"/>
      <c r="J65" s="189"/>
      <c r="M65" s="189"/>
      <c r="N65" s="189" t="s">
        <v>800</v>
      </c>
      <c r="O65" s="119" t="s">
        <v>800</v>
      </c>
      <c r="P65" s="189" t="s">
        <v>800</v>
      </c>
      <c r="Q65" s="61" t="s">
        <v>799</v>
      </c>
      <c r="R65" s="142">
        <v>102</v>
      </c>
      <c r="S65" s="142">
        <v>6</v>
      </c>
      <c r="T65" s="124" t="s">
        <v>306</v>
      </c>
      <c r="U65" s="56"/>
      <c r="V65" s="147">
        <v>99</v>
      </c>
      <c r="W65" s="147">
        <v>99</v>
      </c>
      <c r="X65" s="21" t="s">
        <v>2765</v>
      </c>
      <c r="Y65" s="137">
        <v>0</v>
      </c>
      <c r="Z65" s="137">
        <v>1</v>
      </c>
      <c r="AA65" s="137">
        <v>1</v>
      </c>
      <c r="AB65" s="137">
        <v>1</v>
      </c>
      <c r="AC65" s="137">
        <v>0</v>
      </c>
      <c r="AD65" s="137">
        <v>0</v>
      </c>
      <c r="AE65" s="137">
        <v>1</v>
      </c>
      <c r="AF65" s="137">
        <v>0</v>
      </c>
      <c r="AG65" s="137">
        <v>0</v>
      </c>
      <c r="AH65"/>
      <c r="AI65" s="137">
        <v>0</v>
      </c>
      <c r="AJ65" t="s">
        <v>84</v>
      </c>
      <c r="AK65" s="38" t="s">
        <v>84</v>
      </c>
      <c r="AL65" s="200">
        <v>5</v>
      </c>
      <c r="AM65" t="s">
        <v>1743</v>
      </c>
      <c r="AN65" t="s">
        <v>1743</v>
      </c>
      <c r="AO65" t="s">
        <v>1744</v>
      </c>
      <c r="AP65" s="29">
        <v>3</v>
      </c>
      <c r="AQ65" t="s">
        <v>746</v>
      </c>
      <c r="AR65" t="s">
        <v>2713</v>
      </c>
      <c r="AS65" t="s">
        <v>507</v>
      </c>
      <c r="AT65" t="s">
        <v>508</v>
      </c>
      <c r="AU65"/>
      <c r="AV65" s="601" t="s">
        <v>2799</v>
      </c>
      <c r="AW65" s="484" t="b">
        <v>0</v>
      </c>
      <c r="AX65" t="s">
        <v>1078</v>
      </c>
      <c r="AY65"/>
      <c r="AZ65"/>
      <c r="BA65" t="b">
        <v>0</v>
      </c>
      <c r="BB65" t="b">
        <v>0</v>
      </c>
      <c r="BC65" t="b">
        <v>0</v>
      </c>
      <c r="BD65"/>
      <c r="BE65" s="119" t="s">
        <v>801</v>
      </c>
      <c r="BF65" s="119" t="s">
        <v>801</v>
      </c>
      <c r="BG65" s="119" t="s">
        <v>801</v>
      </c>
      <c r="BH65" s="56" t="s">
        <v>801</v>
      </c>
      <c r="BI65" s="56"/>
      <c r="BJ65" s="566" t="s">
        <v>2799</v>
      </c>
      <c r="BK65" s="484" t="s">
        <v>2799</v>
      </c>
      <c r="BL65" s="56"/>
      <c r="BM65" s="56"/>
      <c r="BN65" s="214">
        <v>999</v>
      </c>
      <c r="BO65"/>
      <c r="BP65" s="585"/>
      <c r="BQ65" s="585" t="s">
        <v>615</v>
      </c>
      <c r="BR65" s="585" t="s">
        <v>800</v>
      </c>
      <c r="BS65" s="585"/>
      <c r="BT65" s="585"/>
    </row>
    <row r="66" spans="1:72" s="119" customFormat="1">
      <c r="A66">
        <v>693</v>
      </c>
      <c r="B66" s="153" t="s">
        <v>7265</v>
      </c>
      <c r="C66" s="153" t="s">
        <v>7266</v>
      </c>
      <c r="D66" s="28">
        <v>0</v>
      </c>
      <c r="E66" s="591">
        <v>0</v>
      </c>
      <c r="F66" s="591">
        <v>1</v>
      </c>
      <c r="G66" s="349" t="s">
        <v>7213</v>
      </c>
      <c r="H66" t="s">
        <v>803</v>
      </c>
      <c r="I66"/>
      <c r="J66" s="56"/>
      <c r="M66" s="189"/>
      <c r="N66" s="189" t="s">
        <v>803</v>
      </c>
      <c r="O66" s="119" t="s">
        <v>803</v>
      </c>
      <c r="P66" s="189" t="s">
        <v>803</v>
      </c>
      <c r="Q66" s="120" t="s">
        <v>802</v>
      </c>
      <c r="R66" s="142">
        <v>102</v>
      </c>
      <c r="S66" s="142">
        <v>6</v>
      </c>
      <c r="T66" s="188" t="s">
        <v>306</v>
      </c>
      <c r="U66" s="189"/>
      <c r="V66" s="147">
        <v>99</v>
      </c>
      <c r="W66" s="147">
        <v>99</v>
      </c>
      <c r="X66" s="190" t="s">
        <v>2765</v>
      </c>
      <c r="Y66" s="137">
        <v>0</v>
      </c>
      <c r="Z66" s="137">
        <v>1</v>
      </c>
      <c r="AA66" s="137">
        <v>1</v>
      </c>
      <c r="AB66" s="137">
        <v>1</v>
      </c>
      <c r="AC66" s="137">
        <v>0</v>
      </c>
      <c r="AD66" s="137">
        <v>0</v>
      </c>
      <c r="AE66" s="137">
        <v>1</v>
      </c>
      <c r="AF66" s="137">
        <v>0</v>
      </c>
      <c r="AG66" s="137">
        <v>1</v>
      </c>
      <c r="AI66" s="137">
        <v>0</v>
      </c>
      <c r="AJ66" s="119" t="s">
        <v>84</v>
      </c>
      <c r="AK66" s="202" t="s">
        <v>84</v>
      </c>
      <c r="AL66" s="200">
        <v>5</v>
      </c>
      <c r="AM66" s="119" t="s">
        <v>1743</v>
      </c>
      <c r="AN66" s="119" t="s">
        <v>1743</v>
      </c>
      <c r="AO66" s="119" t="s">
        <v>1744</v>
      </c>
      <c r="AP66" s="191">
        <v>3</v>
      </c>
      <c r="AQ66" s="119" t="s">
        <v>746</v>
      </c>
      <c r="AR66" s="119" t="s">
        <v>2713</v>
      </c>
      <c r="AS66" s="119" t="s">
        <v>507</v>
      </c>
      <c r="AT66" s="119" t="s">
        <v>508</v>
      </c>
      <c r="AV66" s="601" t="s">
        <v>2799</v>
      </c>
      <c r="AW66" s="484" t="b">
        <v>0</v>
      </c>
      <c r="AX66" s="119" t="s">
        <v>1078</v>
      </c>
      <c r="BA66" s="119" t="b">
        <v>0</v>
      </c>
      <c r="BB66" s="119" t="b">
        <v>0</v>
      </c>
      <c r="BC66" s="119" t="b">
        <v>0</v>
      </c>
      <c r="BE66" s="119" t="s">
        <v>4846</v>
      </c>
      <c r="BF66" s="119" t="s">
        <v>804</v>
      </c>
      <c r="BG66" s="119" t="s">
        <v>804</v>
      </c>
      <c r="BH66" s="189" t="s">
        <v>804</v>
      </c>
      <c r="BI66" s="189"/>
      <c r="BJ66" s="566" t="s">
        <v>2799</v>
      </c>
      <c r="BK66" s="484" t="s">
        <v>2799</v>
      </c>
      <c r="BL66" s="189"/>
      <c r="BM66" s="56"/>
      <c r="BN66" s="214">
        <v>999</v>
      </c>
      <c r="BO66"/>
      <c r="BP66" s="585"/>
      <c r="BQ66" s="585" t="s">
        <v>619</v>
      </c>
      <c r="BR66" s="585" t="s">
        <v>803</v>
      </c>
      <c r="BS66" s="585"/>
      <c r="BT66" s="585"/>
    </row>
    <row r="67" spans="1:72" s="119" customFormat="1">
      <c r="A67">
        <v>701</v>
      </c>
      <c r="B67" s="153" t="s">
        <v>7267</v>
      </c>
      <c r="C67" s="153" t="s">
        <v>7268</v>
      </c>
      <c r="D67" s="28">
        <v>0</v>
      </c>
      <c r="E67" s="591">
        <v>0</v>
      </c>
      <c r="F67" s="591">
        <v>1</v>
      </c>
      <c r="G67" s="349" t="s">
        <v>7213</v>
      </c>
      <c r="H67" t="s">
        <v>549</v>
      </c>
      <c r="I67"/>
      <c r="J67" s="56"/>
      <c r="M67" s="189"/>
      <c r="N67" s="189" t="s">
        <v>549</v>
      </c>
      <c r="O67" s="119" t="s">
        <v>549</v>
      </c>
      <c r="P67" s="189" t="s">
        <v>549</v>
      </c>
      <c r="Q67" s="120" t="s">
        <v>548</v>
      </c>
      <c r="R67" s="142">
        <v>103</v>
      </c>
      <c r="S67" s="142">
        <v>7</v>
      </c>
      <c r="T67" s="188" t="s">
        <v>80</v>
      </c>
      <c r="U67" s="189"/>
      <c r="V67" s="147">
        <v>99</v>
      </c>
      <c r="W67" s="147">
        <v>99</v>
      </c>
      <c r="X67" s="190" t="s">
        <v>2765</v>
      </c>
      <c r="Y67" s="137">
        <v>0</v>
      </c>
      <c r="Z67" s="137">
        <v>0</v>
      </c>
      <c r="AA67" s="137">
        <v>1</v>
      </c>
      <c r="AB67" s="137">
        <v>1</v>
      </c>
      <c r="AC67" s="137">
        <v>0</v>
      </c>
      <c r="AD67" s="137">
        <v>0</v>
      </c>
      <c r="AE67" s="137">
        <v>1</v>
      </c>
      <c r="AF67" s="137">
        <v>0</v>
      </c>
      <c r="AG67" s="137">
        <v>0</v>
      </c>
      <c r="AI67" s="137">
        <v>0</v>
      </c>
      <c r="AJ67" s="119" t="s">
        <v>84</v>
      </c>
      <c r="AK67" s="202" t="s">
        <v>84</v>
      </c>
      <c r="AL67" s="200">
        <v>5</v>
      </c>
      <c r="AM67" s="119" t="s">
        <v>416</v>
      </c>
      <c r="AN67" s="119" t="s">
        <v>416</v>
      </c>
      <c r="AO67" s="119" t="s">
        <v>417</v>
      </c>
      <c r="AP67" s="191">
        <v>1</v>
      </c>
      <c r="AQ67" s="119" t="s">
        <v>268</v>
      </c>
      <c r="AR67" s="119" t="s">
        <v>2713</v>
      </c>
      <c r="AS67" s="119" t="s">
        <v>507</v>
      </c>
      <c r="AT67" s="119" t="s">
        <v>508</v>
      </c>
      <c r="AV67" s="601" t="s">
        <v>2799</v>
      </c>
      <c r="AW67" s="484" t="b">
        <v>0</v>
      </c>
      <c r="AX67" s="119" t="s">
        <v>1078</v>
      </c>
      <c r="BA67" s="119" t="b">
        <v>0</v>
      </c>
      <c r="BB67" s="119" t="b">
        <v>0</v>
      </c>
      <c r="BC67" s="119" t="b">
        <v>0</v>
      </c>
      <c r="BE67" s="119" t="s">
        <v>550</v>
      </c>
      <c r="BF67" s="119" t="s">
        <v>550</v>
      </c>
      <c r="BG67" s="119" t="s">
        <v>550</v>
      </c>
      <c r="BH67" s="189" t="s">
        <v>550</v>
      </c>
      <c r="BI67" s="189"/>
      <c r="BJ67" s="566" t="s">
        <v>2799</v>
      </c>
      <c r="BK67" s="484" t="s">
        <v>2799</v>
      </c>
      <c r="BL67" s="189"/>
      <c r="BM67" s="56"/>
      <c r="BN67" s="214">
        <v>999</v>
      </c>
      <c r="BO67"/>
      <c r="BP67" s="585"/>
      <c r="BQ67" s="585" t="s">
        <v>551</v>
      </c>
      <c r="BR67" s="585" t="s">
        <v>549</v>
      </c>
      <c r="BS67" s="585"/>
      <c r="BT67" s="585"/>
    </row>
    <row r="68" spans="1:72" s="119" customFormat="1">
      <c r="A68">
        <v>702</v>
      </c>
      <c r="B68" s="153" t="s">
        <v>7267</v>
      </c>
      <c r="C68" s="153" t="s">
        <v>7268</v>
      </c>
      <c r="D68" s="28">
        <v>0</v>
      </c>
      <c r="E68" s="591">
        <v>0</v>
      </c>
      <c r="F68" s="591">
        <v>1</v>
      </c>
      <c r="G68" s="349" t="s">
        <v>7213</v>
      </c>
      <c r="H68" t="s">
        <v>847</v>
      </c>
      <c r="I68"/>
      <c r="J68" s="56"/>
      <c r="M68" s="189"/>
      <c r="N68" s="189" t="s">
        <v>847</v>
      </c>
      <c r="O68" s="119" t="s">
        <v>847</v>
      </c>
      <c r="P68" s="189" t="s">
        <v>847</v>
      </c>
      <c r="Q68" s="120" t="s">
        <v>846</v>
      </c>
      <c r="R68" s="142">
        <v>103</v>
      </c>
      <c r="S68" s="142">
        <v>7</v>
      </c>
      <c r="T68" s="124" t="s">
        <v>80</v>
      </c>
      <c r="U68" s="189"/>
      <c r="V68" s="147">
        <v>99</v>
      </c>
      <c r="W68" s="147">
        <v>99</v>
      </c>
      <c r="X68" s="190" t="s">
        <v>2765</v>
      </c>
      <c r="Y68" s="137">
        <v>0</v>
      </c>
      <c r="Z68" s="137">
        <v>0</v>
      </c>
      <c r="AA68" s="137">
        <v>1</v>
      </c>
      <c r="AB68" s="137">
        <v>1</v>
      </c>
      <c r="AC68" s="137">
        <v>0</v>
      </c>
      <c r="AD68" s="137">
        <v>0</v>
      </c>
      <c r="AE68" s="137">
        <v>1</v>
      </c>
      <c r="AF68" s="137">
        <v>0</v>
      </c>
      <c r="AG68" s="137">
        <v>1</v>
      </c>
      <c r="AI68" s="137">
        <v>0</v>
      </c>
      <c r="AJ68" t="s">
        <v>84</v>
      </c>
      <c r="AK68" s="202" t="s">
        <v>84</v>
      </c>
      <c r="AL68" s="200">
        <v>5</v>
      </c>
      <c r="AM68" s="119" t="s">
        <v>416</v>
      </c>
      <c r="AN68" s="119" t="s">
        <v>416</v>
      </c>
      <c r="AO68" s="119" t="s">
        <v>417</v>
      </c>
      <c r="AP68" s="191">
        <v>1</v>
      </c>
      <c r="AQ68" s="119" t="s">
        <v>268</v>
      </c>
      <c r="AR68" s="119" t="s">
        <v>2713</v>
      </c>
      <c r="AS68" s="119" t="s">
        <v>507</v>
      </c>
      <c r="AT68" s="119" t="s">
        <v>508</v>
      </c>
      <c r="AV68" s="601" t="s">
        <v>2799</v>
      </c>
      <c r="AW68" s="484" t="b">
        <v>0</v>
      </c>
      <c r="AX68" s="119" t="s">
        <v>1078</v>
      </c>
      <c r="BA68" s="119" t="b">
        <v>0</v>
      </c>
      <c r="BB68" s="119" t="b">
        <v>0</v>
      </c>
      <c r="BC68" s="119" t="b">
        <v>0</v>
      </c>
      <c r="BE68" s="119" t="s">
        <v>4840</v>
      </c>
      <c r="BF68" s="119" t="s">
        <v>848</v>
      </c>
      <c r="BG68" s="119" t="s">
        <v>848</v>
      </c>
      <c r="BH68" s="189" t="s">
        <v>848</v>
      </c>
      <c r="BI68" s="189"/>
      <c r="BJ68" s="566" t="s">
        <v>2799</v>
      </c>
      <c r="BK68" s="484">
        <v>0</v>
      </c>
      <c r="BL68" s="189"/>
      <c r="BM68" s="56"/>
      <c r="BN68" s="214">
        <v>999</v>
      </c>
      <c r="BO68"/>
      <c r="BP68" s="585"/>
      <c r="BQ68" s="585" t="s">
        <v>408</v>
      </c>
      <c r="BR68" s="585" t="s">
        <v>847</v>
      </c>
      <c r="BS68" s="585"/>
      <c r="BT68" s="585"/>
    </row>
    <row r="69" spans="1:72" s="119" customFormat="1">
      <c r="A69">
        <v>705</v>
      </c>
      <c r="B69" s="153" t="s">
        <v>7267</v>
      </c>
      <c r="C69" s="153" t="s">
        <v>7268</v>
      </c>
      <c r="D69" s="28">
        <v>0</v>
      </c>
      <c r="E69" s="591">
        <v>0</v>
      </c>
      <c r="F69" s="591">
        <v>1</v>
      </c>
      <c r="G69" s="349" t="s">
        <v>7213</v>
      </c>
      <c r="H69" t="s">
        <v>749</v>
      </c>
      <c r="I69"/>
      <c r="J69" s="56"/>
      <c r="M69" s="189"/>
      <c r="N69" s="189" t="s">
        <v>749</v>
      </c>
      <c r="O69" s="119" t="s">
        <v>749</v>
      </c>
      <c r="P69" s="189" t="s">
        <v>749</v>
      </c>
      <c r="Q69" s="120" t="s">
        <v>748</v>
      </c>
      <c r="R69" s="142">
        <v>103</v>
      </c>
      <c r="S69" s="142">
        <v>7</v>
      </c>
      <c r="T69" s="188" t="s">
        <v>80</v>
      </c>
      <c r="U69" s="189"/>
      <c r="V69" s="147">
        <v>99</v>
      </c>
      <c r="W69" s="147">
        <v>99</v>
      </c>
      <c r="X69" s="190" t="s">
        <v>2765</v>
      </c>
      <c r="Y69" s="137">
        <v>0</v>
      </c>
      <c r="Z69" s="137">
        <v>1</v>
      </c>
      <c r="AA69" s="137">
        <v>1</v>
      </c>
      <c r="AB69" s="137">
        <v>1</v>
      </c>
      <c r="AC69" s="137">
        <v>0</v>
      </c>
      <c r="AD69" s="137">
        <v>0</v>
      </c>
      <c r="AE69" s="137">
        <v>1</v>
      </c>
      <c r="AF69" s="137">
        <v>0</v>
      </c>
      <c r="AG69" s="137">
        <v>0</v>
      </c>
      <c r="AI69" s="137">
        <v>0</v>
      </c>
      <c r="AJ69" s="119" t="s">
        <v>84</v>
      </c>
      <c r="AK69" s="38" t="s">
        <v>84</v>
      </c>
      <c r="AL69" s="200">
        <v>5</v>
      </c>
      <c r="AM69" s="119" t="s">
        <v>1743</v>
      </c>
      <c r="AN69" s="119" t="s">
        <v>1743</v>
      </c>
      <c r="AO69" s="119" t="s">
        <v>1744</v>
      </c>
      <c r="AP69" s="191">
        <v>3</v>
      </c>
      <c r="AQ69" s="119" t="s">
        <v>746</v>
      </c>
      <c r="AR69" s="119" t="s">
        <v>2713</v>
      </c>
      <c r="AS69" s="119" t="s">
        <v>507</v>
      </c>
      <c r="AT69" s="119" t="s">
        <v>508</v>
      </c>
      <c r="AV69" s="601" t="s">
        <v>2799</v>
      </c>
      <c r="AW69" s="484" t="b">
        <v>0</v>
      </c>
      <c r="AX69" s="119" t="s">
        <v>1078</v>
      </c>
      <c r="BA69" s="119" t="b">
        <v>0</v>
      </c>
      <c r="BB69" s="119" t="b">
        <v>0</v>
      </c>
      <c r="BC69" s="119" t="b">
        <v>0</v>
      </c>
      <c r="BE69" s="119" t="s">
        <v>750</v>
      </c>
      <c r="BF69" s="119" t="s">
        <v>750</v>
      </c>
      <c r="BG69" s="119" t="s">
        <v>750</v>
      </c>
      <c r="BH69" s="189" t="s">
        <v>750</v>
      </c>
      <c r="BI69" s="189"/>
      <c r="BJ69" s="566" t="s">
        <v>2799</v>
      </c>
      <c r="BK69" s="484" t="s">
        <v>2799</v>
      </c>
      <c r="BL69" s="189"/>
      <c r="BM69" s="56"/>
      <c r="BN69" s="214">
        <v>999</v>
      </c>
      <c r="BO69"/>
      <c r="BP69" s="585"/>
      <c r="BQ69" s="585" t="s">
        <v>551</v>
      </c>
      <c r="BR69" s="585" t="s">
        <v>749</v>
      </c>
      <c r="BS69" s="585"/>
      <c r="BT69" s="585"/>
    </row>
    <row r="70" spans="1:72" s="119" customFormat="1">
      <c r="A70">
        <v>706</v>
      </c>
      <c r="B70" s="153" t="s">
        <v>7267</v>
      </c>
      <c r="C70" s="153" t="s">
        <v>7268</v>
      </c>
      <c r="D70" s="28">
        <v>0</v>
      </c>
      <c r="E70" s="591">
        <v>0</v>
      </c>
      <c r="F70" s="591">
        <v>1</v>
      </c>
      <c r="G70" s="349" t="s">
        <v>7213</v>
      </c>
      <c r="H70" t="s">
        <v>752</v>
      </c>
      <c r="I70"/>
      <c r="J70" s="56"/>
      <c r="M70" s="189"/>
      <c r="N70" s="189" t="s">
        <v>752</v>
      </c>
      <c r="O70" s="119" t="s">
        <v>752</v>
      </c>
      <c r="P70" s="189" t="s">
        <v>752</v>
      </c>
      <c r="Q70" s="120" t="s">
        <v>751</v>
      </c>
      <c r="R70" s="142">
        <v>103</v>
      </c>
      <c r="S70" s="142">
        <v>7</v>
      </c>
      <c r="T70" s="124" t="s">
        <v>80</v>
      </c>
      <c r="U70" s="189"/>
      <c r="V70" s="147">
        <v>99</v>
      </c>
      <c r="W70" s="147">
        <v>99</v>
      </c>
      <c r="X70" s="190" t="s">
        <v>2765</v>
      </c>
      <c r="Y70" s="137">
        <v>0</v>
      </c>
      <c r="Z70" s="137">
        <v>1</v>
      </c>
      <c r="AA70" s="137">
        <v>1</v>
      </c>
      <c r="AB70" s="137">
        <v>1</v>
      </c>
      <c r="AC70" s="137">
        <v>0</v>
      </c>
      <c r="AD70" s="137">
        <v>0</v>
      </c>
      <c r="AE70" s="137">
        <v>1</v>
      </c>
      <c r="AF70" s="137">
        <v>0</v>
      </c>
      <c r="AG70" s="137">
        <v>1</v>
      </c>
      <c r="AI70" s="137">
        <v>0</v>
      </c>
      <c r="AJ70" t="s">
        <v>84</v>
      </c>
      <c r="AK70" s="38" t="s">
        <v>84</v>
      </c>
      <c r="AL70" s="200">
        <v>5</v>
      </c>
      <c r="AM70" s="119" t="s">
        <v>1743</v>
      </c>
      <c r="AN70" s="119" t="s">
        <v>1743</v>
      </c>
      <c r="AO70" s="119" t="s">
        <v>1744</v>
      </c>
      <c r="AP70" s="191">
        <v>3</v>
      </c>
      <c r="AQ70" s="119" t="s">
        <v>746</v>
      </c>
      <c r="AR70" s="119" t="s">
        <v>2713</v>
      </c>
      <c r="AS70" s="119" t="s">
        <v>507</v>
      </c>
      <c r="AT70" s="119" t="s">
        <v>508</v>
      </c>
      <c r="AV70" s="601" t="s">
        <v>2799</v>
      </c>
      <c r="AW70" s="484" t="b">
        <v>0</v>
      </c>
      <c r="AX70" s="119" t="s">
        <v>1078</v>
      </c>
      <c r="BA70" s="119" t="b">
        <v>0</v>
      </c>
      <c r="BB70" s="119" t="b">
        <v>0</v>
      </c>
      <c r="BC70" s="119" t="b">
        <v>0</v>
      </c>
      <c r="BE70" s="119" t="s">
        <v>4842</v>
      </c>
      <c r="BF70" s="119" t="s">
        <v>753</v>
      </c>
      <c r="BG70" t="s">
        <v>753</v>
      </c>
      <c r="BH70" s="189" t="s">
        <v>753</v>
      </c>
      <c r="BI70" s="189"/>
      <c r="BJ70" s="566" t="s">
        <v>2799</v>
      </c>
      <c r="BK70" s="484" t="s">
        <v>2799</v>
      </c>
      <c r="BL70" s="189"/>
      <c r="BM70" s="56"/>
      <c r="BN70" s="214">
        <v>999</v>
      </c>
      <c r="BO70"/>
      <c r="BP70" s="585"/>
      <c r="BQ70" s="585" t="s">
        <v>408</v>
      </c>
      <c r="BR70" s="585" t="s">
        <v>752</v>
      </c>
      <c r="BS70" s="585"/>
      <c r="BT70" s="585"/>
    </row>
    <row r="71" spans="1:72" s="119" customFormat="1">
      <c r="A71">
        <v>714</v>
      </c>
      <c r="B71" s="153" t="s">
        <v>7269</v>
      </c>
      <c r="C71" s="153" t="s">
        <v>7270</v>
      </c>
      <c r="D71" s="28">
        <v>0</v>
      </c>
      <c r="E71" s="591">
        <v>0</v>
      </c>
      <c r="F71" s="591">
        <v>1</v>
      </c>
      <c r="G71" s="349" t="s">
        <v>7213</v>
      </c>
      <c r="H71" t="s">
        <v>862</v>
      </c>
      <c r="I71"/>
      <c r="J71" s="56"/>
      <c r="K71"/>
      <c r="L71"/>
      <c r="M71" s="56"/>
      <c r="N71" s="56" t="s">
        <v>862</v>
      </c>
      <c r="O71" t="s">
        <v>862</v>
      </c>
      <c r="P71" s="56" t="s">
        <v>862</v>
      </c>
      <c r="Q71" s="61" t="s">
        <v>861</v>
      </c>
      <c r="R71" s="142">
        <v>104</v>
      </c>
      <c r="S71" s="142">
        <v>8</v>
      </c>
      <c r="T71" s="124" t="s">
        <v>255</v>
      </c>
      <c r="U71" s="56"/>
      <c r="V71" s="147">
        <v>99</v>
      </c>
      <c r="W71" s="147">
        <v>99</v>
      </c>
      <c r="X71" s="21" t="s">
        <v>2765</v>
      </c>
      <c r="Y71" s="137">
        <v>0</v>
      </c>
      <c r="Z71" s="137">
        <v>0</v>
      </c>
      <c r="AA71" s="137">
        <v>1</v>
      </c>
      <c r="AB71" s="137">
        <v>1</v>
      </c>
      <c r="AC71" s="137">
        <v>0</v>
      </c>
      <c r="AD71" s="137">
        <v>0</v>
      </c>
      <c r="AE71" s="137">
        <v>1</v>
      </c>
      <c r="AF71" s="137">
        <v>0</v>
      </c>
      <c r="AG71" s="137">
        <v>0</v>
      </c>
      <c r="AH71"/>
      <c r="AI71" s="137">
        <v>0</v>
      </c>
      <c r="AJ71" t="s">
        <v>84</v>
      </c>
      <c r="AK71" s="38" t="s">
        <v>84</v>
      </c>
      <c r="AL71" s="200">
        <v>5</v>
      </c>
      <c r="AM71" t="s">
        <v>416</v>
      </c>
      <c r="AN71" t="s">
        <v>416</v>
      </c>
      <c r="AO71" t="s">
        <v>417</v>
      </c>
      <c r="AP71" s="29">
        <v>1</v>
      </c>
      <c r="AQ71" t="s">
        <v>268</v>
      </c>
      <c r="AR71" t="s">
        <v>2713</v>
      </c>
      <c r="AS71" t="s">
        <v>507</v>
      </c>
      <c r="AT71" t="s">
        <v>508</v>
      </c>
      <c r="AU71"/>
      <c r="AV71" s="601" t="s">
        <v>2799</v>
      </c>
      <c r="AW71" s="484" t="b">
        <v>0</v>
      </c>
      <c r="AX71" t="s">
        <v>1078</v>
      </c>
      <c r="AY71"/>
      <c r="AZ71"/>
      <c r="BA71" t="b">
        <v>0</v>
      </c>
      <c r="BB71" t="b">
        <v>0</v>
      </c>
      <c r="BC71" t="b">
        <v>0</v>
      </c>
      <c r="BD71"/>
      <c r="BE71" t="s">
        <v>863</v>
      </c>
      <c r="BF71" t="s">
        <v>863</v>
      </c>
      <c r="BG71" t="s">
        <v>863</v>
      </c>
      <c r="BH71" s="56" t="s">
        <v>863</v>
      </c>
      <c r="BI71" s="56"/>
      <c r="BJ71" s="566" t="s">
        <v>2799</v>
      </c>
      <c r="BK71" s="484" t="s">
        <v>2799</v>
      </c>
      <c r="BL71" s="56"/>
      <c r="BM71" s="56"/>
      <c r="BN71" s="214">
        <v>999</v>
      </c>
      <c r="BO71"/>
      <c r="BP71" s="585"/>
      <c r="BQ71" s="585" t="s">
        <v>864</v>
      </c>
      <c r="BR71" s="585" t="s">
        <v>862</v>
      </c>
      <c r="BS71" s="585"/>
      <c r="BT71" s="585"/>
    </row>
    <row r="72" spans="1:72" s="168" customFormat="1" ht="15" thickBot="1">
      <c r="A72">
        <v>715</v>
      </c>
      <c r="B72" s="153" t="s">
        <v>7269</v>
      </c>
      <c r="C72" s="153" t="s">
        <v>7270</v>
      </c>
      <c r="D72" s="251">
        <v>0</v>
      </c>
      <c r="E72" s="591">
        <v>0</v>
      </c>
      <c r="F72" s="591">
        <v>1</v>
      </c>
      <c r="G72" s="349" t="s">
        <v>7213</v>
      </c>
      <c r="H72" s="168" t="s">
        <v>423</v>
      </c>
      <c r="J72" s="257"/>
      <c r="M72" s="257"/>
      <c r="N72" s="257" t="s">
        <v>423</v>
      </c>
      <c r="O72" s="168" t="s">
        <v>423</v>
      </c>
      <c r="P72" s="257" t="s">
        <v>423</v>
      </c>
      <c r="Q72" s="253" t="s">
        <v>422</v>
      </c>
      <c r="R72" s="142">
        <v>104</v>
      </c>
      <c r="S72" s="142">
        <v>8</v>
      </c>
      <c r="T72" s="256" t="s">
        <v>255</v>
      </c>
      <c r="U72" s="257"/>
      <c r="V72" s="147">
        <v>99</v>
      </c>
      <c r="W72" s="147">
        <v>99</v>
      </c>
      <c r="X72" s="260" t="s">
        <v>2765</v>
      </c>
      <c r="Y72" s="137">
        <v>0</v>
      </c>
      <c r="Z72" s="137">
        <v>0</v>
      </c>
      <c r="AA72" s="137">
        <v>1</v>
      </c>
      <c r="AB72" s="137">
        <v>1</v>
      </c>
      <c r="AC72" s="137">
        <v>0</v>
      </c>
      <c r="AD72" s="137">
        <v>0</v>
      </c>
      <c r="AE72" s="137">
        <v>1</v>
      </c>
      <c r="AF72" s="137">
        <v>0</v>
      </c>
      <c r="AG72" s="137">
        <v>1</v>
      </c>
      <c r="AI72" s="137">
        <v>0</v>
      </c>
      <c r="AJ72" s="168" t="s">
        <v>84</v>
      </c>
      <c r="AK72" s="262" t="s">
        <v>84</v>
      </c>
      <c r="AL72" s="200">
        <v>5</v>
      </c>
      <c r="AM72" s="168" t="s">
        <v>416</v>
      </c>
      <c r="AN72" s="168" t="s">
        <v>416</v>
      </c>
      <c r="AO72" s="168" t="s">
        <v>417</v>
      </c>
      <c r="AP72" s="626">
        <v>1</v>
      </c>
      <c r="AQ72" s="168" t="s">
        <v>268</v>
      </c>
      <c r="AR72" s="168" t="s">
        <v>2713</v>
      </c>
      <c r="AS72" s="168" t="s">
        <v>507</v>
      </c>
      <c r="AT72" s="168" t="s">
        <v>508</v>
      </c>
      <c r="AV72" s="601" t="s">
        <v>2799</v>
      </c>
      <c r="AW72" s="484" t="b">
        <v>0</v>
      </c>
      <c r="AX72" s="168" t="s">
        <v>1078</v>
      </c>
      <c r="BA72" s="168" t="b">
        <v>0</v>
      </c>
      <c r="BB72" s="168" t="b">
        <v>0</v>
      </c>
      <c r="BC72" s="168" t="b">
        <v>0</v>
      </c>
      <c r="BE72" s="168" t="s">
        <v>4848</v>
      </c>
      <c r="BF72" s="168" t="s">
        <v>424</v>
      </c>
      <c r="BG72" s="168" t="s">
        <v>424</v>
      </c>
      <c r="BH72" s="257" t="s">
        <v>424</v>
      </c>
      <c r="BI72" s="257"/>
      <c r="BJ72" s="566" t="s">
        <v>2799</v>
      </c>
      <c r="BK72" s="484" t="s">
        <v>2799</v>
      </c>
      <c r="BL72" s="257"/>
      <c r="BM72" s="257"/>
      <c r="BN72" s="347">
        <v>999</v>
      </c>
      <c r="BP72" s="589"/>
      <c r="BQ72" s="589" t="s">
        <v>425</v>
      </c>
      <c r="BR72" s="589" t="s">
        <v>423</v>
      </c>
      <c r="BS72" s="589"/>
      <c r="BT72" s="589"/>
    </row>
    <row r="73" spans="1:72" s="167" customFormat="1">
      <c r="A73">
        <v>718</v>
      </c>
      <c r="B73" s="153" t="s">
        <v>7269</v>
      </c>
      <c r="C73" s="153" t="s">
        <v>7270</v>
      </c>
      <c r="D73" s="329">
        <v>0</v>
      </c>
      <c r="E73" s="591">
        <v>0</v>
      </c>
      <c r="F73" s="591">
        <v>1</v>
      </c>
      <c r="G73" s="349" t="s">
        <v>7213</v>
      </c>
      <c r="H73" s="167" t="s">
        <v>896</v>
      </c>
      <c r="J73" s="293"/>
      <c r="M73" s="293"/>
      <c r="N73" s="293" t="s">
        <v>896</v>
      </c>
      <c r="O73" s="167" t="s">
        <v>896</v>
      </c>
      <c r="P73" s="293" t="s">
        <v>896</v>
      </c>
      <c r="Q73" s="297" t="s">
        <v>895</v>
      </c>
      <c r="R73" s="142">
        <v>104</v>
      </c>
      <c r="S73" s="142">
        <v>8</v>
      </c>
      <c r="T73" s="332" t="s">
        <v>255</v>
      </c>
      <c r="U73" s="293"/>
      <c r="V73" s="147">
        <v>99</v>
      </c>
      <c r="W73" s="147">
        <v>99</v>
      </c>
      <c r="X73" s="294" t="s">
        <v>2765</v>
      </c>
      <c r="Y73" s="137">
        <v>0</v>
      </c>
      <c r="Z73" s="137">
        <v>1</v>
      </c>
      <c r="AA73" s="137">
        <v>1</v>
      </c>
      <c r="AB73" s="137">
        <v>1</v>
      </c>
      <c r="AC73" s="137">
        <v>0</v>
      </c>
      <c r="AD73" s="137">
        <v>0</v>
      </c>
      <c r="AE73" s="137">
        <v>1</v>
      </c>
      <c r="AF73" s="137">
        <v>0</v>
      </c>
      <c r="AG73" s="137">
        <v>0</v>
      </c>
      <c r="AI73" s="137">
        <v>0</v>
      </c>
      <c r="AJ73" s="167" t="s">
        <v>84</v>
      </c>
      <c r="AK73" s="289" t="s">
        <v>84</v>
      </c>
      <c r="AL73" s="200">
        <v>5</v>
      </c>
      <c r="AM73" s="167" t="s">
        <v>1743</v>
      </c>
      <c r="AN73" s="167" t="s">
        <v>1743</v>
      </c>
      <c r="AO73" s="167" t="s">
        <v>1744</v>
      </c>
      <c r="AP73" s="627">
        <v>3</v>
      </c>
      <c r="AQ73" s="167" t="s">
        <v>746</v>
      </c>
      <c r="AR73" s="167" t="s">
        <v>2713</v>
      </c>
      <c r="AS73" s="167" t="s">
        <v>507</v>
      </c>
      <c r="AT73" s="167" t="s">
        <v>508</v>
      </c>
      <c r="AV73" s="601" t="s">
        <v>2799</v>
      </c>
      <c r="AW73" s="484" t="b">
        <v>0</v>
      </c>
      <c r="AX73" s="167" t="s">
        <v>1078</v>
      </c>
      <c r="BA73" s="167" t="b">
        <v>0</v>
      </c>
      <c r="BB73" s="167" t="b">
        <v>0</v>
      </c>
      <c r="BC73" s="167" t="b">
        <v>0</v>
      </c>
      <c r="BE73" s="167" t="s">
        <v>897</v>
      </c>
      <c r="BF73" s="167" t="s">
        <v>897</v>
      </c>
      <c r="BG73" s="167" t="s">
        <v>897</v>
      </c>
      <c r="BH73" s="293" t="s">
        <v>897</v>
      </c>
      <c r="BI73" s="293"/>
      <c r="BJ73" s="566" t="s">
        <v>2799</v>
      </c>
      <c r="BK73" s="484" t="s">
        <v>2799</v>
      </c>
      <c r="BL73" s="293"/>
      <c r="BM73" s="293"/>
      <c r="BN73" s="628">
        <v>999</v>
      </c>
      <c r="BP73" s="590"/>
      <c r="BQ73" s="590" t="s">
        <v>864</v>
      </c>
      <c r="BR73" s="590" t="s">
        <v>896</v>
      </c>
      <c r="BS73" s="590"/>
      <c r="BT73" s="590"/>
    </row>
    <row r="74" spans="1:72" s="119" customFormat="1">
      <c r="A74">
        <v>719</v>
      </c>
      <c r="B74" s="153" t="s">
        <v>7269</v>
      </c>
      <c r="C74" s="153" t="s">
        <v>7270</v>
      </c>
      <c r="D74" s="28">
        <v>0</v>
      </c>
      <c r="E74" s="591">
        <v>0</v>
      </c>
      <c r="F74" s="591">
        <v>1</v>
      </c>
      <c r="G74" s="349" t="s">
        <v>7213</v>
      </c>
      <c r="H74" t="s">
        <v>772</v>
      </c>
      <c r="I74"/>
      <c r="J74" s="56"/>
      <c r="K74"/>
      <c r="M74" s="189"/>
      <c r="N74" s="56" t="s">
        <v>772</v>
      </c>
      <c r="O74" t="s">
        <v>772</v>
      </c>
      <c r="P74" s="56" t="s">
        <v>772</v>
      </c>
      <c r="Q74" s="120" t="s">
        <v>771</v>
      </c>
      <c r="R74" s="142">
        <v>104</v>
      </c>
      <c r="S74" s="142">
        <v>8</v>
      </c>
      <c r="T74" s="124" t="s">
        <v>255</v>
      </c>
      <c r="U74" s="56"/>
      <c r="V74" s="147">
        <v>99</v>
      </c>
      <c r="W74" s="147">
        <v>99</v>
      </c>
      <c r="X74" s="21" t="s">
        <v>2765</v>
      </c>
      <c r="Y74" s="137">
        <v>0</v>
      </c>
      <c r="Z74" s="137">
        <v>1</v>
      </c>
      <c r="AA74" s="137">
        <v>1</v>
      </c>
      <c r="AB74" s="137">
        <v>1</v>
      </c>
      <c r="AC74" s="137">
        <v>0</v>
      </c>
      <c r="AD74" s="137">
        <v>0</v>
      </c>
      <c r="AE74" s="137">
        <v>1</v>
      </c>
      <c r="AF74" s="137">
        <v>0</v>
      </c>
      <c r="AG74" s="137">
        <v>1</v>
      </c>
      <c r="AH74"/>
      <c r="AI74" s="137">
        <v>0</v>
      </c>
      <c r="AJ74" t="s">
        <v>84</v>
      </c>
      <c r="AK74" s="38" t="s">
        <v>84</v>
      </c>
      <c r="AL74" s="200">
        <v>5</v>
      </c>
      <c r="AM74" t="s">
        <v>1743</v>
      </c>
      <c r="AN74" t="s">
        <v>1743</v>
      </c>
      <c r="AO74" t="s">
        <v>1744</v>
      </c>
      <c r="AP74" s="29">
        <v>3</v>
      </c>
      <c r="AQ74" t="s">
        <v>746</v>
      </c>
      <c r="AR74" t="s">
        <v>2713</v>
      </c>
      <c r="AS74" t="s">
        <v>507</v>
      </c>
      <c r="AT74" t="s">
        <v>508</v>
      </c>
      <c r="AU74"/>
      <c r="AV74" s="601" t="s">
        <v>2799</v>
      </c>
      <c r="AW74" s="484" t="b">
        <v>0</v>
      </c>
      <c r="AX74" t="s">
        <v>1078</v>
      </c>
      <c r="AY74"/>
      <c r="AZ74"/>
      <c r="BA74" t="b">
        <v>0</v>
      </c>
      <c r="BB74" t="b">
        <v>0</v>
      </c>
      <c r="BC74" t="b">
        <v>0</v>
      </c>
      <c r="BD74"/>
      <c r="BE74" t="s">
        <v>4850</v>
      </c>
      <c r="BF74" t="s">
        <v>773</v>
      </c>
      <c r="BG74" t="s">
        <v>773</v>
      </c>
      <c r="BH74" s="56" t="s">
        <v>773</v>
      </c>
      <c r="BI74" s="56"/>
      <c r="BJ74" s="566" t="s">
        <v>2799</v>
      </c>
      <c r="BK74" s="484">
        <v>0</v>
      </c>
      <c r="BL74" s="56"/>
      <c r="BM74" s="56"/>
      <c r="BN74" s="214">
        <v>999</v>
      </c>
      <c r="BO74"/>
      <c r="BP74" s="585"/>
      <c r="BQ74" s="585" t="s">
        <v>425</v>
      </c>
      <c r="BR74" s="585" t="s">
        <v>772</v>
      </c>
      <c r="BS74" s="585"/>
      <c r="BT74" s="585"/>
    </row>
    <row r="75" spans="1:72" s="119" customFormat="1">
      <c r="A75">
        <v>727</v>
      </c>
      <c r="B75" s="153" t="s">
        <v>7271</v>
      </c>
      <c r="C75" s="153" t="s">
        <v>7272</v>
      </c>
      <c r="D75" s="28">
        <v>0</v>
      </c>
      <c r="E75" s="591">
        <v>0</v>
      </c>
      <c r="F75" s="591">
        <v>1</v>
      </c>
      <c r="G75" s="349" t="s">
        <v>7213</v>
      </c>
      <c r="H75" t="s">
        <v>427</v>
      </c>
      <c r="I75"/>
      <c r="J75" s="189"/>
      <c r="M75" s="189"/>
      <c r="N75" s="189" t="s">
        <v>427</v>
      </c>
      <c r="O75" s="119" t="s">
        <v>427</v>
      </c>
      <c r="P75" s="189" t="s">
        <v>427</v>
      </c>
      <c r="Q75" s="120" t="s">
        <v>426</v>
      </c>
      <c r="R75" s="142">
        <v>105</v>
      </c>
      <c r="S75" s="142">
        <v>9</v>
      </c>
      <c r="T75" s="124" t="s">
        <v>265</v>
      </c>
      <c r="U75" s="56"/>
      <c r="V75" s="147">
        <v>99</v>
      </c>
      <c r="W75" s="147">
        <v>99</v>
      </c>
      <c r="X75" s="21" t="s">
        <v>2765</v>
      </c>
      <c r="Y75" s="137">
        <v>0</v>
      </c>
      <c r="Z75" s="137">
        <v>0</v>
      </c>
      <c r="AA75" s="137">
        <v>1</v>
      </c>
      <c r="AB75" s="137">
        <v>1</v>
      </c>
      <c r="AC75" s="137">
        <v>0</v>
      </c>
      <c r="AD75" s="137">
        <v>0</v>
      </c>
      <c r="AE75" s="137">
        <v>1</v>
      </c>
      <c r="AF75" s="137">
        <v>0</v>
      </c>
      <c r="AG75" s="137">
        <v>0</v>
      </c>
      <c r="AH75"/>
      <c r="AI75" s="137">
        <v>0</v>
      </c>
      <c r="AJ75" t="s">
        <v>84</v>
      </c>
      <c r="AK75" s="38" t="s">
        <v>84</v>
      </c>
      <c r="AL75" s="200">
        <v>5</v>
      </c>
      <c r="AM75" t="s">
        <v>416</v>
      </c>
      <c r="AN75" t="s">
        <v>416</v>
      </c>
      <c r="AO75" t="s">
        <v>417</v>
      </c>
      <c r="AP75" s="29">
        <v>1</v>
      </c>
      <c r="AQ75" t="s">
        <v>268</v>
      </c>
      <c r="AR75" t="s">
        <v>2713</v>
      </c>
      <c r="AS75" t="s">
        <v>507</v>
      </c>
      <c r="AT75" t="s">
        <v>508</v>
      </c>
      <c r="AU75"/>
      <c r="AV75" s="601" t="s">
        <v>2799</v>
      </c>
      <c r="AW75" s="484" t="b">
        <v>0</v>
      </c>
      <c r="AX75" t="s">
        <v>1078</v>
      </c>
      <c r="AY75"/>
      <c r="AZ75"/>
      <c r="BA75" t="b">
        <v>0</v>
      </c>
      <c r="BB75" t="b">
        <v>0</v>
      </c>
      <c r="BC75" t="b">
        <v>0</v>
      </c>
      <c r="BD75"/>
      <c r="BE75" s="119" t="s">
        <v>428</v>
      </c>
      <c r="BF75" s="119" t="s">
        <v>428</v>
      </c>
      <c r="BG75" s="119" t="s">
        <v>428</v>
      </c>
      <c r="BH75" s="56" t="s">
        <v>428</v>
      </c>
      <c r="BI75" s="56"/>
      <c r="BJ75" s="566" t="s">
        <v>2799</v>
      </c>
      <c r="BK75" s="484" t="s">
        <v>2799</v>
      </c>
      <c r="BL75" s="56"/>
      <c r="BM75" s="56"/>
      <c r="BN75" s="214">
        <v>999</v>
      </c>
      <c r="BO75"/>
      <c r="BP75" s="585"/>
      <c r="BQ75" s="585" t="s">
        <v>429</v>
      </c>
      <c r="BR75" s="585" t="s">
        <v>427</v>
      </c>
      <c r="BS75" s="585"/>
      <c r="BT75" s="585"/>
    </row>
    <row r="76" spans="1:72" s="119" customFormat="1">
      <c r="A76">
        <v>728</v>
      </c>
      <c r="B76" s="153" t="s">
        <v>7271</v>
      </c>
      <c r="C76" s="153" t="s">
        <v>7272</v>
      </c>
      <c r="D76" s="28">
        <v>0</v>
      </c>
      <c r="E76" s="591">
        <v>0</v>
      </c>
      <c r="F76" s="591">
        <v>1</v>
      </c>
      <c r="G76" s="349" t="s">
        <v>7213</v>
      </c>
      <c r="H76" t="s">
        <v>431</v>
      </c>
      <c r="I76"/>
      <c r="J76" s="189"/>
      <c r="M76" s="189"/>
      <c r="N76" s="189" t="s">
        <v>431</v>
      </c>
      <c r="O76" s="119" t="s">
        <v>431</v>
      </c>
      <c r="P76" s="189" t="s">
        <v>431</v>
      </c>
      <c r="Q76" s="120" t="s">
        <v>430</v>
      </c>
      <c r="R76" s="142">
        <v>105</v>
      </c>
      <c r="S76" s="142">
        <v>9</v>
      </c>
      <c r="T76" s="124" t="s">
        <v>265</v>
      </c>
      <c r="U76" s="56"/>
      <c r="V76" s="147">
        <v>99</v>
      </c>
      <c r="W76" s="147">
        <v>99</v>
      </c>
      <c r="X76" s="21" t="s">
        <v>2765</v>
      </c>
      <c r="Y76" s="137">
        <v>0</v>
      </c>
      <c r="Z76" s="137">
        <v>0</v>
      </c>
      <c r="AA76" s="137">
        <v>1</v>
      </c>
      <c r="AB76" s="137">
        <v>1</v>
      </c>
      <c r="AC76" s="137">
        <v>0</v>
      </c>
      <c r="AD76" s="137">
        <v>0</v>
      </c>
      <c r="AE76" s="137">
        <v>1</v>
      </c>
      <c r="AF76" s="137">
        <v>0</v>
      </c>
      <c r="AG76" s="137">
        <v>1</v>
      </c>
      <c r="AH76"/>
      <c r="AI76" s="137">
        <v>0</v>
      </c>
      <c r="AJ76" t="s">
        <v>84</v>
      </c>
      <c r="AK76" s="38" t="s">
        <v>84</v>
      </c>
      <c r="AL76" s="200">
        <v>5</v>
      </c>
      <c r="AM76" t="s">
        <v>416</v>
      </c>
      <c r="AN76" t="s">
        <v>416</v>
      </c>
      <c r="AO76" t="s">
        <v>417</v>
      </c>
      <c r="AP76" s="29">
        <v>1</v>
      </c>
      <c r="AQ76" t="s">
        <v>268</v>
      </c>
      <c r="AR76" t="s">
        <v>2713</v>
      </c>
      <c r="AS76" t="s">
        <v>507</v>
      </c>
      <c r="AT76" t="s">
        <v>508</v>
      </c>
      <c r="AU76"/>
      <c r="AV76" s="601" t="s">
        <v>2799</v>
      </c>
      <c r="AW76" s="484" t="b">
        <v>0</v>
      </c>
      <c r="AX76" t="s">
        <v>1078</v>
      </c>
      <c r="AY76"/>
      <c r="AZ76"/>
      <c r="BA76" t="b">
        <v>0</v>
      </c>
      <c r="BB76" t="b">
        <v>0</v>
      </c>
      <c r="BC76" t="b">
        <v>0</v>
      </c>
      <c r="BD76"/>
      <c r="BE76" s="119" t="s">
        <v>4852</v>
      </c>
      <c r="BF76" s="119" t="s">
        <v>432</v>
      </c>
      <c r="BG76" s="119" t="s">
        <v>432</v>
      </c>
      <c r="BH76" s="56" t="s">
        <v>432</v>
      </c>
      <c r="BI76" s="56"/>
      <c r="BJ76" s="566" t="s">
        <v>2799</v>
      </c>
      <c r="BK76" s="484">
        <v>0</v>
      </c>
      <c r="BL76" s="56"/>
      <c r="BM76" s="56"/>
      <c r="BN76" s="214">
        <v>999</v>
      </c>
      <c r="BO76"/>
      <c r="BP76" s="585"/>
      <c r="BQ76" s="585" t="s">
        <v>433</v>
      </c>
      <c r="BR76" s="585" t="s">
        <v>431</v>
      </c>
      <c r="BS76" s="585"/>
      <c r="BT76" s="585"/>
    </row>
    <row r="77" spans="1:72" s="119" customFormat="1">
      <c r="A77">
        <v>731</v>
      </c>
      <c r="B77" s="153" t="s">
        <v>7271</v>
      </c>
      <c r="C77" s="153" t="s">
        <v>7272</v>
      </c>
      <c r="D77" s="28">
        <v>0</v>
      </c>
      <c r="E77" s="591">
        <v>0</v>
      </c>
      <c r="F77" s="591">
        <v>1</v>
      </c>
      <c r="G77" s="349" t="s">
        <v>7213</v>
      </c>
      <c r="H77" t="s">
        <v>775</v>
      </c>
      <c r="I77"/>
      <c r="J77" s="189"/>
      <c r="M77" s="189"/>
      <c r="N77" s="189" t="s">
        <v>775</v>
      </c>
      <c r="O77" s="119" t="s">
        <v>775</v>
      </c>
      <c r="P77" s="189" t="s">
        <v>775</v>
      </c>
      <c r="Q77" s="120" t="s">
        <v>774</v>
      </c>
      <c r="R77" s="142">
        <v>105</v>
      </c>
      <c r="S77" s="142">
        <v>9</v>
      </c>
      <c r="T77" s="188" t="s">
        <v>265</v>
      </c>
      <c r="U77" s="189"/>
      <c r="V77" s="147">
        <v>99</v>
      </c>
      <c r="W77" s="147">
        <v>99</v>
      </c>
      <c r="X77" s="190" t="s">
        <v>2765</v>
      </c>
      <c r="Y77" s="137">
        <v>0</v>
      </c>
      <c r="Z77" s="137">
        <v>1</v>
      </c>
      <c r="AA77" s="137">
        <v>1</v>
      </c>
      <c r="AB77" s="137">
        <v>1</v>
      </c>
      <c r="AC77" s="137">
        <v>0</v>
      </c>
      <c r="AD77" s="137">
        <v>0</v>
      </c>
      <c r="AE77" s="137">
        <v>1</v>
      </c>
      <c r="AF77" s="137">
        <v>0</v>
      </c>
      <c r="AG77" s="137">
        <v>0</v>
      </c>
      <c r="AI77" s="137">
        <v>0</v>
      </c>
      <c r="AJ77" s="119" t="s">
        <v>84</v>
      </c>
      <c r="AK77" s="202" t="s">
        <v>84</v>
      </c>
      <c r="AL77" s="200">
        <v>5</v>
      </c>
      <c r="AM77" s="119" t="s">
        <v>1743</v>
      </c>
      <c r="AN77" s="119" t="s">
        <v>1743</v>
      </c>
      <c r="AO77" s="119" t="s">
        <v>1744</v>
      </c>
      <c r="AP77" s="191">
        <v>3</v>
      </c>
      <c r="AQ77" s="119" t="s">
        <v>746</v>
      </c>
      <c r="AR77" s="119" t="s">
        <v>2713</v>
      </c>
      <c r="AS77" s="119" t="s">
        <v>507</v>
      </c>
      <c r="AT77" s="119" t="s">
        <v>508</v>
      </c>
      <c r="AV77" s="601" t="s">
        <v>2799</v>
      </c>
      <c r="AW77" s="484" t="b">
        <v>0</v>
      </c>
      <c r="AX77" s="119" t="s">
        <v>1078</v>
      </c>
      <c r="BA77" s="119" t="b">
        <v>0</v>
      </c>
      <c r="BB77" s="119" t="b">
        <v>0</v>
      </c>
      <c r="BC77" s="119" t="b">
        <v>0</v>
      </c>
      <c r="BE77" s="119" t="s">
        <v>776</v>
      </c>
      <c r="BF77" s="119" t="s">
        <v>776</v>
      </c>
      <c r="BG77" s="119" t="s">
        <v>776</v>
      </c>
      <c r="BH77" s="189" t="s">
        <v>776</v>
      </c>
      <c r="BI77" s="189"/>
      <c r="BJ77" s="566" t="s">
        <v>2799</v>
      </c>
      <c r="BK77" s="484" t="s">
        <v>2799</v>
      </c>
      <c r="BL77" s="189"/>
      <c r="BM77" s="56"/>
      <c r="BN77" s="214">
        <v>999</v>
      </c>
      <c r="BO77"/>
      <c r="BP77" s="585"/>
      <c r="BQ77" s="585" t="s">
        <v>429</v>
      </c>
      <c r="BR77" s="585" t="s">
        <v>775</v>
      </c>
      <c r="BS77" s="585"/>
      <c r="BT77" s="585"/>
    </row>
    <row r="78" spans="1:72" s="119" customFormat="1">
      <c r="A78">
        <v>732</v>
      </c>
      <c r="B78" s="153" t="s">
        <v>7271</v>
      </c>
      <c r="C78" s="153" t="s">
        <v>7272</v>
      </c>
      <c r="D78" s="28">
        <v>0</v>
      </c>
      <c r="E78" s="591">
        <v>0</v>
      </c>
      <c r="F78" s="591">
        <v>1</v>
      </c>
      <c r="G78" s="349" t="s">
        <v>7213</v>
      </c>
      <c r="H78" t="s">
        <v>778</v>
      </c>
      <c r="I78"/>
      <c r="J78" s="189"/>
      <c r="M78" s="189"/>
      <c r="N78" s="189" t="s">
        <v>778</v>
      </c>
      <c r="O78" s="119" t="s">
        <v>778</v>
      </c>
      <c r="P78" s="189" t="s">
        <v>778</v>
      </c>
      <c r="Q78" s="120" t="s">
        <v>777</v>
      </c>
      <c r="R78" s="142">
        <v>105</v>
      </c>
      <c r="S78" s="142">
        <v>9</v>
      </c>
      <c r="T78" s="188" t="s">
        <v>265</v>
      </c>
      <c r="U78" s="189"/>
      <c r="V78" s="147">
        <v>99</v>
      </c>
      <c r="W78" s="147">
        <v>99</v>
      </c>
      <c r="X78" s="190" t="s">
        <v>2765</v>
      </c>
      <c r="Y78" s="137">
        <v>0</v>
      </c>
      <c r="Z78" s="137">
        <v>1</v>
      </c>
      <c r="AA78" s="137">
        <v>1</v>
      </c>
      <c r="AB78" s="137">
        <v>1</v>
      </c>
      <c r="AC78" s="137">
        <v>0</v>
      </c>
      <c r="AD78" s="137">
        <v>0</v>
      </c>
      <c r="AE78" s="137">
        <v>1</v>
      </c>
      <c r="AF78" s="137">
        <v>0</v>
      </c>
      <c r="AG78" s="137">
        <v>1</v>
      </c>
      <c r="AI78" s="137">
        <v>0</v>
      </c>
      <c r="AJ78" s="119" t="s">
        <v>84</v>
      </c>
      <c r="AK78" s="202" t="s">
        <v>84</v>
      </c>
      <c r="AL78" s="200">
        <v>5</v>
      </c>
      <c r="AM78" s="119" t="s">
        <v>1743</v>
      </c>
      <c r="AN78" s="119" t="s">
        <v>1743</v>
      </c>
      <c r="AO78" s="119" t="s">
        <v>1744</v>
      </c>
      <c r="AP78" s="191">
        <v>3</v>
      </c>
      <c r="AQ78" s="119" t="s">
        <v>746</v>
      </c>
      <c r="AR78" s="119" t="s">
        <v>2713</v>
      </c>
      <c r="AS78" s="119" t="s">
        <v>507</v>
      </c>
      <c r="AT78" s="119" t="s">
        <v>508</v>
      </c>
      <c r="AV78" s="601" t="s">
        <v>2799</v>
      </c>
      <c r="AW78" s="484" t="b">
        <v>0</v>
      </c>
      <c r="AX78" s="119" t="s">
        <v>1078</v>
      </c>
      <c r="BA78" s="119" t="b">
        <v>0</v>
      </c>
      <c r="BB78" s="119" t="b">
        <v>0</v>
      </c>
      <c r="BC78" s="119" t="b">
        <v>0</v>
      </c>
      <c r="BE78" s="119" t="s">
        <v>4854</v>
      </c>
      <c r="BF78" s="119" t="s">
        <v>779</v>
      </c>
      <c r="BG78" s="119" t="s">
        <v>779</v>
      </c>
      <c r="BH78" s="189" t="s">
        <v>779</v>
      </c>
      <c r="BI78" s="189"/>
      <c r="BJ78" s="566" t="s">
        <v>2799</v>
      </c>
      <c r="BK78" s="484" t="s">
        <v>2799</v>
      </c>
      <c r="BL78" s="189"/>
      <c r="BM78" s="56"/>
      <c r="BN78" s="214">
        <v>999</v>
      </c>
      <c r="BO78"/>
      <c r="BP78" s="585"/>
      <c r="BQ78" s="585" t="s">
        <v>433</v>
      </c>
      <c r="BR78" s="585" t="s">
        <v>778</v>
      </c>
      <c r="BS78" s="585"/>
      <c r="BT78" s="585"/>
    </row>
    <row r="79" spans="1:72" s="119" customFormat="1">
      <c r="A79">
        <v>740</v>
      </c>
      <c r="B79" s="153" t="s">
        <v>7273</v>
      </c>
      <c r="C79" s="153" t="s">
        <v>7274</v>
      </c>
      <c r="D79" s="28">
        <v>0</v>
      </c>
      <c r="E79" s="591">
        <v>0</v>
      </c>
      <c r="F79" s="591">
        <v>1</v>
      </c>
      <c r="G79" s="349" t="s">
        <v>7213</v>
      </c>
      <c r="H79" t="s">
        <v>435</v>
      </c>
      <c r="I79"/>
      <c r="J79" s="189"/>
      <c r="M79" s="189"/>
      <c r="N79" s="189" t="s">
        <v>435</v>
      </c>
      <c r="O79" s="119" t="s">
        <v>435</v>
      </c>
      <c r="P79" s="189" t="s">
        <v>435</v>
      </c>
      <c r="Q79" s="120" t="s">
        <v>434</v>
      </c>
      <c r="R79" s="142">
        <v>106</v>
      </c>
      <c r="S79" s="142">
        <v>10</v>
      </c>
      <c r="T79" s="188" t="s">
        <v>95</v>
      </c>
      <c r="U79" s="189"/>
      <c r="V79" s="147">
        <v>99</v>
      </c>
      <c r="W79" s="147">
        <v>99</v>
      </c>
      <c r="X79" s="190" t="s">
        <v>2765</v>
      </c>
      <c r="Y79" s="137">
        <v>0</v>
      </c>
      <c r="Z79" s="137">
        <v>0</v>
      </c>
      <c r="AA79" s="137">
        <v>1</v>
      </c>
      <c r="AB79" s="137">
        <v>1</v>
      </c>
      <c r="AC79" s="137">
        <v>0</v>
      </c>
      <c r="AD79" s="137">
        <v>0</v>
      </c>
      <c r="AE79" s="137">
        <v>1</v>
      </c>
      <c r="AF79" s="137">
        <v>0</v>
      </c>
      <c r="AG79" s="137">
        <v>0</v>
      </c>
      <c r="AI79" s="137">
        <v>0</v>
      </c>
      <c r="AJ79" s="119" t="s">
        <v>84</v>
      </c>
      <c r="AK79" s="202" t="s">
        <v>84</v>
      </c>
      <c r="AL79" s="200">
        <v>5</v>
      </c>
      <c r="AM79" s="119" t="s">
        <v>416</v>
      </c>
      <c r="AN79" s="119" t="s">
        <v>416</v>
      </c>
      <c r="AO79" s="119" t="s">
        <v>417</v>
      </c>
      <c r="AP79" s="191">
        <v>1</v>
      </c>
      <c r="AQ79" s="119" t="s">
        <v>268</v>
      </c>
      <c r="AR79" s="119" t="s">
        <v>2713</v>
      </c>
      <c r="AS79" s="119" t="s">
        <v>507</v>
      </c>
      <c r="AT79" s="119" t="s">
        <v>508</v>
      </c>
      <c r="AV79" s="601" t="s">
        <v>2799</v>
      </c>
      <c r="AW79" s="484" t="b">
        <v>0</v>
      </c>
      <c r="AX79" s="119" t="s">
        <v>1078</v>
      </c>
      <c r="BA79" s="119" t="b">
        <v>0</v>
      </c>
      <c r="BB79" s="119" t="b">
        <v>0</v>
      </c>
      <c r="BC79" s="119" t="b">
        <v>0</v>
      </c>
      <c r="BE79" s="119" t="s">
        <v>5172</v>
      </c>
      <c r="BF79" s="119" t="s">
        <v>436</v>
      </c>
      <c r="BG79" s="119" t="s">
        <v>436</v>
      </c>
      <c r="BH79" s="189" t="s">
        <v>436</v>
      </c>
      <c r="BI79" s="189"/>
      <c r="BJ79" s="566" t="s">
        <v>2799</v>
      </c>
      <c r="BK79" s="484" t="s">
        <v>2799</v>
      </c>
      <c r="BL79" s="189"/>
      <c r="BM79" s="56"/>
      <c r="BN79" s="214">
        <v>999</v>
      </c>
      <c r="BO79"/>
      <c r="BP79" s="585"/>
      <c r="BQ79" s="585" t="s">
        <v>437</v>
      </c>
      <c r="BR79" s="585" t="s">
        <v>435</v>
      </c>
      <c r="BS79" s="585"/>
      <c r="BT79" s="585"/>
    </row>
    <row r="80" spans="1:72" s="119" customFormat="1">
      <c r="A80">
        <v>741</v>
      </c>
      <c r="B80" s="153" t="s">
        <v>7273</v>
      </c>
      <c r="C80" s="153" t="s">
        <v>7274</v>
      </c>
      <c r="D80" s="28">
        <v>0</v>
      </c>
      <c r="E80" s="591">
        <v>0</v>
      </c>
      <c r="F80" s="591">
        <v>1</v>
      </c>
      <c r="G80" s="349" t="s">
        <v>7213</v>
      </c>
      <c r="H80" t="s">
        <v>876</v>
      </c>
      <c r="I80"/>
      <c r="J80" s="189"/>
      <c r="M80" s="189"/>
      <c r="N80" s="189" t="s">
        <v>876</v>
      </c>
      <c r="O80" s="119" t="s">
        <v>876</v>
      </c>
      <c r="P80" s="189" t="s">
        <v>876</v>
      </c>
      <c r="Q80" s="120" t="s">
        <v>875</v>
      </c>
      <c r="R80" s="142">
        <v>106</v>
      </c>
      <c r="S80" s="142">
        <v>10</v>
      </c>
      <c r="T80" s="188" t="s">
        <v>95</v>
      </c>
      <c r="U80" s="189"/>
      <c r="V80" s="147">
        <v>99</v>
      </c>
      <c r="W80" s="147">
        <v>99</v>
      </c>
      <c r="X80" s="190" t="s">
        <v>2765</v>
      </c>
      <c r="Y80" s="137">
        <v>0</v>
      </c>
      <c r="Z80" s="137">
        <v>0</v>
      </c>
      <c r="AA80" s="137">
        <v>1</v>
      </c>
      <c r="AB80" s="137">
        <v>1</v>
      </c>
      <c r="AC80" s="137">
        <v>0</v>
      </c>
      <c r="AD80" s="137">
        <v>0</v>
      </c>
      <c r="AE80" s="137">
        <v>1</v>
      </c>
      <c r="AF80" s="137">
        <v>0</v>
      </c>
      <c r="AG80" s="137">
        <v>1</v>
      </c>
      <c r="AI80" s="137">
        <v>0</v>
      </c>
      <c r="AJ80" s="119" t="s">
        <v>84</v>
      </c>
      <c r="AK80" s="202" t="s">
        <v>84</v>
      </c>
      <c r="AL80" s="200">
        <v>5</v>
      </c>
      <c r="AM80" s="119" t="s">
        <v>416</v>
      </c>
      <c r="AN80" s="119" t="s">
        <v>416</v>
      </c>
      <c r="AO80" s="119" t="s">
        <v>417</v>
      </c>
      <c r="AP80" s="191">
        <v>1</v>
      </c>
      <c r="AQ80" s="119" t="s">
        <v>268</v>
      </c>
      <c r="AR80" s="119" t="s">
        <v>2713</v>
      </c>
      <c r="AS80" s="119" t="s">
        <v>507</v>
      </c>
      <c r="AT80" s="119" t="s">
        <v>508</v>
      </c>
      <c r="AV80" s="601" t="s">
        <v>2799</v>
      </c>
      <c r="AW80" s="484" t="b">
        <v>0</v>
      </c>
      <c r="AX80" s="119" t="s">
        <v>1078</v>
      </c>
      <c r="BA80" s="119" t="b">
        <v>0</v>
      </c>
      <c r="BB80" s="119" t="b">
        <v>0</v>
      </c>
      <c r="BC80" s="119" t="b">
        <v>0</v>
      </c>
      <c r="BE80" s="119" t="s">
        <v>5173</v>
      </c>
      <c r="BF80" s="119" t="s">
        <v>877</v>
      </c>
      <c r="BG80" s="119" t="s">
        <v>877</v>
      </c>
      <c r="BH80" s="189" t="s">
        <v>877</v>
      </c>
      <c r="BI80" s="189"/>
      <c r="BJ80" s="566" t="s">
        <v>2799</v>
      </c>
      <c r="BK80" s="484" t="s">
        <v>2799</v>
      </c>
      <c r="BL80" s="189"/>
      <c r="BM80" s="56"/>
      <c r="BN80" s="214">
        <v>999</v>
      </c>
      <c r="BO80"/>
      <c r="BP80" s="585"/>
      <c r="BQ80" s="585" t="s">
        <v>786</v>
      </c>
      <c r="BR80" s="585" t="s">
        <v>876</v>
      </c>
      <c r="BS80" s="585"/>
      <c r="BT80" s="585"/>
    </row>
    <row r="81" spans="1:72" s="119" customFormat="1">
      <c r="A81">
        <v>744</v>
      </c>
      <c r="B81" s="153" t="s">
        <v>7273</v>
      </c>
      <c r="C81" s="153" t="s">
        <v>7274</v>
      </c>
      <c r="D81" s="28">
        <v>0</v>
      </c>
      <c r="E81" s="591">
        <v>0</v>
      </c>
      <c r="F81" s="591">
        <v>1</v>
      </c>
      <c r="G81" s="349" t="s">
        <v>7213</v>
      </c>
      <c r="H81" t="s">
        <v>781</v>
      </c>
      <c r="I81"/>
      <c r="J81" s="56"/>
      <c r="M81" s="189"/>
      <c r="N81" s="189" t="s">
        <v>781</v>
      </c>
      <c r="O81" s="119" t="s">
        <v>781</v>
      </c>
      <c r="P81" s="189" t="s">
        <v>781</v>
      </c>
      <c r="Q81" s="120" t="s">
        <v>780</v>
      </c>
      <c r="R81" s="142">
        <v>106</v>
      </c>
      <c r="S81" s="142">
        <v>10</v>
      </c>
      <c r="T81" s="188" t="s">
        <v>95</v>
      </c>
      <c r="U81" s="189"/>
      <c r="V81" s="147">
        <v>99</v>
      </c>
      <c r="W81" s="147">
        <v>99</v>
      </c>
      <c r="X81" s="190" t="s">
        <v>2765</v>
      </c>
      <c r="Y81" s="137">
        <v>0</v>
      </c>
      <c r="Z81" s="137">
        <v>1</v>
      </c>
      <c r="AA81" s="137">
        <v>1</v>
      </c>
      <c r="AB81" s="137">
        <v>1</v>
      </c>
      <c r="AC81" s="137">
        <v>0</v>
      </c>
      <c r="AD81" s="137">
        <v>0</v>
      </c>
      <c r="AE81" s="137">
        <v>1</v>
      </c>
      <c r="AF81" s="137">
        <v>0</v>
      </c>
      <c r="AG81" s="137">
        <v>0</v>
      </c>
      <c r="AI81" s="137">
        <v>0</v>
      </c>
      <c r="AJ81" s="119" t="s">
        <v>84</v>
      </c>
      <c r="AK81" s="202" t="s">
        <v>84</v>
      </c>
      <c r="AL81" s="200">
        <v>5</v>
      </c>
      <c r="AM81" s="119" t="s">
        <v>1743</v>
      </c>
      <c r="AN81" s="119" t="s">
        <v>1743</v>
      </c>
      <c r="AO81" s="119" t="s">
        <v>1744</v>
      </c>
      <c r="AP81" s="191">
        <v>3</v>
      </c>
      <c r="AQ81" s="119" t="s">
        <v>746</v>
      </c>
      <c r="AR81" s="119" t="s">
        <v>2713</v>
      </c>
      <c r="AS81" s="119" t="s">
        <v>507</v>
      </c>
      <c r="AT81" s="119" t="s">
        <v>508</v>
      </c>
      <c r="AV81" s="601" t="s">
        <v>2799</v>
      </c>
      <c r="AW81" s="484" t="b">
        <v>0</v>
      </c>
      <c r="AX81" s="119" t="s">
        <v>1078</v>
      </c>
      <c r="BA81" s="119" t="b">
        <v>0</v>
      </c>
      <c r="BB81" s="119" t="b">
        <v>0</v>
      </c>
      <c r="BC81" s="119" t="b">
        <v>0</v>
      </c>
      <c r="BE81" s="119" t="s">
        <v>5176</v>
      </c>
      <c r="BF81" s="119" t="s">
        <v>782</v>
      </c>
      <c r="BG81" s="119" t="s">
        <v>782</v>
      </c>
      <c r="BH81" s="189" t="s">
        <v>782</v>
      </c>
      <c r="BI81" s="189"/>
      <c r="BJ81" s="566" t="s">
        <v>2799</v>
      </c>
      <c r="BK81" s="484" t="s">
        <v>2799</v>
      </c>
      <c r="BL81" s="189"/>
      <c r="BM81" s="56"/>
      <c r="BN81" s="214">
        <v>999</v>
      </c>
      <c r="BO81"/>
      <c r="BP81" s="585"/>
      <c r="BQ81" s="585" t="s">
        <v>437</v>
      </c>
      <c r="BR81" s="585" t="s">
        <v>781</v>
      </c>
      <c r="BS81" s="585"/>
      <c r="BT81" s="585"/>
    </row>
    <row r="82" spans="1:72" s="119" customFormat="1">
      <c r="A82">
        <v>745</v>
      </c>
      <c r="B82" s="153" t="s">
        <v>7273</v>
      </c>
      <c r="C82" s="153" t="s">
        <v>7274</v>
      </c>
      <c r="D82" s="28">
        <v>0</v>
      </c>
      <c r="E82" s="591">
        <v>0</v>
      </c>
      <c r="F82" s="591">
        <v>1</v>
      </c>
      <c r="G82" s="349" t="s">
        <v>7213</v>
      </c>
      <c r="H82" t="s">
        <v>784</v>
      </c>
      <c r="I82"/>
      <c r="J82" s="56"/>
      <c r="M82" s="189"/>
      <c r="N82" s="189" t="s">
        <v>784</v>
      </c>
      <c r="O82" s="119" t="s">
        <v>784</v>
      </c>
      <c r="P82" s="189" t="s">
        <v>784</v>
      </c>
      <c r="Q82" s="120" t="s">
        <v>783</v>
      </c>
      <c r="R82" s="142">
        <v>106</v>
      </c>
      <c r="S82" s="142">
        <v>10</v>
      </c>
      <c r="T82" s="188" t="s">
        <v>95</v>
      </c>
      <c r="U82" s="189"/>
      <c r="V82" s="147">
        <v>99</v>
      </c>
      <c r="W82" s="147">
        <v>99</v>
      </c>
      <c r="X82" s="190" t="s">
        <v>2765</v>
      </c>
      <c r="Y82" s="137">
        <v>0</v>
      </c>
      <c r="Z82" s="137">
        <v>1</v>
      </c>
      <c r="AA82" s="137">
        <v>1</v>
      </c>
      <c r="AB82" s="137">
        <v>1</v>
      </c>
      <c r="AC82" s="137">
        <v>0</v>
      </c>
      <c r="AD82" s="137">
        <v>0</v>
      </c>
      <c r="AE82" s="137">
        <v>1</v>
      </c>
      <c r="AF82" s="137">
        <v>0</v>
      </c>
      <c r="AG82" s="137">
        <v>1</v>
      </c>
      <c r="AI82" s="137">
        <v>0</v>
      </c>
      <c r="AJ82" s="119" t="s">
        <v>84</v>
      </c>
      <c r="AK82" s="202" t="s">
        <v>84</v>
      </c>
      <c r="AL82" s="200">
        <v>5</v>
      </c>
      <c r="AM82" s="119" t="s">
        <v>1743</v>
      </c>
      <c r="AN82" s="119" t="s">
        <v>1743</v>
      </c>
      <c r="AO82" s="119" t="s">
        <v>1744</v>
      </c>
      <c r="AP82" s="191">
        <v>3</v>
      </c>
      <c r="AQ82" s="119" t="s">
        <v>746</v>
      </c>
      <c r="AR82" s="119" t="s">
        <v>2713</v>
      </c>
      <c r="AS82" s="119" t="s">
        <v>507</v>
      </c>
      <c r="AT82" s="119" t="s">
        <v>508</v>
      </c>
      <c r="AV82" s="601" t="s">
        <v>2799</v>
      </c>
      <c r="AW82" s="484" t="b">
        <v>0</v>
      </c>
      <c r="AX82" s="119" t="s">
        <v>1078</v>
      </c>
      <c r="BA82" s="119" t="b">
        <v>0</v>
      </c>
      <c r="BB82" s="119" t="b">
        <v>0</v>
      </c>
      <c r="BC82" s="119" t="b">
        <v>0</v>
      </c>
      <c r="BE82" s="119" t="s">
        <v>5177</v>
      </c>
      <c r="BF82" s="119" t="s">
        <v>785</v>
      </c>
      <c r="BG82" s="119" t="s">
        <v>785</v>
      </c>
      <c r="BH82" s="189" t="s">
        <v>785</v>
      </c>
      <c r="BI82" s="189"/>
      <c r="BJ82" s="566" t="s">
        <v>2799</v>
      </c>
      <c r="BK82" s="484" t="s">
        <v>2799</v>
      </c>
      <c r="BL82" s="189"/>
      <c r="BM82" s="56"/>
      <c r="BN82" s="214">
        <v>999</v>
      </c>
      <c r="BO82"/>
      <c r="BP82" s="585"/>
      <c r="BQ82" s="585" t="s">
        <v>786</v>
      </c>
      <c r="BR82" s="585" t="s">
        <v>784</v>
      </c>
      <c r="BS82" s="585"/>
      <c r="BT82" s="585"/>
    </row>
    <row r="83" spans="1:72" s="119" customFormat="1">
      <c r="A83">
        <v>753</v>
      </c>
      <c r="B83" s="153" t="s">
        <v>7275</v>
      </c>
      <c r="C83" s="153" t="s">
        <v>7276</v>
      </c>
      <c r="D83" s="28">
        <v>0</v>
      </c>
      <c r="E83" s="591">
        <v>0</v>
      </c>
      <c r="F83" s="591">
        <v>1</v>
      </c>
      <c r="G83" s="349" t="s">
        <v>7213</v>
      </c>
      <c r="H83" t="s">
        <v>621</v>
      </c>
      <c r="I83"/>
      <c r="J83" s="189"/>
      <c r="M83" s="189"/>
      <c r="N83" s="189" t="s">
        <v>621</v>
      </c>
      <c r="O83" s="119" t="s">
        <v>621</v>
      </c>
      <c r="P83" s="189" t="s">
        <v>621</v>
      </c>
      <c r="Q83" s="120" t="s">
        <v>620</v>
      </c>
      <c r="R83" s="142">
        <v>107</v>
      </c>
      <c r="S83" s="142">
        <v>11</v>
      </c>
      <c r="T83" s="188" t="s">
        <v>134</v>
      </c>
      <c r="U83" s="189"/>
      <c r="V83" s="147">
        <v>99</v>
      </c>
      <c r="W83" s="147">
        <v>99</v>
      </c>
      <c r="X83" s="190" t="s">
        <v>2765</v>
      </c>
      <c r="Y83" s="137">
        <v>0</v>
      </c>
      <c r="Z83" s="137">
        <v>0</v>
      </c>
      <c r="AA83" s="137">
        <v>1</v>
      </c>
      <c r="AB83" s="137">
        <v>1</v>
      </c>
      <c r="AC83" s="137">
        <v>0</v>
      </c>
      <c r="AD83" s="137">
        <v>0</v>
      </c>
      <c r="AE83" s="137">
        <v>1</v>
      </c>
      <c r="AF83" s="137">
        <v>0</v>
      </c>
      <c r="AG83" s="137">
        <v>0</v>
      </c>
      <c r="AI83" s="137">
        <v>0</v>
      </c>
      <c r="AJ83" s="119" t="s">
        <v>84</v>
      </c>
      <c r="AK83" s="202" t="s">
        <v>84</v>
      </c>
      <c r="AL83" s="200">
        <v>5</v>
      </c>
      <c r="AM83" s="119" t="s">
        <v>416</v>
      </c>
      <c r="AN83" s="119" t="s">
        <v>416</v>
      </c>
      <c r="AO83" s="119" t="s">
        <v>417</v>
      </c>
      <c r="AP83" s="191">
        <v>1</v>
      </c>
      <c r="AQ83" s="119" t="s">
        <v>268</v>
      </c>
      <c r="AR83" s="119" t="s">
        <v>2713</v>
      </c>
      <c r="AS83" s="119" t="s">
        <v>507</v>
      </c>
      <c r="AT83" s="119" t="s">
        <v>508</v>
      </c>
      <c r="AV83" s="601" t="s">
        <v>2799</v>
      </c>
      <c r="AW83" s="484" t="b">
        <v>0</v>
      </c>
      <c r="AX83" s="119" t="s">
        <v>1078</v>
      </c>
      <c r="BA83" s="119" t="b">
        <v>0</v>
      </c>
      <c r="BB83" s="119" t="b">
        <v>0</v>
      </c>
      <c r="BC83" s="119" t="b">
        <v>0</v>
      </c>
      <c r="BE83" s="119" t="s">
        <v>622</v>
      </c>
      <c r="BF83" s="119" t="s">
        <v>622</v>
      </c>
      <c r="BG83" s="119" t="s">
        <v>622</v>
      </c>
      <c r="BH83" s="189" t="s">
        <v>622</v>
      </c>
      <c r="BI83" s="189"/>
      <c r="BJ83" s="566" t="s">
        <v>2799</v>
      </c>
      <c r="BK83" s="484" t="s">
        <v>2799</v>
      </c>
      <c r="BL83" s="189"/>
      <c r="BM83" s="56"/>
      <c r="BN83" s="214">
        <v>999</v>
      </c>
      <c r="BO83"/>
      <c r="BP83" s="585"/>
      <c r="BQ83" s="585" t="s">
        <v>623</v>
      </c>
      <c r="BR83" s="585" t="s">
        <v>621</v>
      </c>
      <c r="BS83" s="585"/>
      <c r="BT83" s="585"/>
    </row>
    <row r="84" spans="1:72" s="119" customFormat="1">
      <c r="A84">
        <v>754</v>
      </c>
      <c r="B84" s="153" t="s">
        <v>7275</v>
      </c>
      <c r="C84" s="153" t="s">
        <v>7276</v>
      </c>
      <c r="D84" s="28">
        <v>0</v>
      </c>
      <c r="E84" s="591">
        <v>0</v>
      </c>
      <c r="F84" s="591">
        <v>1</v>
      </c>
      <c r="G84" s="349" t="s">
        <v>7213</v>
      </c>
      <c r="H84" t="s">
        <v>768</v>
      </c>
      <c r="I84"/>
      <c r="J84" s="189"/>
      <c r="M84" s="189"/>
      <c r="N84" s="189" t="s">
        <v>768</v>
      </c>
      <c r="O84" s="119" t="s">
        <v>768</v>
      </c>
      <c r="P84" s="189" t="s">
        <v>768</v>
      </c>
      <c r="Q84" s="120" t="s">
        <v>767</v>
      </c>
      <c r="R84" s="142">
        <v>107</v>
      </c>
      <c r="S84" s="142">
        <v>11</v>
      </c>
      <c r="T84" s="188" t="s">
        <v>134</v>
      </c>
      <c r="U84" s="189"/>
      <c r="V84" s="147">
        <v>99</v>
      </c>
      <c r="W84" s="147">
        <v>99</v>
      </c>
      <c r="X84" s="190" t="s">
        <v>2765</v>
      </c>
      <c r="Y84" s="137">
        <v>0</v>
      </c>
      <c r="Z84" s="137">
        <v>0</v>
      </c>
      <c r="AA84" s="137">
        <v>1</v>
      </c>
      <c r="AB84" s="137">
        <v>1</v>
      </c>
      <c r="AC84" s="137">
        <v>0</v>
      </c>
      <c r="AD84" s="137">
        <v>0</v>
      </c>
      <c r="AE84" s="137">
        <v>1</v>
      </c>
      <c r="AF84" s="137">
        <v>0</v>
      </c>
      <c r="AG84" s="137">
        <v>1</v>
      </c>
      <c r="AI84" s="137">
        <v>0</v>
      </c>
      <c r="AJ84" s="119" t="s">
        <v>84</v>
      </c>
      <c r="AK84" s="202" t="s">
        <v>84</v>
      </c>
      <c r="AL84" s="200">
        <v>5</v>
      </c>
      <c r="AM84" s="119" t="s">
        <v>416</v>
      </c>
      <c r="AN84" s="119" t="s">
        <v>416</v>
      </c>
      <c r="AO84" s="119" t="s">
        <v>417</v>
      </c>
      <c r="AP84" s="191">
        <v>1</v>
      </c>
      <c r="AQ84" s="119" t="s">
        <v>268</v>
      </c>
      <c r="AR84" s="119" t="s">
        <v>2713</v>
      </c>
      <c r="AS84" s="119" t="s">
        <v>507</v>
      </c>
      <c r="AT84" s="119" t="s">
        <v>508</v>
      </c>
      <c r="AV84" s="601" t="s">
        <v>2799</v>
      </c>
      <c r="AW84" s="484" t="b">
        <v>0</v>
      </c>
      <c r="AX84" s="119" t="s">
        <v>1078</v>
      </c>
      <c r="BA84" s="119" t="b">
        <v>0</v>
      </c>
      <c r="BB84" s="119" t="b">
        <v>0</v>
      </c>
      <c r="BC84" s="119" t="b">
        <v>0</v>
      </c>
      <c r="BE84" s="119" t="s">
        <v>4860</v>
      </c>
      <c r="BF84" s="119" t="s">
        <v>769</v>
      </c>
      <c r="BG84" s="119" t="s">
        <v>769</v>
      </c>
      <c r="BH84" s="189" t="s">
        <v>769</v>
      </c>
      <c r="BI84" s="189"/>
      <c r="BJ84" s="566" t="s">
        <v>2799</v>
      </c>
      <c r="BK84" s="484" t="s">
        <v>2799</v>
      </c>
      <c r="BL84" s="189"/>
      <c r="BM84" s="56"/>
      <c r="BN84" s="214">
        <v>999</v>
      </c>
      <c r="BO84"/>
      <c r="BP84" s="585"/>
      <c r="BQ84" s="585" t="s">
        <v>770</v>
      </c>
      <c r="BR84" s="585" t="s">
        <v>768</v>
      </c>
      <c r="BS84" s="585"/>
      <c r="BT84" s="585"/>
    </row>
    <row r="85" spans="1:72" s="119" customFormat="1">
      <c r="A85">
        <v>757</v>
      </c>
      <c r="B85" s="153" t="s">
        <v>7275</v>
      </c>
      <c r="C85" s="153" t="s">
        <v>7276</v>
      </c>
      <c r="D85" s="239">
        <v>0</v>
      </c>
      <c r="E85" s="591">
        <v>0</v>
      </c>
      <c r="F85" s="591">
        <v>1</v>
      </c>
      <c r="G85" s="349" t="s">
        <v>7213</v>
      </c>
      <c r="H85" s="119" t="s">
        <v>1046</v>
      </c>
      <c r="J85" s="189"/>
      <c r="M85" s="189"/>
      <c r="N85" s="189" t="s">
        <v>1046</v>
      </c>
      <c r="O85" s="119" t="s">
        <v>1046</v>
      </c>
      <c r="P85" s="189" t="s">
        <v>1046</v>
      </c>
      <c r="Q85" s="120" t="s">
        <v>1045</v>
      </c>
      <c r="R85" s="142">
        <v>107</v>
      </c>
      <c r="S85" s="142">
        <v>11</v>
      </c>
      <c r="T85" s="188" t="s">
        <v>134</v>
      </c>
      <c r="U85" s="189"/>
      <c r="V85" s="147">
        <v>99</v>
      </c>
      <c r="W85" s="147">
        <v>99</v>
      </c>
      <c r="X85" s="190" t="s">
        <v>2765</v>
      </c>
      <c r="Y85" s="137">
        <v>0</v>
      </c>
      <c r="Z85" s="137">
        <v>1</v>
      </c>
      <c r="AA85" s="137">
        <v>1</v>
      </c>
      <c r="AB85" s="137">
        <v>1</v>
      </c>
      <c r="AC85" s="137">
        <v>0</v>
      </c>
      <c r="AD85" s="137">
        <v>0</v>
      </c>
      <c r="AE85" s="137">
        <v>1</v>
      </c>
      <c r="AF85" s="137">
        <v>0</v>
      </c>
      <c r="AG85" s="137">
        <v>0</v>
      </c>
      <c r="AI85" s="137">
        <v>0</v>
      </c>
      <c r="AJ85" s="119" t="s">
        <v>84</v>
      </c>
      <c r="AK85" s="202" t="s">
        <v>84</v>
      </c>
      <c r="AL85" s="200">
        <v>5</v>
      </c>
      <c r="AM85" s="119" t="s">
        <v>1743</v>
      </c>
      <c r="AN85" s="119" t="s">
        <v>1743</v>
      </c>
      <c r="AO85" s="119" t="s">
        <v>1744</v>
      </c>
      <c r="AP85" s="191">
        <v>3</v>
      </c>
      <c r="AQ85" s="119" t="s">
        <v>746</v>
      </c>
      <c r="AR85" s="119" t="s">
        <v>2713</v>
      </c>
      <c r="AS85" s="119" t="s">
        <v>507</v>
      </c>
      <c r="AT85" s="119" t="s">
        <v>508</v>
      </c>
      <c r="AV85" s="601" t="s">
        <v>2799</v>
      </c>
      <c r="AW85" s="484" t="b">
        <v>0</v>
      </c>
      <c r="AX85" s="119" t="s">
        <v>1078</v>
      </c>
      <c r="BA85" s="119" t="b">
        <v>0</v>
      </c>
      <c r="BB85" s="119" t="b">
        <v>0</v>
      </c>
      <c r="BC85" s="119" t="b">
        <v>0</v>
      </c>
      <c r="BE85" s="119" t="s">
        <v>1047</v>
      </c>
      <c r="BF85" s="119" t="s">
        <v>1047</v>
      </c>
      <c r="BG85" s="119" t="s">
        <v>1047</v>
      </c>
      <c r="BH85" s="189" t="s">
        <v>1047</v>
      </c>
      <c r="BI85" s="189"/>
      <c r="BJ85" s="566" t="s">
        <v>2799</v>
      </c>
      <c r="BK85" s="484" t="s">
        <v>2799</v>
      </c>
      <c r="BL85" s="189"/>
      <c r="BM85" s="189"/>
      <c r="BN85" s="353">
        <v>999</v>
      </c>
      <c r="BP85" s="587"/>
      <c r="BQ85" s="587" t="s">
        <v>623</v>
      </c>
      <c r="BR85" s="587" t="s">
        <v>1046</v>
      </c>
      <c r="BS85" s="587"/>
      <c r="BT85" s="587"/>
    </row>
    <row r="86" spans="1:72" s="119" customFormat="1">
      <c r="A86">
        <v>758</v>
      </c>
      <c r="B86" s="153" t="s">
        <v>7275</v>
      </c>
      <c r="C86" s="153" t="s">
        <v>7276</v>
      </c>
      <c r="D86" s="28">
        <v>0</v>
      </c>
      <c r="E86" s="591">
        <v>0</v>
      </c>
      <c r="F86" s="591">
        <v>1</v>
      </c>
      <c r="G86" s="349" t="s">
        <v>7213</v>
      </c>
      <c r="H86" t="s">
        <v>1034</v>
      </c>
      <c r="I86"/>
      <c r="J86" s="56"/>
      <c r="M86" s="189"/>
      <c r="N86" s="189" t="s">
        <v>1034</v>
      </c>
      <c r="O86" s="119" t="s">
        <v>1034</v>
      </c>
      <c r="P86" s="189" t="s">
        <v>1034</v>
      </c>
      <c r="Q86" s="120" t="s">
        <v>1033</v>
      </c>
      <c r="R86" s="142">
        <v>107</v>
      </c>
      <c r="S86" s="142">
        <v>11</v>
      </c>
      <c r="T86" s="188" t="s">
        <v>134</v>
      </c>
      <c r="U86" s="189"/>
      <c r="V86" s="147">
        <v>99</v>
      </c>
      <c r="W86" s="147">
        <v>99</v>
      </c>
      <c r="X86" s="190" t="s">
        <v>2765</v>
      </c>
      <c r="Y86" s="137">
        <v>0</v>
      </c>
      <c r="Z86" s="137">
        <v>1</v>
      </c>
      <c r="AA86" s="137">
        <v>1</v>
      </c>
      <c r="AB86" s="137">
        <v>1</v>
      </c>
      <c r="AC86" s="137">
        <v>0</v>
      </c>
      <c r="AD86" s="137">
        <v>0</v>
      </c>
      <c r="AE86" s="137">
        <v>1</v>
      </c>
      <c r="AF86" s="137">
        <v>0</v>
      </c>
      <c r="AG86" s="137">
        <v>1</v>
      </c>
      <c r="AI86" s="137">
        <v>0</v>
      </c>
      <c r="AJ86" s="119" t="s">
        <v>84</v>
      </c>
      <c r="AK86" s="202" t="s">
        <v>84</v>
      </c>
      <c r="AL86" s="200">
        <v>5</v>
      </c>
      <c r="AM86" s="119" t="s">
        <v>1743</v>
      </c>
      <c r="AN86" s="119" t="s">
        <v>1743</v>
      </c>
      <c r="AO86" s="119" t="s">
        <v>1744</v>
      </c>
      <c r="AP86" s="191">
        <v>3</v>
      </c>
      <c r="AQ86" s="119" t="s">
        <v>746</v>
      </c>
      <c r="AR86" s="119" t="s">
        <v>2713</v>
      </c>
      <c r="AS86" s="119" t="s">
        <v>507</v>
      </c>
      <c r="AT86" s="119" t="s">
        <v>508</v>
      </c>
      <c r="AV86" s="601" t="s">
        <v>2799</v>
      </c>
      <c r="AW86" s="484" t="b">
        <v>0</v>
      </c>
      <c r="AX86" s="119" t="s">
        <v>1078</v>
      </c>
      <c r="BA86" s="119" t="b">
        <v>0</v>
      </c>
      <c r="BB86" s="119" t="b">
        <v>0</v>
      </c>
      <c r="BC86" s="119" t="b">
        <v>0</v>
      </c>
      <c r="BE86" s="119" t="s">
        <v>4862</v>
      </c>
      <c r="BF86" s="119" t="s">
        <v>1035</v>
      </c>
      <c r="BG86" s="119" t="s">
        <v>1035</v>
      </c>
      <c r="BH86" s="189" t="s">
        <v>1035</v>
      </c>
      <c r="BI86" s="189"/>
      <c r="BJ86" s="566" t="s">
        <v>2799</v>
      </c>
      <c r="BK86" s="484" t="s">
        <v>2799</v>
      </c>
      <c r="BL86" s="189"/>
      <c r="BM86" s="56"/>
      <c r="BN86" s="214">
        <v>999</v>
      </c>
      <c r="BO86"/>
      <c r="BP86" s="585"/>
      <c r="BQ86" s="585" t="s">
        <v>770</v>
      </c>
      <c r="BR86" s="585" t="s">
        <v>1034</v>
      </c>
      <c r="BS86" s="585"/>
      <c r="BT86" s="585"/>
    </row>
    <row r="87" spans="1:72" s="168" customFormat="1" ht="15" thickBot="1">
      <c r="A87">
        <v>766</v>
      </c>
      <c r="B87" s="153" t="s">
        <v>7277</v>
      </c>
      <c r="C87" s="153" t="s">
        <v>7278</v>
      </c>
      <c r="D87" s="251">
        <v>0</v>
      </c>
      <c r="E87" s="591">
        <v>0</v>
      </c>
      <c r="F87" s="591">
        <v>1</v>
      </c>
      <c r="G87" s="349" t="s">
        <v>7213</v>
      </c>
      <c r="H87" s="168" t="s">
        <v>406</v>
      </c>
      <c r="J87" s="257"/>
      <c r="M87" s="257"/>
      <c r="N87" s="257" t="s">
        <v>406</v>
      </c>
      <c r="O87" s="168" t="s">
        <v>406</v>
      </c>
      <c r="P87" s="257" t="s">
        <v>406</v>
      </c>
      <c r="Q87" s="253" t="s">
        <v>405</v>
      </c>
      <c r="R87" s="142">
        <v>108</v>
      </c>
      <c r="S87" s="142">
        <v>12</v>
      </c>
      <c r="T87" s="256" t="s">
        <v>244</v>
      </c>
      <c r="U87" s="257"/>
      <c r="V87" s="147">
        <v>99</v>
      </c>
      <c r="W87" s="147">
        <v>99</v>
      </c>
      <c r="X87" s="260" t="s">
        <v>2765</v>
      </c>
      <c r="Y87" s="137">
        <v>0</v>
      </c>
      <c r="Z87" s="137">
        <v>0</v>
      </c>
      <c r="AA87" s="137">
        <v>1</v>
      </c>
      <c r="AB87" s="137">
        <v>1</v>
      </c>
      <c r="AC87" s="137">
        <v>0</v>
      </c>
      <c r="AD87" s="137">
        <v>0</v>
      </c>
      <c r="AE87" s="137">
        <v>1</v>
      </c>
      <c r="AF87" s="137">
        <v>0</v>
      </c>
      <c r="AG87" s="137">
        <v>0</v>
      </c>
      <c r="AI87" s="137">
        <v>0</v>
      </c>
      <c r="AJ87" s="168" t="s">
        <v>84</v>
      </c>
      <c r="AK87" s="262" t="s">
        <v>84</v>
      </c>
      <c r="AL87" s="200">
        <v>5</v>
      </c>
      <c r="AM87" s="168" t="s">
        <v>416</v>
      </c>
      <c r="AN87" s="168" t="s">
        <v>416</v>
      </c>
      <c r="AO87" s="168" t="s">
        <v>417</v>
      </c>
      <c r="AP87" s="626">
        <v>1</v>
      </c>
      <c r="AQ87" s="168" t="s">
        <v>268</v>
      </c>
      <c r="AR87" s="168" t="s">
        <v>2713</v>
      </c>
      <c r="AS87" s="168" t="s">
        <v>507</v>
      </c>
      <c r="AT87" s="168" t="s">
        <v>508</v>
      </c>
      <c r="AV87" s="601" t="s">
        <v>2799</v>
      </c>
      <c r="AW87" s="484" t="b">
        <v>0</v>
      </c>
      <c r="AX87" s="119" t="s">
        <v>1078</v>
      </c>
      <c r="BA87" s="168" t="b">
        <v>0</v>
      </c>
      <c r="BB87" s="168" t="b">
        <v>0</v>
      </c>
      <c r="BC87" s="168" t="b">
        <v>0</v>
      </c>
      <c r="BE87" s="168" t="s">
        <v>407</v>
      </c>
      <c r="BF87" s="168" t="s">
        <v>407</v>
      </c>
      <c r="BG87" s="168" t="s">
        <v>407</v>
      </c>
      <c r="BH87" s="257" t="s">
        <v>407</v>
      </c>
      <c r="BI87" s="257"/>
      <c r="BJ87" s="566" t="s">
        <v>2799</v>
      </c>
      <c r="BK87" s="484" t="s">
        <v>2799</v>
      </c>
      <c r="BL87" s="257"/>
      <c r="BM87" s="257"/>
      <c r="BN87" s="347">
        <v>999</v>
      </c>
      <c r="BP87" s="589"/>
      <c r="BQ87" s="589" t="s">
        <v>408</v>
      </c>
      <c r="BR87" s="589" t="s">
        <v>406</v>
      </c>
      <c r="BS87" s="589"/>
      <c r="BT87" s="589"/>
    </row>
    <row r="88" spans="1:72">
      <c r="A88">
        <v>767</v>
      </c>
      <c r="B88" s="153" t="s">
        <v>7277</v>
      </c>
      <c r="C88" s="153" t="s">
        <v>7278</v>
      </c>
      <c r="D88" s="28">
        <v>0</v>
      </c>
      <c r="E88" s="591">
        <v>0</v>
      </c>
      <c r="F88" s="591">
        <v>1</v>
      </c>
      <c r="G88" s="349" t="s">
        <v>7213</v>
      </c>
      <c r="H88" t="s">
        <v>725</v>
      </c>
      <c r="J88" s="56"/>
      <c r="K88" s="119"/>
      <c r="L88" s="119"/>
      <c r="M88" s="189"/>
      <c r="N88" s="189" t="s">
        <v>725</v>
      </c>
      <c r="O88" s="119" t="s">
        <v>725</v>
      </c>
      <c r="P88" s="189" t="s">
        <v>725</v>
      </c>
      <c r="Q88" s="120" t="s">
        <v>724</v>
      </c>
      <c r="R88" s="142">
        <v>108</v>
      </c>
      <c r="S88" s="142">
        <v>12</v>
      </c>
      <c r="T88" s="188" t="s">
        <v>244</v>
      </c>
      <c r="U88" s="189"/>
      <c r="V88" s="147">
        <v>99</v>
      </c>
      <c r="W88" s="147">
        <v>99</v>
      </c>
      <c r="X88" s="190" t="s">
        <v>2765</v>
      </c>
      <c r="Y88" s="137">
        <v>0</v>
      </c>
      <c r="Z88" s="137">
        <v>0</v>
      </c>
      <c r="AA88" s="137">
        <v>1</v>
      </c>
      <c r="AB88" s="137">
        <v>1</v>
      </c>
      <c r="AC88" s="137">
        <v>0</v>
      </c>
      <c r="AD88" s="137">
        <v>0</v>
      </c>
      <c r="AE88" s="137">
        <v>1</v>
      </c>
      <c r="AF88" s="137">
        <v>0</v>
      </c>
      <c r="AG88" s="137">
        <v>1</v>
      </c>
      <c r="AH88" s="119"/>
      <c r="AI88" s="137">
        <v>0</v>
      </c>
      <c r="AJ88" s="119" t="s">
        <v>84</v>
      </c>
      <c r="AK88" s="202" t="s">
        <v>84</v>
      </c>
      <c r="AL88" s="200">
        <v>5</v>
      </c>
      <c r="AM88" s="119" t="s">
        <v>416</v>
      </c>
      <c r="AN88" s="119" t="s">
        <v>416</v>
      </c>
      <c r="AO88" s="119" t="s">
        <v>417</v>
      </c>
      <c r="AP88" s="191">
        <v>1</v>
      </c>
      <c r="AQ88" s="119" t="s">
        <v>268</v>
      </c>
      <c r="AR88" s="119" t="s">
        <v>2713</v>
      </c>
      <c r="AS88" s="119" t="s">
        <v>507</v>
      </c>
      <c r="AT88" s="119" t="s">
        <v>508</v>
      </c>
      <c r="AU88" s="119"/>
      <c r="AV88" s="601" t="s">
        <v>2799</v>
      </c>
      <c r="AW88" s="484" t="b">
        <v>0</v>
      </c>
      <c r="AX88" s="119" t="s">
        <v>1078</v>
      </c>
      <c r="AY88" s="119"/>
      <c r="AZ88" s="119"/>
      <c r="BA88" s="119" t="b">
        <v>0</v>
      </c>
      <c r="BB88" s="119" t="b">
        <v>0</v>
      </c>
      <c r="BC88" s="119" t="b">
        <v>0</v>
      </c>
      <c r="BD88" s="119"/>
      <c r="BE88" s="119" t="s">
        <v>4856</v>
      </c>
      <c r="BF88" s="119" t="s">
        <v>726</v>
      </c>
      <c r="BG88" s="119" t="s">
        <v>726</v>
      </c>
      <c r="BH88" s="189" t="s">
        <v>726</v>
      </c>
      <c r="BI88" s="189"/>
      <c r="BJ88" s="566" t="s">
        <v>2799</v>
      </c>
      <c r="BK88" s="484" t="s">
        <v>2799</v>
      </c>
      <c r="BL88" s="189"/>
      <c r="BM88" s="56"/>
      <c r="BN88" s="214">
        <v>999</v>
      </c>
      <c r="BP88" s="585"/>
      <c r="BQ88" s="585" t="s">
        <v>727</v>
      </c>
      <c r="BR88" s="585" t="s">
        <v>725</v>
      </c>
      <c r="BS88" s="585"/>
      <c r="BT88" s="585"/>
    </row>
    <row r="89" spans="1:72" s="229" customFormat="1">
      <c r="A89">
        <v>770</v>
      </c>
      <c r="B89" s="153" t="s">
        <v>7277</v>
      </c>
      <c r="C89" s="153" t="s">
        <v>7278</v>
      </c>
      <c r="D89" s="28">
        <v>0</v>
      </c>
      <c r="E89" s="591">
        <v>0</v>
      </c>
      <c r="F89" s="591">
        <v>1</v>
      </c>
      <c r="G89" s="349" t="s">
        <v>7213</v>
      </c>
      <c r="H89" t="s">
        <v>762</v>
      </c>
      <c r="I89"/>
      <c r="J89" s="56"/>
      <c r="K89" s="119"/>
      <c r="L89" s="119"/>
      <c r="M89" s="189"/>
      <c r="N89" s="189" t="s">
        <v>762</v>
      </c>
      <c r="O89" s="119" t="s">
        <v>762</v>
      </c>
      <c r="P89" s="189" t="s">
        <v>762</v>
      </c>
      <c r="Q89" s="120" t="s">
        <v>761</v>
      </c>
      <c r="R89" s="142">
        <v>108</v>
      </c>
      <c r="S89" s="142">
        <v>12</v>
      </c>
      <c r="T89" s="188" t="s">
        <v>244</v>
      </c>
      <c r="U89" s="189"/>
      <c r="V89" s="147">
        <v>99</v>
      </c>
      <c r="W89" s="147">
        <v>99</v>
      </c>
      <c r="X89" s="190" t="s">
        <v>2765</v>
      </c>
      <c r="Y89" s="137">
        <v>0</v>
      </c>
      <c r="Z89" s="137">
        <v>1</v>
      </c>
      <c r="AA89" s="137">
        <v>1</v>
      </c>
      <c r="AB89" s="137">
        <v>1</v>
      </c>
      <c r="AC89" s="137">
        <v>0</v>
      </c>
      <c r="AD89" s="137">
        <v>0</v>
      </c>
      <c r="AE89" s="137">
        <v>1</v>
      </c>
      <c r="AF89" s="137">
        <v>0</v>
      </c>
      <c r="AG89" s="137">
        <v>0</v>
      </c>
      <c r="AH89" s="119"/>
      <c r="AI89" s="137">
        <v>0</v>
      </c>
      <c r="AJ89" s="119" t="s">
        <v>84</v>
      </c>
      <c r="AK89" s="38" t="s">
        <v>84</v>
      </c>
      <c r="AL89" s="200">
        <v>5</v>
      </c>
      <c r="AM89" s="119" t="s">
        <v>1743</v>
      </c>
      <c r="AN89" s="119" t="s">
        <v>1743</v>
      </c>
      <c r="AO89" s="119" t="s">
        <v>1744</v>
      </c>
      <c r="AP89" s="191">
        <v>3</v>
      </c>
      <c r="AQ89" s="119" t="s">
        <v>746</v>
      </c>
      <c r="AR89" s="119" t="s">
        <v>2713</v>
      </c>
      <c r="AS89" s="119" t="s">
        <v>507</v>
      </c>
      <c r="AT89" s="119" t="s">
        <v>508</v>
      </c>
      <c r="AU89" s="119"/>
      <c r="AV89" s="601" t="s">
        <v>2799</v>
      </c>
      <c r="AW89" s="484" t="b">
        <v>0</v>
      </c>
      <c r="AX89" s="119" t="s">
        <v>1078</v>
      </c>
      <c r="AY89" s="119"/>
      <c r="AZ89" s="119"/>
      <c r="BA89" s="119" t="b">
        <v>0</v>
      </c>
      <c r="BB89" s="119" t="b">
        <v>0</v>
      </c>
      <c r="BC89" s="119" t="b">
        <v>0</v>
      </c>
      <c r="BD89" s="119"/>
      <c r="BE89" s="119" t="s">
        <v>763</v>
      </c>
      <c r="BF89" s="119" t="s">
        <v>763</v>
      </c>
      <c r="BG89" s="119" t="s">
        <v>763</v>
      </c>
      <c r="BH89" s="189" t="s">
        <v>763</v>
      </c>
      <c r="BI89" s="189"/>
      <c r="BJ89" s="566" t="s">
        <v>2799</v>
      </c>
      <c r="BK89" s="484" t="s">
        <v>2799</v>
      </c>
      <c r="BL89" s="189"/>
      <c r="BM89" s="56"/>
      <c r="BN89" s="214">
        <v>999</v>
      </c>
      <c r="BO89"/>
      <c r="BP89" s="585"/>
      <c r="BQ89" s="585" t="s">
        <v>408</v>
      </c>
      <c r="BR89" s="585" t="s">
        <v>762</v>
      </c>
      <c r="BS89" s="585"/>
      <c r="BT89" s="585"/>
    </row>
    <row r="90" spans="1:72">
      <c r="A90">
        <v>771</v>
      </c>
      <c r="B90" s="153" t="s">
        <v>7277</v>
      </c>
      <c r="C90" s="153" t="s">
        <v>7278</v>
      </c>
      <c r="D90" s="28">
        <v>0</v>
      </c>
      <c r="E90" s="591">
        <v>0</v>
      </c>
      <c r="F90" s="591">
        <v>1</v>
      </c>
      <c r="G90" s="349" t="s">
        <v>7213</v>
      </c>
      <c r="H90" t="s">
        <v>765</v>
      </c>
      <c r="J90" s="56"/>
      <c r="K90" s="119"/>
      <c r="L90" s="119"/>
      <c r="M90" s="189"/>
      <c r="N90" s="189" t="s">
        <v>765</v>
      </c>
      <c r="O90" s="119" t="s">
        <v>765</v>
      </c>
      <c r="P90" s="189" t="s">
        <v>765</v>
      </c>
      <c r="Q90" s="120" t="s">
        <v>764</v>
      </c>
      <c r="R90" s="142">
        <v>108</v>
      </c>
      <c r="S90" s="142">
        <v>12</v>
      </c>
      <c r="T90" s="188" t="s">
        <v>244</v>
      </c>
      <c r="U90" s="189"/>
      <c r="V90" s="147">
        <v>99</v>
      </c>
      <c r="W90" s="147">
        <v>99</v>
      </c>
      <c r="X90" s="190" t="s">
        <v>2765</v>
      </c>
      <c r="Y90" s="137">
        <v>0</v>
      </c>
      <c r="Z90" s="137">
        <v>1</v>
      </c>
      <c r="AA90" s="137">
        <v>1</v>
      </c>
      <c r="AB90" s="137">
        <v>1</v>
      </c>
      <c r="AC90" s="137">
        <v>0</v>
      </c>
      <c r="AD90" s="137">
        <v>0</v>
      </c>
      <c r="AE90" s="137">
        <v>1</v>
      </c>
      <c r="AF90" s="137">
        <v>0</v>
      </c>
      <c r="AG90" s="137">
        <v>1</v>
      </c>
      <c r="AH90" s="119"/>
      <c r="AI90" s="137">
        <v>0</v>
      </c>
      <c r="AJ90" s="119" t="s">
        <v>84</v>
      </c>
      <c r="AK90" s="38" t="s">
        <v>84</v>
      </c>
      <c r="AL90" s="200">
        <v>5</v>
      </c>
      <c r="AM90" s="119" t="s">
        <v>1743</v>
      </c>
      <c r="AN90" s="119" t="s">
        <v>1743</v>
      </c>
      <c r="AO90" s="119" t="s">
        <v>1744</v>
      </c>
      <c r="AP90" s="191">
        <v>3</v>
      </c>
      <c r="AQ90" s="119" t="s">
        <v>746</v>
      </c>
      <c r="AR90" s="119" t="s">
        <v>2713</v>
      </c>
      <c r="AS90" s="119" t="s">
        <v>507</v>
      </c>
      <c r="AT90" s="119" t="s">
        <v>508</v>
      </c>
      <c r="AU90" s="119"/>
      <c r="AV90" s="601" t="s">
        <v>2799</v>
      </c>
      <c r="AW90" s="484" t="b">
        <v>0</v>
      </c>
      <c r="AX90" s="119" t="s">
        <v>1078</v>
      </c>
      <c r="AY90" s="119"/>
      <c r="AZ90" s="119"/>
      <c r="BA90" s="119" t="b">
        <v>0</v>
      </c>
      <c r="BB90" s="119" t="b">
        <v>0</v>
      </c>
      <c r="BC90" s="119" t="b">
        <v>0</v>
      </c>
      <c r="BD90" s="119"/>
      <c r="BE90" s="119" t="s">
        <v>4858</v>
      </c>
      <c r="BF90" s="119" t="s">
        <v>766</v>
      </c>
      <c r="BG90" s="119" t="s">
        <v>766</v>
      </c>
      <c r="BH90" s="189" t="s">
        <v>766</v>
      </c>
      <c r="BI90" s="189"/>
      <c r="BJ90" s="566" t="s">
        <v>2799</v>
      </c>
      <c r="BK90" s="484">
        <v>0</v>
      </c>
      <c r="BL90" s="189"/>
      <c r="BM90" s="56"/>
      <c r="BN90" s="214">
        <v>999</v>
      </c>
      <c r="BP90" s="585"/>
      <c r="BQ90" s="585" t="s">
        <v>727</v>
      </c>
      <c r="BR90" s="585" t="s">
        <v>765</v>
      </c>
      <c r="BS90" s="585"/>
      <c r="BT90" s="585"/>
    </row>
    <row r="91" spans="1:72" s="229" customFormat="1">
      <c r="A91">
        <v>787</v>
      </c>
      <c r="B91" s="153" t="s">
        <v>7279</v>
      </c>
      <c r="C91" s="153" t="s">
        <v>7280</v>
      </c>
      <c r="D91" s="28">
        <v>0</v>
      </c>
      <c r="E91" s="591">
        <v>0</v>
      </c>
      <c r="F91" s="591">
        <v>1</v>
      </c>
      <c r="G91" s="349" t="s">
        <v>7213</v>
      </c>
      <c r="H91" t="s">
        <v>693</v>
      </c>
      <c r="I91"/>
      <c r="J91" s="56"/>
      <c r="K91"/>
      <c r="L91" s="119"/>
      <c r="M91" s="189"/>
      <c r="N91" s="56" t="s">
        <v>693</v>
      </c>
      <c r="O91" t="s">
        <v>693</v>
      </c>
      <c r="P91" s="56" t="s">
        <v>693</v>
      </c>
      <c r="Q91" s="120" t="s">
        <v>692</v>
      </c>
      <c r="R91" s="142">
        <v>999</v>
      </c>
      <c r="S91" s="142">
        <v>70</v>
      </c>
      <c r="T91" s="124" t="s">
        <v>185</v>
      </c>
      <c r="U91" s="56"/>
      <c r="V91" s="147">
        <v>99</v>
      </c>
      <c r="W91" s="147">
        <v>99</v>
      </c>
      <c r="X91" s="21" t="s">
        <v>2766</v>
      </c>
      <c r="Y91" s="137">
        <v>0</v>
      </c>
      <c r="Z91" s="137">
        <v>0</v>
      </c>
      <c r="AA91" s="137">
        <v>1</v>
      </c>
      <c r="AB91" s="137">
        <v>1</v>
      </c>
      <c r="AC91" s="137">
        <v>0</v>
      </c>
      <c r="AD91" s="137">
        <v>0</v>
      </c>
      <c r="AE91" s="137">
        <v>1</v>
      </c>
      <c r="AF91" s="137">
        <v>0</v>
      </c>
      <c r="AG91" s="137">
        <v>0</v>
      </c>
      <c r="AH91"/>
      <c r="AI91" s="137">
        <v>0</v>
      </c>
      <c r="AJ91" t="s">
        <v>84</v>
      </c>
      <c r="AK91" s="38" t="s">
        <v>84</v>
      </c>
      <c r="AL91" s="200">
        <v>5</v>
      </c>
      <c r="AM91" t="s">
        <v>416</v>
      </c>
      <c r="AN91" t="s">
        <v>416</v>
      </c>
      <c r="AO91" t="s">
        <v>417</v>
      </c>
      <c r="AP91" s="29">
        <v>1</v>
      </c>
      <c r="AQ91" t="s">
        <v>268</v>
      </c>
      <c r="AR91" t="s">
        <v>2713</v>
      </c>
      <c r="AS91" t="s">
        <v>507</v>
      </c>
      <c r="AT91" t="s">
        <v>508</v>
      </c>
      <c r="AU91"/>
      <c r="AV91" s="601" t="s">
        <v>2799</v>
      </c>
      <c r="AW91" s="484" t="b">
        <v>0</v>
      </c>
      <c r="AX91" t="s">
        <v>1078</v>
      </c>
      <c r="AY91"/>
      <c r="AZ91"/>
      <c r="BA91" t="b">
        <v>0</v>
      </c>
      <c r="BB91" t="b">
        <v>0</v>
      </c>
      <c r="BC91" t="b">
        <v>0</v>
      </c>
      <c r="BD91"/>
      <c r="BE91" t="s">
        <v>4740</v>
      </c>
      <c r="BF91" s="119" t="s">
        <v>4740</v>
      </c>
      <c r="BG91" t="s">
        <v>4740</v>
      </c>
      <c r="BH91" s="56" t="s">
        <v>4740</v>
      </c>
      <c r="BI91" s="56"/>
      <c r="BJ91" s="566" t="s">
        <v>2799</v>
      </c>
      <c r="BK91" s="484" t="s">
        <v>2799</v>
      </c>
      <c r="BL91" s="56"/>
      <c r="BM91" s="56"/>
      <c r="BN91" s="377">
        <v>999</v>
      </c>
      <c r="BO91"/>
      <c r="BP91" s="585"/>
      <c r="BQ91" s="585" t="s">
        <v>694</v>
      </c>
      <c r="BR91" s="585" t="s">
        <v>693</v>
      </c>
      <c r="BS91" s="585"/>
      <c r="BT91" s="585"/>
    </row>
    <row r="92" spans="1:72">
      <c r="A92">
        <v>788</v>
      </c>
      <c r="B92" s="153" t="s">
        <v>7279</v>
      </c>
      <c r="C92" s="153" t="s">
        <v>7280</v>
      </c>
      <c r="D92" s="28">
        <v>0</v>
      </c>
      <c r="E92" s="591">
        <v>0</v>
      </c>
      <c r="F92" s="591">
        <v>1</v>
      </c>
      <c r="G92" s="349" t="s">
        <v>7213</v>
      </c>
      <c r="H92" s="178" t="s">
        <v>696</v>
      </c>
      <c r="I92" s="178"/>
      <c r="J92" s="182"/>
      <c r="L92" s="119"/>
      <c r="M92" s="189"/>
      <c r="N92" s="56" t="s">
        <v>696</v>
      </c>
      <c r="O92" t="s">
        <v>696</v>
      </c>
      <c r="P92" s="56" t="s">
        <v>696</v>
      </c>
      <c r="Q92" s="120" t="s">
        <v>695</v>
      </c>
      <c r="R92" s="142">
        <v>999</v>
      </c>
      <c r="S92" s="142">
        <v>70</v>
      </c>
      <c r="T92" s="124" t="s">
        <v>185</v>
      </c>
      <c r="U92" s="56"/>
      <c r="V92" s="147">
        <v>99</v>
      </c>
      <c r="W92" s="147">
        <v>99</v>
      </c>
      <c r="X92" s="21" t="s">
        <v>2766</v>
      </c>
      <c r="Y92" s="137">
        <v>0</v>
      </c>
      <c r="Z92" s="137">
        <v>0</v>
      </c>
      <c r="AA92" s="137">
        <v>1</v>
      </c>
      <c r="AB92" s="137">
        <v>1</v>
      </c>
      <c r="AC92" s="137">
        <v>0</v>
      </c>
      <c r="AD92" s="137">
        <v>0</v>
      </c>
      <c r="AE92" s="137">
        <v>1</v>
      </c>
      <c r="AF92" s="137">
        <v>0</v>
      </c>
      <c r="AG92" s="137">
        <v>1</v>
      </c>
      <c r="AI92" s="137">
        <v>0</v>
      </c>
      <c r="AJ92" t="s">
        <v>84</v>
      </c>
      <c r="AK92" s="38" t="s">
        <v>84</v>
      </c>
      <c r="AL92" s="200">
        <v>5</v>
      </c>
      <c r="AM92" t="s">
        <v>416</v>
      </c>
      <c r="AN92" t="s">
        <v>416</v>
      </c>
      <c r="AO92" t="s">
        <v>417</v>
      </c>
      <c r="AP92" s="29">
        <v>1</v>
      </c>
      <c r="AQ92" t="s">
        <v>268</v>
      </c>
      <c r="AR92" t="s">
        <v>2713</v>
      </c>
      <c r="AS92" t="s">
        <v>507</v>
      </c>
      <c r="AT92" t="s">
        <v>508</v>
      </c>
      <c r="AV92" s="601" t="s">
        <v>2799</v>
      </c>
      <c r="AW92" s="484" t="b">
        <v>0</v>
      </c>
      <c r="AX92" t="s">
        <v>1078</v>
      </c>
      <c r="BA92" t="b">
        <v>0</v>
      </c>
      <c r="BB92" t="b">
        <v>0</v>
      </c>
      <c r="BC92" t="b">
        <v>0</v>
      </c>
      <c r="BE92" t="s">
        <v>4833</v>
      </c>
      <c r="BF92" s="119" t="s">
        <v>5280</v>
      </c>
      <c r="BG92" t="s">
        <v>5280</v>
      </c>
      <c r="BH92" s="56" t="s">
        <v>5280</v>
      </c>
      <c r="BI92" s="56"/>
      <c r="BJ92" s="566" t="s">
        <v>2799</v>
      </c>
      <c r="BK92" s="484" t="s">
        <v>2799</v>
      </c>
      <c r="BL92" s="56"/>
      <c r="BM92" s="56"/>
      <c r="BN92" s="377">
        <v>999</v>
      </c>
      <c r="BP92" s="585"/>
      <c r="BQ92" s="585" t="s">
        <v>697</v>
      </c>
      <c r="BR92" s="585" t="s">
        <v>696</v>
      </c>
      <c r="BS92" s="585"/>
      <c r="BT92" s="585"/>
    </row>
    <row r="93" spans="1:72" s="229" customFormat="1">
      <c r="A93">
        <v>791</v>
      </c>
      <c r="B93" s="153" t="s">
        <v>7279</v>
      </c>
      <c r="C93" s="153" t="s">
        <v>7280</v>
      </c>
      <c r="D93" s="28">
        <v>0</v>
      </c>
      <c r="E93" s="591">
        <v>0</v>
      </c>
      <c r="F93" s="591">
        <v>1</v>
      </c>
      <c r="G93" s="349" t="s">
        <v>7213</v>
      </c>
      <c r="H93" t="s">
        <v>956</v>
      </c>
      <c r="I93"/>
      <c r="J93" s="56"/>
      <c r="K93"/>
      <c r="L93" s="119"/>
      <c r="M93" s="189"/>
      <c r="N93" s="56" t="s">
        <v>956</v>
      </c>
      <c r="O93" t="s">
        <v>956</v>
      </c>
      <c r="P93" s="56" t="s">
        <v>956</v>
      </c>
      <c r="Q93" s="120" t="s">
        <v>955</v>
      </c>
      <c r="R93" s="142">
        <v>999</v>
      </c>
      <c r="S93" s="142">
        <v>70</v>
      </c>
      <c r="T93" s="188" t="s">
        <v>185</v>
      </c>
      <c r="U93" s="56"/>
      <c r="V93" s="147">
        <v>99</v>
      </c>
      <c r="W93" s="147">
        <v>99</v>
      </c>
      <c r="X93" s="21" t="s">
        <v>2766</v>
      </c>
      <c r="Y93" s="137">
        <v>0</v>
      </c>
      <c r="Z93" s="137">
        <v>1</v>
      </c>
      <c r="AA93" s="137">
        <v>1</v>
      </c>
      <c r="AB93" s="137">
        <v>1</v>
      </c>
      <c r="AC93" s="137">
        <v>0</v>
      </c>
      <c r="AD93" s="137">
        <v>0</v>
      </c>
      <c r="AE93" s="137">
        <v>1</v>
      </c>
      <c r="AF93" s="137">
        <v>0</v>
      </c>
      <c r="AG93" s="137">
        <v>0</v>
      </c>
      <c r="AH93"/>
      <c r="AI93" s="137">
        <v>0</v>
      </c>
      <c r="AJ93" t="s">
        <v>84</v>
      </c>
      <c r="AK93" s="38" t="s">
        <v>84</v>
      </c>
      <c r="AL93" s="200">
        <v>5</v>
      </c>
      <c r="AM93" t="s">
        <v>1743</v>
      </c>
      <c r="AN93" t="s">
        <v>1743</v>
      </c>
      <c r="AO93" t="s">
        <v>1744</v>
      </c>
      <c r="AP93" s="29">
        <v>3</v>
      </c>
      <c r="AQ93" t="s">
        <v>746</v>
      </c>
      <c r="AR93" t="s">
        <v>2713</v>
      </c>
      <c r="AS93" t="s">
        <v>507</v>
      </c>
      <c r="AT93" t="s">
        <v>508</v>
      </c>
      <c r="AU93"/>
      <c r="AV93" s="601" t="s">
        <v>2799</v>
      </c>
      <c r="AW93" s="484" t="b">
        <v>0</v>
      </c>
      <c r="AX93" t="s">
        <v>1078</v>
      </c>
      <c r="AY93"/>
      <c r="AZ93"/>
      <c r="BA93" t="b">
        <v>0</v>
      </c>
      <c r="BB93" t="b">
        <v>0</v>
      </c>
      <c r="BC93" t="b">
        <v>0</v>
      </c>
      <c r="BD93"/>
      <c r="BE93" t="s">
        <v>4745</v>
      </c>
      <c r="BF93" t="s">
        <v>4745</v>
      </c>
      <c r="BG93" t="s">
        <v>4745</v>
      </c>
      <c r="BH93" s="56" t="s">
        <v>4745</v>
      </c>
      <c r="BI93" s="56"/>
      <c r="BJ93" s="566" t="s">
        <v>2799</v>
      </c>
      <c r="BK93" s="484" t="s">
        <v>2799</v>
      </c>
      <c r="BL93" s="56"/>
      <c r="BM93" s="56"/>
      <c r="BN93" s="377">
        <v>999</v>
      </c>
      <c r="BO93"/>
      <c r="BP93" s="585"/>
      <c r="BQ93" s="585" t="s">
        <v>694</v>
      </c>
      <c r="BR93" s="585" t="s">
        <v>956</v>
      </c>
      <c r="BS93" s="585"/>
      <c r="BT93" s="585"/>
    </row>
    <row r="94" spans="1:72">
      <c r="A94">
        <v>792</v>
      </c>
      <c r="B94" s="153" t="s">
        <v>7279</v>
      </c>
      <c r="C94" s="153" t="s">
        <v>7280</v>
      </c>
      <c r="D94" s="28">
        <v>0</v>
      </c>
      <c r="E94" s="591">
        <v>0</v>
      </c>
      <c r="F94" s="591">
        <v>1</v>
      </c>
      <c r="G94" s="349" t="s">
        <v>7213</v>
      </c>
      <c r="H94" s="178" t="s">
        <v>869</v>
      </c>
      <c r="I94" s="178"/>
      <c r="J94" s="182"/>
      <c r="L94" s="119"/>
      <c r="M94" s="189"/>
      <c r="N94" s="56" t="s">
        <v>869</v>
      </c>
      <c r="O94" t="s">
        <v>869</v>
      </c>
      <c r="P94" s="56" t="s">
        <v>869</v>
      </c>
      <c r="Q94" s="120" t="s">
        <v>868</v>
      </c>
      <c r="R94" s="142">
        <v>999</v>
      </c>
      <c r="S94" s="142">
        <v>70</v>
      </c>
      <c r="T94" s="124" t="s">
        <v>185</v>
      </c>
      <c r="U94" s="56"/>
      <c r="V94" s="147">
        <v>99</v>
      </c>
      <c r="W94" s="147">
        <v>99</v>
      </c>
      <c r="X94" s="21" t="s">
        <v>2766</v>
      </c>
      <c r="Y94" s="137">
        <v>0</v>
      </c>
      <c r="Z94" s="137">
        <v>1</v>
      </c>
      <c r="AA94" s="137">
        <v>1</v>
      </c>
      <c r="AB94" s="137">
        <v>1</v>
      </c>
      <c r="AC94" s="137">
        <v>0</v>
      </c>
      <c r="AD94" s="137">
        <v>0</v>
      </c>
      <c r="AE94" s="137">
        <v>1</v>
      </c>
      <c r="AF94" s="137">
        <v>0</v>
      </c>
      <c r="AG94" s="137">
        <v>1</v>
      </c>
      <c r="AI94" s="137">
        <v>0</v>
      </c>
      <c r="AJ94" t="s">
        <v>84</v>
      </c>
      <c r="AK94" s="38" t="s">
        <v>84</v>
      </c>
      <c r="AL94" s="200">
        <v>5</v>
      </c>
      <c r="AM94" t="s">
        <v>1743</v>
      </c>
      <c r="AN94" t="s">
        <v>1743</v>
      </c>
      <c r="AO94" t="s">
        <v>1744</v>
      </c>
      <c r="AP94" s="29">
        <v>3</v>
      </c>
      <c r="AQ94" t="s">
        <v>746</v>
      </c>
      <c r="AR94" t="s">
        <v>2713</v>
      </c>
      <c r="AS94" t="s">
        <v>507</v>
      </c>
      <c r="AT94" t="s">
        <v>508</v>
      </c>
      <c r="AV94" s="601" t="s">
        <v>2799</v>
      </c>
      <c r="AW94" s="484" t="b">
        <v>0</v>
      </c>
      <c r="AX94" t="s">
        <v>1078</v>
      </c>
      <c r="BA94" t="b">
        <v>0</v>
      </c>
      <c r="BB94" t="b">
        <v>0</v>
      </c>
      <c r="BC94" t="b">
        <v>0</v>
      </c>
      <c r="BE94" t="s">
        <v>4835</v>
      </c>
      <c r="BF94" t="s">
        <v>5282</v>
      </c>
      <c r="BG94" t="s">
        <v>5282</v>
      </c>
      <c r="BH94" s="56" t="s">
        <v>5282</v>
      </c>
      <c r="BI94" s="56"/>
      <c r="BJ94" s="566" t="s">
        <v>2799</v>
      </c>
      <c r="BK94" s="484">
        <v>0</v>
      </c>
      <c r="BL94" s="56"/>
      <c r="BM94" s="56"/>
      <c r="BN94" s="377">
        <v>999</v>
      </c>
      <c r="BP94" s="585"/>
      <c r="BQ94" s="585" t="s">
        <v>697</v>
      </c>
      <c r="BR94" s="585" t="s">
        <v>869</v>
      </c>
      <c r="BS94" s="585"/>
      <c r="BT94" s="585"/>
    </row>
    <row r="95" spans="1:72" s="229" customFormat="1">
      <c r="A95">
        <v>803</v>
      </c>
      <c r="B95" s="153" t="s">
        <v>7281</v>
      </c>
      <c r="C95" s="153" t="s">
        <v>7280</v>
      </c>
      <c r="D95" s="239">
        <v>0</v>
      </c>
      <c r="E95" s="591">
        <v>0</v>
      </c>
      <c r="F95" s="591">
        <v>1</v>
      </c>
      <c r="G95" s="349" t="s">
        <v>7213</v>
      </c>
      <c r="H95" s="119" t="s">
        <v>444</v>
      </c>
      <c r="I95" s="119"/>
      <c r="J95" s="189"/>
      <c r="K95" s="119"/>
      <c r="L95" s="119"/>
      <c r="M95" s="189"/>
      <c r="N95" s="189" t="s">
        <v>444</v>
      </c>
      <c r="O95" s="119" t="s">
        <v>444</v>
      </c>
      <c r="P95" s="189" t="s">
        <v>444</v>
      </c>
      <c r="Q95" s="120" t="s">
        <v>443</v>
      </c>
      <c r="R95" s="142">
        <v>999</v>
      </c>
      <c r="S95" s="142">
        <v>71</v>
      </c>
      <c r="T95" s="188" t="s">
        <v>108</v>
      </c>
      <c r="U95" s="189"/>
      <c r="V95" s="147">
        <v>99</v>
      </c>
      <c r="W95" s="147">
        <v>99</v>
      </c>
      <c r="X95" s="190" t="s">
        <v>2766</v>
      </c>
      <c r="Y95" s="137">
        <v>0</v>
      </c>
      <c r="Z95" s="137">
        <v>0</v>
      </c>
      <c r="AA95" s="137">
        <v>1</v>
      </c>
      <c r="AB95" s="137">
        <v>1</v>
      </c>
      <c r="AC95" s="137">
        <v>0</v>
      </c>
      <c r="AD95" s="137">
        <v>0</v>
      </c>
      <c r="AE95" s="137">
        <v>1</v>
      </c>
      <c r="AF95" s="137">
        <v>0</v>
      </c>
      <c r="AG95" s="137">
        <v>0</v>
      </c>
      <c r="AH95" s="119"/>
      <c r="AI95" s="137">
        <v>0</v>
      </c>
      <c r="AJ95" s="119" t="s">
        <v>84</v>
      </c>
      <c r="AK95" s="202" t="s">
        <v>84</v>
      </c>
      <c r="AL95" s="200">
        <v>5</v>
      </c>
      <c r="AM95" s="119" t="s">
        <v>416</v>
      </c>
      <c r="AN95" s="119" t="s">
        <v>416</v>
      </c>
      <c r="AO95" s="119" t="s">
        <v>417</v>
      </c>
      <c r="AP95" s="191">
        <v>1</v>
      </c>
      <c r="AQ95" s="119" t="s">
        <v>268</v>
      </c>
      <c r="AR95" s="119" t="s">
        <v>2713</v>
      </c>
      <c r="AS95" s="119" t="s">
        <v>507</v>
      </c>
      <c r="AT95" s="119" t="s">
        <v>508</v>
      </c>
      <c r="AU95" s="119"/>
      <c r="AV95" s="601" t="s">
        <v>2799</v>
      </c>
      <c r="AW95" s="484" t="b">
        <v>0</v>
      </c>
      <c r="AX95" s="119" t="s">
        <v>1078</v>
      </c>
      <c r="AY95" s="119"/>
      <c r="AZ95" s="119"/>
      <c r="BA95" s="119" t="b">
        <v>0</v>
      </c>
      <c r="BB95" s="119" t="b">
        <v>0</v>
      </c>
      <c r="BC95" s="119" t="b">
        <v>0</v>
      </c>
      <c r="BD95" s="119"/>
      <c r="BE95" s="119" t="s">
        <v>445</v>
      </c>
      <c r="BF95" s="119" t="s">
        <v>445</v>
      </c>
      <c r="BG95" s="119" t="s">
        <v>445</v>
      </c>
      <c r="BH95" s="189" t="s">
        <v>445</v>
      </c>
      <c r="BI95" s="189"/>
      <c r="BJ95" s="566" t="s">
        <v>2799</v>
      </c>
      <c r="BK95" s="484" t="s">
        <v>2799</v>
      </c>
      <c r="BL95" s="189"/>
      <c r="BM95" s="189"/>
      <c r="BN95" s="311">
        <v>999</v>
      </c>
      <c r="BO95" s="119"/>
      <c r="BP95" s="587"/>
      <c r="BQ95" s="587" t="s">
        <v>446</v>
      </c>
      <c r="BR95" s="587" t="s">
        <v>444</v>
      </c>
      <c r="BS95" s="587"/>
      <c r="BT95" s="587"/>
    </row>
    <row r="96" spans="1:72">
      <c r="A96">
        <v>804</v>
      </c>
      <c r="B96" s="153" t="s">
        <v>7281</v>
      </c>
      <c r="C96" s="153" t="s">
        <v>7280</v>
      </c>
      <c r="D96" s="28">
        <v>0</v>
      </c>
      <c r="E96" s="591">
        <v>0</v>
      </c>
      <c r="F96" s="591">
        <v>1</v>
      </c>
      <c r="G96" s="349" t="s">
        <v>7213</v>
      </c>
      <c r="H96" t="s">
        <v>267</v>
      </c>
      <c r="J96" s="56"/>
      <c r="L96" s="119"/>
      <c r="M96" s="189"/>
      <c r="N96" s="56" t="s">
        <v>267</v>
      </c>
      <c r="O96" t="s">
        <v>267</v>
      </c>
      <c r="P96" s="56" t="s">
        <v>267</v>
      </c>
      <c r="Q96" s="120" t="s">
        <v>266</v>
      </c>
      <c r="R96" s="142">
        <v>999</v>
      </c>
      <c r="S96" s="142">
        <v>71</v>
      </c>
      <c r="T96" s="124" t="s">
        <v>108</v>
      </c>
      <c r="U96" s="56"/>
      <c r="V96" s="147">
        <v>99</v>
      </c>
      <c r="W96" s="147">
        <v>99</v>
      </c>
      <c r="X96" s="21" t="s">
        <v>2766</v>
      </c>
      <c r="Y96" s="137">
        <v>0</v>
      </c>
      <c r="Z96" s="137">
        <v>0</v>
      </c>
      <c r="AA96" s="137">
        <v>1</v>
      </c>
      <c r="AB96" s="137">
        <v>1</v>
      </c>
      <c r="AC96" s="137">
        <v>0</v>
      </c>
      <c r="AD96" s="137">
        <v>0</v>
      </c>
      <c r="AE96" s="137">
        <v>1</v>
      </c>
      <c r="AF96" s="137">
        <v>0</v>
      </c>
      <c r="AG96" s="137">
        <v>1</v>
      </c>
      <c r="AI96" s="137">
        <v>0</v>
      </c>
      <c r="AJ96" t="s">
        <v>84</v>
      </c>
      <c r="AK96" s="38" t="s">
        <v>84</v>
      </c>
      <c r="AL96" s="200">
        <v>5</v>
      </c>
      <c r="AM96" t="s">
        <v>416</v>
      </c>
      <c r="AN96" t="s">
        <v>416</v>
      </c>
      <c r="AO96" t="s">
        <v>417</v>
      </c>
      <c r="AP96" s="29">
        <v>1</v>
      </c>
      <c r="AQ96" t="s">
        <v>268</v>
      </c>
      <c r="AR96" t="s">
        <v>2713</v>
      </c>
      <c r="AS96" t="s">
        <v>507</v>
      </c>
      <c r="AT96" t="s">
        <v>508</v>
      </c>
      <c r="AV96" s="601" t="s">
        <v>2799</v>
      </c>
      <c r="AW96" s="484" t="b">
        <v>0</v>
      </c>
      <c r="AX96" t="s">
        <v>1078</v>
      </c>
      <c r="BA96" t="b">
        <v>0</v>
      </c>
      <c r="BB96" t="b">
        <v>0</v>
      </c>
      <c r="BC96" t="b">
        <v>0</v>
      </c>
      <c r="BE96" t="s">
        <v>4836</v>
      </c>
      <c r="BF96" t="s">
        <v>269</v>
      </c>
      <c r="BG96" t="s">
        <v>269</v>
      </c>
      <c r="BH96" s="56" t="s">
        <v>269</v>
      </c>
      <c r="BI96" s="56"/>
      <c r="BJ96" s="566" t="s">
        <v>2799</v>
      </c>
      <c r="BK96" s="484" t="s">
        <v>2799</v>
      </c>
      <c r="BL96" s="56"/>
      <c r="BM96" s="56"/>
      <c r="BN96" s="377">
        <v>999</v>
      </c>
      <c r="BP96" s="585"/>
      <c r="BQ96" s="585" t="s">
        <v>270</v>
      </c>
      <c r="BR96" s="585" t="s">
        <v>267</v>
      </c>
      <c r="BS96" s="585"/>
      <c r="BT96" s="585"/>
    </row>
    <row r="97" spans="1:72" s="229" customFormat="1">
      <c r="A97">
        <v>807</v>
      </c>
      <c r="B97" s="153" t="s">
        <v>7281</v>
      </c>
      <c r="C97" s="153" t="s">
        <v>7280</v>
      </c>
      <c r="D97" s="28">
        <v>0</v>
      </c>
      <c r="E97" s="591">
        <v>0</v>
      </c>
      <c r="F97" s="591">
        <v>1</v>
      </c>
      <c r="G97" s="349" t="s">
        <v>7213</v>
      </c>
      <c r="H97" t="s">
        <v>788</v>
      </c>
      <c r="I97"/>
      <c r="J97" s="56"/>
      <c r="K97"/>
      <c r="L97" s="119"/>
      <c r="M97" s="189"/>
      <c r="N97" s="56" t="s">
        <v>788</v>
      </c>
      <c r="O97" t="s">
        <v>788</v>
      </c>
      <c r="P97" s="56" t="s">
        <v>788</v>
      </c>
      <c r="Q97" s="120" t="s">
        <v>787</v>
      </c>
      <c r="R97" s="142">
        <v>999</v>
      </c>
      <c r="S97" s="142">
        <v>71</v>
      </c>
      <c r="T97" s="124" t="s">
        <v>108</v>
      </c>
      <c r="U97" s="56"/>
      <c r="V97" s="147">
        <v>99</v>
      </c>
      <c r="W97" s="147">
        <v>99</v>
      </c>
      <c r="X97" s="21" t="s">
        <v>2766</v>
      </c>
      <c r="Y97" s="137">
        <v>0</v>
      </c>
      <c r="Z97" s="137">
        <v>1</v>
      </c>
      <c r="AA97" s="137">
        <v>1</v>
      </c>
      <c r="AB97" s="137">
        <v>1</v>
      </c>
      <c r="AC97" s="137">
        <v>0</v>
      </c>
      <c r="AD97" s="137">
        <v>0</v>
      </c>
      <c r="AE97" s="137">
        <v>1</v>
      </c>
      <c r="AF97" s="137">
        <v>0</v>
      </c>
      <c r="AG97" s="137">
        <v>0</v>
      </c>
      <c r="AH97"/>
      <c r="AI97" s="137">
        <v>0</v>
      </c>
      <c r="AJ97" t="s">
        <v>84</v>
      </c>
      <c r="AK97" s="38" t="s">
        <v>84</v>
      </c>
      <c r="AL97" s="200">
        <v>5</v>
      </c>
      <c r="AM97" t="s">
        <v>1743</v>
      </c>
      <c r="AN97" t="s">
        <v>1743</v>
      </c>
      <c r="AO97" t="s">
        <v>1744</v>
      </c>
      <c r="AP97" s="29">
        <v>3</v>
      </c>
      <c r="AQ97" t="s">
        <v>746</v>
      </c>
      <c r="AR97" t="s">
        <v>2713</v>
      </c>
      <c r="AS97" t="s">
        <v>507</v>
      </c>
      <c r="AT97" t="s">
        <v>508</v>
      </c>
      <c r="AU97"/>
      <c r="AV97" s="601" t="s">
        <v>2799</v>
      </c>
      <c r="AW97" s="484" t="b">
        <v>0</v>
      </c>
      <c r="AX97" t="s">
        <v>1078</v>
      </c>
      <c r="AY97"/>
      <c r="AZ97"/>
      <c r="BA97" t="b">
        <v>0</v>
      </c>
      <c r="BB97" t="b">
        <v>0</v>
      </c>
      <c r="BC97" t="b">
        <v>0</v>
      </c>
      <c r="BD97"/>
      <c r="BE97" t="s">
        <v>789</v>
      </c>
      <c r="BF97" t="s">
        <v>789</v>
      </c>
      <c r="BG97" t="s">
        <v>789</v>
      </c>
      <c r="BH97" s="56" t="s">
        <v>789</v>
      </c>
      <c r="BI97" s="56"/>
      <c r="BJ97" s="566" t="s">
        <v>2799</v>
      </c>
      <c r="BK97" s="484" t="s">
        <v>2799</v>
      </c>
      <c r="BL97" s="56"/>
      <c r="BM97" s="56"/>
      <c r="BN97" s="377">
        <v>999</v>
      </c>
      <c r="BO97"/>
      <c r="BP97" s="585"/>
      <c r="BQ97" s="585" t="s">
        <v>446</v>
      </c>
      <c r="BR97" s="585" t="s">
        <v>788</v>
      </c>
      <c r="BS97" s="585"/>
      <c r="BT97" s="585"/>
    </row>
    <row r="98" spans="1:72">
      <c r="A98">
        <v>808</v>
      </c>
      <c r="B98" s="153" t="s">
        <v>7281</v>
      </c>
      <c r="C98" s="153" t="s">
        <v>7280</v>
      </c>
      <c r="D98" s="28">
        <v>0</v>
      </c>
      <c r="E98" s="591">
        <v>0</v>
      </c>
      <c r="F98" s="591">
        <v>1</v>
      </c>
      <c r="G98" s="349" t="s">
        <v>7213</v>
      </c>
      <c r="H98" s="178" t="s">
        <v>791</v>
      </c>
      <c r="I98" s="178"/>
      <c r="J98" s="182"/>
      <c r="L98" s="119"/>
      <c r="M98" s="189"/>
      <c r="N98" s="56" t="s">
        <v>791</v>
      </c>
      <c r="O98" t="s">
        <v>791</v>
      </c>
      <c r="P98" s="56" t="s">
        <v>791</v>
      </c>
      <c r="Q98" s="120" t="s">
        <v>790</v>
      </c>
      <c r="R98" s="142">
        <v>999</v>
      </c>
      <c r="S98" s="142">
        <v>71</v>
      </c>
      <c r="T98" s="188" t="s">
        <v>108</v>
      </c>
      <c r="U98" s="56"/>
      <c r="V98" s="147">
        <v>99</v>
      </c>
      <c r="W98" s="147">
        <v>99</v>
      </c>
      <c r="X98" s="21" t="s">
        <v>2766</v>
      </c>
      <c r="Y98" s="137">
        <v>0</v>
      </c>
      <c r="Z98" s="137">
        <v>1</v>
      </c>
      <c r="AA98" s="137">
        <v>1</v>
      </c>
      <c r="AB98" s="137">
        <v>1</v>
      </c>
      <c r="AC98" s="137">
        <v>0</v>
      </c>
      <c r="AD98" s="137">
        <v>0</v>
      </c>
      <c r="AE98" s="137">
        <v>1</v>
      </c>
      <c r="AF98" s="137">
        <v>0</v>
      </c>
      <c r="AG98" s="137">
        <v>1</v>
      </c>
      <c r="AI98" s="137">
        <v>0</v>
      </c>
      <c r="AJ98" t="s">
        <v>84</v>
      </c>
      <c r="AK98" s="38" t="s">
        <v>84</v>
      </c>
      <c r="AL98" s="200">
        <v>5</v>
      </c>
      <c r="AM98" t="s">
        <v>1743</v>
      </c>
      <c r="AN98" t="s">
        <v>1743</v>
      </c>
      <c r="AO98" t="s">
        <v>1744</v>
      </c>
      <c r="AP98" s="29">
        <v>3</v>
      </c>
      <c r="AQ98" t="s">
        <v>746</v>
      </c>
      <c r="AR98" t="s">
        <v>2713</v>
      </c>
      <c r="AS98" t="s">
        <v>507</v>
      </c>
      <c r="AT98" t="s">
        <v>508</v>
      </c>
      <c r="AV98" s="601" t="s">
        <v>2799</v>
      </c>
      <c r="AW98" s="484" t="b">
        <v>0</v>
      </c>
      <c r="AX98" t="s">
        <v>1078</v>
      </c>
      <c r="BA98" t="b">
        <v>0</v>
      </c>
      <c r="BB98" t="b">
        <v>0</v>
      </c>
      <c r="BC98" t="b">
        <v>0</v>
      </c>
      <c r="BE98" t="s">
        <v>4838</v>
      </c>
      <c r="BF98" t="s">
        <v>792</v>
      </c>
      <c r="BG98" t="s">
        <v>792</v>
      </c>
      <c r="BH98" s="56" t="s">
        <v>792</v>
      </c>
      <c r="BI98" s="56"/>
      <c r="BJ98" s="566" t="s">
        <v>2799</v>
      </c>
      <c r="BK98" s="484" t="s">
        <v>2799</v>
      </c>
      <c r="BL98" s="56"/>
      <c r="BM98" s="56"/>
      <c r="BN98" s="377">
        <v>999</v>
      </c>
      <c r="BP98" s="585"/>
      <c r="BQ98" s="585" t="s">
        <v>270</v>
      </c>
      <c r="BR98" s="585" t="s">
        <v>791</v>
      </c>
      <c r="BS98" s="585"/>
      <c r="BT98" s="585"/>
    </row>
    <row r="99" spans="1:72">
      <c r="A99">
        <v>522</v>
      </c>
      <c r="B99" s="153" t="s">
        <v>7250</v>
      </c>
      <c r="C99" s="153" t="s">
        <v>7251</v>
      </c>
      <c r="D99" s="28">
        <v>0</v>
      </c>
      <c r="E99" s="591">
        <v>0</v>
      </c>
      <c r="F99" s="591">
        <v>1</v>
      </c>
      <c r="G99" s="349" t="s">
        <v>7213</v>
      </c>
      <c r="H99" t="s">
        <v>391</v>
      </c>
      <c r="I99" s="178"/>
      <c r="J99" s="56"/>
      <c r="L99" s="119"/>
      <c r="M99" s="189"/>
      <c r="N99" s="56" t="s">
        <v>391</v>
      </c>
      <c r="O99" t="s">
        <v>391</v>
      </c>
      <c r="P99" s="56" t="s">
        <v>391</v>
      </c>
      <c r="Q99" s="61" t="s">
        <v>390</v>
      </c>
      <c r="R99" s="142">
        <v>107</v>
      </c>
      <c r="S99" s="142">
        <v>11</v>
      </c>
      <c r="T99" s="124" t="s">
        <v>134</v>
      </c>
      <c r="U99" s="56" t="s">
        <v>134</v>
      </c>
      <c r="V99" s="147">
        <v>99</v>
      </c>
      <c r="W99" s="147">
        <v>99</v>
      </c>
      <c r="X99" s="21" t="s">
        <v>2764</v>
      </c>
      <c r="Y99" s="137">
        <v>0</v>
      </c>
      <c r="Z99" s="137">
        <v>0</v>
      </c>
      <c r="AA99" s="137">
        <v>0</v>
      </c>
      <c r="AB99" s="137">
        <v>0</v>
      </c>
      <c r="AC99" s="137">
        <v>0</v>
      </c>
      <c r="AD99" s="137">
        <v>1</v>
      </c>
      <c r="AE99" s="137">
        <v>0</v>
      </c>
      <c r="AF99" s="137">
        <v>0</v>
      </c>
      <c r="AG99" s="137">
        <v>0</v>
      </c>
      <c r="AI99" s="137">
        <v>0</v>
      </c>
      <c r="AJ99" t="s">
        <v>140</v>
      </c>
      <c r="AK99" s="38" t="s">
        <v>140</v>
      </c>
      <c r="AL99" s="200">
        <v>3</v>
      </c>
      <c r="AM99" t="s">
        <v>416</v>
      </c>
      <c r="AN99" t="s">
        <v>416</v>
      </c>
      <c r="AO99" t="s">
        <v>417</v>
      </c>
      <c r="AP99" s="29">
        <v>1</v>
      </c>
      <c r="AQ99" t="s">
        <v>83</v>
      </c>
      <c r="AR99" t="s">
        <v>97</v>
      </c>
      <c r="AS99" t="s">
        <v>96</v>
      </c>
      <c r="AT99" t="s">
        <v>97</v>
      </c>
      <c r="AV99" s="601" t="s">
        <v>2799</v>
      </c>
      <c r="AW99" s="484" t="b">
        <v>0</v>
      </c>
      <c r="AX99" t="s">
        <v>89</v>
      </c>
      <c r="BA99" t="b">
        <v>0</v>
      </c>
      <c r="BB99" t="b">
        <v>0</v>
      </c>
      <c r="BC99" t="b">
        <v>0</v>
      </c>
      <c r="BE99" t="s">
        <v>392</v>
      </c>
      <c r="BF99" t="s">
        <v>392</v>
      </c>
      <c r="BG99" t="s">
        <v>392</v>
      </c>
      <c r="BH99" s="56" t="s">
        <v>393</v>
      </c>
      <c r="BI99" s="56" t="s">
        <v>393</v>
      </c>
      <c r="BJ99" s="566" t="s">
        <v>2799</v>
      </c>
      <c r="BK99" s="484">
        <v>0</v>
      </c>
      <c r="BL99" s="56"/>
      <c r="BM99" s="56"/>
      <c r="BN99" s="214">
        <v>999</v>
      </c>
      <c r="BP99" s="585"/>
      <c r="BQ99" s="585" t="s">
        <v>143</v>
      </c>
      <c r="BR99" s="585" t="s">
        <v>391</v>
      </c>
      <c r="BS99" s="585"/>
      <c r="BT99" s="585"/>
    </row>
    <row r="100" spans="1:72">
      <c r="A100">
        <v>299</v>
      </c>
      <c r="B100" s="153" t="s">
        <v>7220</v>
      </c>
      <c r="C100" s="153" t="s">
        <v>7221</v>
      </c>
      <c r="D100" s="28">
        <v>0</v>
      </c>
      <c r="E100" s="591">
        <v>0</v>
      </c>
      <c r="F100" s="591">
        <v>1</v>
      </c>
      <c r="G100" s="349" t="s">
        <v>7213</v>
      </c>
      <c r="H100" t="s">
        <v>384</v>
      </c>
      <c r="J100" s="56"/>
      <c r="M100" s="56"/>
      <c r="N100" s="56" t="s">
        <v>384</v>
      </c>
      <c r="O100" t="s">
        <v>384</v>
      </c>
      <c r="P100" s="56" t="s">
        <v>384</v>
      </c>
      <c r="Q100" s="61" t="s">
        <v>383</v>
      </c>
      <c r="R100" s="142">
        <v>168</v>
      </c>
      <c r="S100" s="142">
        <v>22</v>
      </c>
      <c r="T100" s="124" t="s">
        <v>389</v>
      </c>
      <c r="U100" s="56" t="s">
        <v>388</v>
      </c>
      <c r="V100" s="147">
        <v>99</v>
      </c>
      <c r="W100" s="147">
        <v>99</v>
      </c>
      <c r="X100" s="21" t="s">
        <v>2764</v>
      </c>
      <c r="Y100" s="137">
        <v>0</v>
      </c>
      <c r="Z100" s="137">
        <v>0</v>
      </c>
      <c r="AA100" s="137">
        <v>0</v>
      </c>
      <c r="AB100" s="137">
        <v>0</v>
      </c>
      <c r="AC100" s="137">
        <v>0</v>
      </c>
      <c r="AD100" s="137">
        <v>1</v>
      </c>
      <c r="AE100" s="137">
        <v>0</v>
      </c>
      <c r="AF100" s="137">
        <v>0</v>
      </c>
      <c r="AG100" s="137">
        <v>0</v>
      </c>
      <c r="AI100" s="137">
        <v>0</v>
      </c>
      <c r="AJ100" t="s">
        <v>44</v>
      </c>
      <c r="AK100" s="38" t="s">
        <v>44</v>
      </c>
      <c r="AL100" s="200">
        <v>1</v>
      </c>
      <c r="AM100" t="s">
        <v>416</v>
      </c>
      <c r="AN100" t="s">
        <v>416</v>
      </c>
      <c r="AO100" t="s">
        <v>417</v>
      </c>
      <c r="AP100" s="29">
        <v>1</v>
      </c>
      <c r="AQ100" t="s">
        <v>83</v>
      </c>
      <c r="AR100" t="s">
        <v>97</v>
      </c>
      <c r="AS100" t="s">
        <v>96</v>
      </c>
      <c r="AT100" t="s">
        <v>97</v>
      </c>
      <c r="AV100" s="601" t="s">
        <v>2799</v>
      </c>
      <c r="AW100" s="484" t="b">
        <v>0</v>
      </c>
      <c r="AX100" t="s">
        <v>89</v>
      </c>
      <c r="BA100" t="b">
        <v>0</v>
      </c>
      <c r="BB100" t="b">
        <v>0</v>
      </c>
      <c r="BC100" t="b">
        <v>0</v>
      </c>
      <c r="BE100" t="s">
        <v>4956</v>
      </c>
      <c r="BF100" t="s">
        <v>385</v>
      </c>
      <c r="BG100" t="s">
        <v>385</v>
      </c>
      <c r="BH100" s="56" t="s">
        <v>386</v>
      </c>
      <c r="BI100" s="56" t="s">
        <v>386</v>
      </c>
      <c r="BJ100" s="566" t="s">
        <v>2799</v>
      </c>
      <c r="BK100" s="484">
        <v>0</v>
      </c>
      <c r="BL100" s="56"/>
      <c r="BM100" s="56"/>
      <c r="BN100" s="214">
        <v>999</v>
      </c>
      <c r="BP100" s="585"/>
      <c r="BQ100" s="585" t="s">
        <v>109</v>
      </c>
      <c r="BR100" s="585" t="s">
        <v>384</v>
      </c>
      <c r="BS100" s="585"/>
      <c r="BT100" s="585"/>
    </row>
    <row r="101" spans="1:72">
      <c r="A101">
        <v>502</v>
      </c>
      <c r="B101" s="153" t="s">
        <v>7240</v>
      </c>
      <c r="C101" s="153" t="s">
        <v>7241</v>
      </c>
      <c r="D101" s="28">
        <v>0</v>
      </c>
      <c r="E101" s="591">
        <v>0</v>
      </c>
      <c r="F101" s="591">
        <v>1</v>
      </c>
      <c r="G101" s="349" t="s">
        <v>7213</v>
      </c>
      <c r="H101" t="s">
        <v>380</v>
      </c>
      <c r="J101" s="56"/>
      <c r="M101" s="56"/>
      <c r="N101" s="56" t="s">
        <v>380</v>
      </c>
      <c r="O101" t="s">
        <v>380</v>
      </c>
      <c r="P101" s="56" t="s">
        <v>380</v>
      </c>
      <c r="Q101" s="61" t="s">
        <v>379</v>
      </c>
      <c r="R101" s="142">
        <v>102</v>
      </c>
      <c r="S101" s="142">
        <v>6</v>
      </c>
      <c r="T101" s="124" t="s">
        <v>306</v>
      </c>
      <c r="U101" s="56" t="s">
        <v>306</v>
      </c>
      <c r="V101" s="147">
        <v>99</v>
      </c>
      <c r="W101" s="147">
        <v>99</v>
      </c>
      <c r="X101" s="21" t="s">
        <v>2764</v>
      </c>
      <c r="Y101" s="137">
        <v>0</v>
      </c>
      <c r="Z101" s="137">
        <v>0</v>
      </c>
      <c r="AA101" s="137">
        <v>0</v>
      </c>
      <c r="AB101" s="137">
        <v>0</v>
      </c>
      <c r="AC101" s="137">
        <v>0</v>
      </c>
      <c r="AD101" s="137">
        <v>1</v>
      </c>
      <c r="AE101" s="137">
        <v>0</v>
      </c>
      <c r="AF101" s="137">
        <v>0</v>
      </c>
      <c r="AG101" s="137">
        <v>0</v>
      </c>
      <c r="AI101" s="137">
        <v>0</v>
      </c>
      <c r="AJ101" t="s">
        <v>140</v>
      </c>
      <c r="AK101" s="38" t="s">
        <v>140</v>
      </c>
      <c r="AL101" s="200">
        <v>3</v>
      </c>
      <c r="AM101" t="s">
        <v>416</v>
      </c>
      <c r="AN101" t="s">
        <v>416</v>
      </c>
      <c r="AO101" t="s">
        <v>417</v>
      </c>
      <c r="AP101" s="29">
        <v>1</v>
      </c>
      <c r="AQ101" t="s">
        <v>83</v>
      </c>
      <c r="AR101" t="s">
        <v>97</v>
      </c>
      <c r="AS101" t="s">
        <v>96</v>
      </c>
      <c r="AT101" t="s">
        <v>97</v>
      </c>
      <c r="AV101" s="601" t="s">
        <v>2799</v>
      </c>
      <c r="AW101" s="484" t="b">
        <v>0</v>
      </c>
      <c r="AX101" t="s">
        <v>89</v>
      </c>
      <c r="BA101" t="b">
        <v>0</v>
      </c>
      <c r="BB101" t="b">
        <v>0</v>
      </c>
      <c r="BC101" t="b">
        <v>0</v>
      </c>
      <c r="BE101" t="s">
        <v>381</v>
      </c>
      <c r="BF101" t="s">
        <v>381</v>
      </c>
      <c r="BG101" t="s">
        <v>381</v>
      </c>
      <c r="BH101" s="56" t="s">
        <v>382</v>
      </c>
      <c r="BI101" s="56" t="s">
        <v>382</v>
      </c>
      <c r="BJ101" s="566" t="s">
        <v>2799</v>
      </c>
      <c r="BK101" s="484" t="s">
        <v>2799</v>
      </c>
      <c r="BL101" s="56"/>
      <c r="BM101" s="56"/>
      <c r="BN101" s="214">
        <v>999</v>
      </c>
      <c r="BP101" s="585"/>
      <c r="BQ101" s="585" t="s">
        <v>109</v>
      </c>
      <c r="BR101" s="585" t="s">
        <v>380</v>
      </c>
      <c r="BS101" s="585"/>
      <c r="BT101" s="585"/>
    </row>
    <row r="102" spans="1:72">
      <c r="A102">
        <v>498</v>
      </c>
      <c r="B102" s="153" t="s">
        <v>7238</v>
      </c>
      <c r="C102" s="153" t="s">
        <v>7239</v>
      </c>
      <c r="D102" s="28">
        <v>0</v>
      </c>
      <c r="E102" s="591">
        <v>0</v>
      </c>
      <c r="F102" s="591">
        <v>1</v>
      </c>
      <c r="G102" s="349" t="s">
        <v>7213</v>
      </c>
      <c r="H102" t="s">
        <v>377</v>
      </c>
      <c r="J102" s="56"/>
      <c r="M102" s="56"/>
      <c r="N102" s="56" t="s">
        <v>377</v>
      </c>
      <c r="O102" t="s">
        <v>377</v>
      </c>
      <c r="P102" s="56" t="s">
        <v>377</v>
      </c>
      <c r="Q102" s="61" t="s">
        <v>376</v>
      </c>
      <c r="R102" s="142">
        <v>101</v>
      </c>
      <c r="S102" s="142">
        <v>5</v>
      </c>
      <c r="T102" s="124" t="s">
        <v>1717</v>
      </c>
      <c r="U102" s="56" t="s">
        <v>1717</v>
      </c>
      <c r="V102" s="147">
        <v>99</v>
      </c>
      <c r="W102" s="147">
        <v>99</v>
      </c>
      <c r="X102" s="21" t="s">
        <v>2764</v>
      </c>
      <c r="Y102" s="137">
        <v>0</v>
      </c>
      <c r="Z102" s="137">
        <v>0</v>
      </c>
      <c r="AA102" s="137">
        <v>0</v>
      </c>
      <c r="AB102" s="137">
        <v>0</v>
      </c>
      <c r="AC102" s="137">
        <v>0</v>
      </c>
      <c r="AD102" s="137">
        <v>1</v>
      </c>
      <c r="AE102" s="137">
        <v>0</v>
      </c>
      <c r="AF102" s="137">
        <v>0</v>
      </c>
      <c r="AG102" s="137">
        <v>0</v>
      </c>
      <c r="AI102" s="137">
        <v>0</v>
      </c>
      <c r="AJ102" t="s">
        <v>140</v>
      </c>
      <c r="AK102" s="38" t="s">
        <v>140</v>
      </c>
      <c r="AL102" s="200">
        <v>3</v>
      </c>
      <c r="AM102" t="s">
        <v>416</v>
      </c>
      <c r="AN102" t="s">
        <v>416</v>
      </c>
      <c r="AO102" t="s">
        <v>417</v>
      </c>
      <c r="AP102" s="29">
        <v>1</v>
      </c>
      <c r="AQ102" t="s">
        <v>83</v>
      </c>
      <c r="AR102" t="s">
        <v>97</v>
      </c>
      <c r="AS102" t="s">
        <v>96</v>
      </c>
      <c r="AT102" t="s">
        <v>97</v>
      </c>
      <c r="AV102" s="601" t="s">
        <v>2799</v>
      </c>
      <c r="AW102" s="484" t="b">
        <v>0</v>
      </c>
      <c r="AX102" t="s">
        <v>89</v>
      </c>
      <c r="BA102" t="b">
        <v>0</v>
      </c>
      <c r="BB102" t="b">
        <v>0</v>
      </c>
      <c r="BC102" t="b">
        <v>0</v>
      </c>
      <c r="BE102" t="s">
        <v>378</v>
      </c>
      <c r="BF102" t="s">
        <v>378</v>
      </c>
      <c r="BG102" t="s">
        <v>378</v>
      </c>
      <c r="BH102" s="56" t="s">
        <v>378</v>
      </c>
      <c r="BI102" s="56"/>
      <c r="BJ102" s="566" t="s">
        <v>2799</v>
      </c>
      <c r="BK102" s="484" t="s">
        <v>2799</v>
      </c>
      <c r="BL102" s="56"/>
      <c r="BM102" s="56"/>
      <c r="BN102" s="214">
        <v>999</v>
      </c>
      <c r="BP102" s="585"/>
      <c r="BQ102" s="585" t="s">
        <v>113</v>
      </c>
      <c r="BR102" s="585" t="s">
        <v>377</v>
      </c>
      <c r="BS102" s="585"/>
      <c r="BT102" s="585"/>
    </row>
    <row r="103" spans="1:72">
      <c r="A103">
        <v>548</v>
      </c>
      <c r="B103" s="153" t="s">
        <v>7256</v>
      </c>
      <c r="C103" s="153" t="s">
        <v>7255</v>
      </c>
      <c r="D103" s="28">
        <v>0</v>
      </c>
      <c r="E103" s="591">
        <v>0</v>
      </c>
      <c r="F103" s="591">
        <v>1</v>
      </c>
      <c r="G103" s="349" t="s">
        <v>7213</v>
      </c>
      <c r="H103" t="s">
        <v>374</v>
      </c>
      <c r="J103" s="56"/>
      <c r="L103" s="119"/>
      <c r="M103" s="189"/>
      <c r="N103" s="56" t="s">
        <v>374</v>
      </c>
      <c r="O103" t="s">
        <v>374</v>
      </c>
      <c r="P103" s="56" t="s">
        <v>374</v>
      </c>
      <c r="Q103" s="120" t="s">
        <v>373</v>
      </c>
      <c r="R103" s="142">
        <v>999</v>
      </c>
      <c r="S103" s="142">
        <v>71</v>
      </c>
      <c r="T103" s="124" t="s">
        <v>108</v>
      </c>
      <c r="U103" s="56" t="s">
        <v>108</v>
      </c>
      <c r="V103" s="147">
        <v>99</v>
      </c>
      <c r="W103" s="147">
        <v>99</v>
      </c>
      <c r="X103" s="21" t="s">
        <v>2766</v>
      </c>
      <c r="Y103" s="137">
        <v>0</v>
      </c>
      <c r="Z103" s="137">
        <v>0</v>
      </c>
      <c r="AA103" s="137">
        <v>0</v>
      </c>
      <c r="AB103" s="137">
        <v>0</v>
      </c>
      <c r="AC103" s="137">
        <v>0</v>
      </c>
      <c r="AD103" s="137">
        <v>1</v>
      </c>
      <c r="AE103" s="137">
        <v>0</v>
      </c>
      <c r="AF103" s="137">
        <v>0</v>
      </c>
      <c r="AG103" s="137">
        <v>0</v>
      </c>
      <c r="AI103" s="137">
        <v>0</v>
      </c>
      <c r="AJ103" t="s">
        <v>140</v>
      </c>
      <c r="AK103" s="38" t="s">
        <v>140</v>
      </c>
      <c r="AL103" s="200">
        <v>3</v>
      </c>
      <c r="AM103" t="s">
        <v>416</v>
      </c>
      <c r="AN103" t="s">
        <v>416</v>
      </c>
      <c r="AO103" t="s">
        <v>417</v>
      </c>
      <c r="AP103" s="29">
        <v>1</v>
      </c>
      <c r="AQ103" t="s">
        <v>83</v>
      </c>
      <c r="AR103" t="s">
        <v>97</v>
      </c>
      <c r="AS103" t="s">
        <v>96</v>
      </c>
      <c r="AT103" t="s">
        <v>97</v>
      </c>
      <c r="AV103" s="601" t="s">
        <v>2799</v>
      </c>
      <c r="AW103" s="484" t="b">
        <v>0</v>
      </c>
      <c r="AX103" t="s">
        <v>89</v>
      </c>
      <c r="BA103" t="b">
        <v>0</v>
      </c>
      <c r="BB103" t="b">
        <v>0</v>
      </c>
      <c r="BC103" t="b">
        <v>0</v>
      </c>
      <c r="BE103" t="s">
        <v>375</v>
      </c>
      <c r="BF103" t="s">
        <v>375</v>
      </c>
      <c r="BG103" t="s">
        <v>375</v>
      </c>
      <c r="BH103" s="56" t="s">
        <v>5255</v>
      </c>
      <c r="BI103" s="56" t="s">
        <v>5255</v>
      </c>
      <c r="BJ103" s="566" t="s">
        <v>2799</v>
      </c>
      <c r="BK103" s="484" t="s">
        <v>2799</v>
      </c>
      <c r="BL103" s="56"/>
      <c r="BM103" s="56"/>
      <c r="BN103" s="377">
        <v>999</v>
      </c>
      <c r="BP103" s="585"/>
      <c r="BQ103" s="585" t="s">
        <v>99</v>
      </c>
      <c r="BR103" s="585" t="s">
        <v>374</v>
      </c>
      <c r="BS103" s="585"/>
      <c r="BT103" s="585"/>
    </row>
    <row r="104" spans="1:72">
      <c r="A104">
        <v>518</v>
      </c>
      <c r="B104" s="153" t="s">
        <v>7248</v>
      </c>
      <c r="C104" s="153" t="s">
        <v>7249</v>
      </c>
      <c r="D104" s="28">
        <v>0</v>
      </c>
      <c r="E104" s="591">
        <v>0</v>
      </c>
      <c r="F104" s="591">
        <v>1</v>
      </c>
      <c r="G104" s="349" t="s">
        <v>7213</v>
      </c>
      <c r="H104" t="s">
        <v>370</v>
      </c>
      <c r="J104" s="56"/>
      <c r="M104" s="56"/>
      <c r="N104" s="56" t="s">
        <v>370</v>
      </c>
      <c r="O104" t="s">
        <v>370</v>
      </c>
      <c r="P104" s="56" t="s">
        <v>370</v>
      </c>
      <c r="Q104" s="61" t="s">
        <v>369</v>
      </c>
      <c r="R104" s="142">
        <v>106</v>
      </c>
      <c r="S104" s="142">
        <v>10</v>
      </c>
      <c r="T104" s="124" t="s">
        <v>95</v>
      </c>
      <c r="U104" s="56" t="s">
        <v>95</v>
      </c>
      <c r="V104" s="147">
        <v>99</v>
      </c>
      <c r="W104" s="147">
        <v>99</v>
      </c>
      <c r="X104" s="21" t="s">
        <v>2764</v>
      </c>
      <c r="Y104" s="137">
        <v>0</v>
      </c>
      <c r="Z104" s="137">
        <v>0</v>
      </c>
      <c r="AA104" s="137">
        <v>0</v>
      </c>
      <c r="AB104" s="137">
        <v>0</v>
      </c>
      <c r="AC104" s="137">
        <v>0</v>
      </c>
      <c r="AD104" s="137">
        <v>1</v>
      </c>
      <c r="AE104" s="137">
        <v>0</v>
      </c>
      <c r="AF104" s="137">
        <v>0</v>
      </c>
      <c r="AG104" s="137">
        <v>0</v>
      </c>
      <c r="AI104" s="137">
        <v>0</v>
      </c>
      <c r="AJ104" t="s">
        <v>140</v>
      </c>
      <c r="AK104" s="38" t="s">
        <v>140</v>
      </c>
      <c r="AL104" s="200">
        <v>3</v>
      </c>
      <c r="AM104" t="s">
        <v>416</v>
      </c>
      <c r="AN104" t="s">
        <v>416</v>
      </c>
      <c r="AO104" t="s">
        <v>417</v>
      </c>
      <c r="AP104" s="29">
        <v>1</v>
      </c>
      <c r="AQ104" t="s">
        <v>83</v>
      </c>
      <c r="AR104" t="s">
        <v>97</v>
      </c>
      <c r="AS104" t="s">
        <v>96</v>
      </c>
      <c r="AT104" t="s">
        <v>97</v>
      </c>
      <c r="AV104" s="601" t="s">
        <v>2799</v>
      </c>
      <c r="AW104" s="484" t="b">
        <v>0</v>
      </c>
      <c r="AX104" t="s">
        <v>89</v>
      </c>
      <c r="BA104" t="b">
        <v>0</v>
      </c>
      <c r="BB104" t="b">
        <v>0</v>
      </c>
      <c r="BC104" t="b">
        <v>0</v>
      </c>
      <c r="BE104" t="s">
        <v>5076</v>
      </c>
      <c r="BF104" t="s">
        <v>371</v>
      </c>
      <c r="BG104" t="s">
        <v>371</v>
      </c>
      <c r="BH104" s="56" t="s">
        <v>372</v>
      </c>
      <c r="BI104" s="56" t="s">
        <v>372</v>
      </c>
      <c r="BJ104" s="566" t="s">
        <v>2799</v>
      </c>
      <c r="BK104" s="484">
        <v>0</v>
      </c>
      <c r="BL104" s="56"/>
      <c r="BM104" s="56"/>
      <c r="BN104" s="214">
        <v>999</v>
      </c>
      <c r="BP104" s="585"/>
      <c r="BQ104" s="585" t="s">
        <v>145</v>
      </c>
      <c r="BR104" s="585" t="s">
        <v>370</v>
      </c>
      <c r="BS104" s="585"/>
      <c r="BT104" s="585"/>
    </row>
    <row r="105" spans="1:72">
      <c r="A105">
        <v>514</v>
      </c>
      <c r="B105" s="153" t="s">
        <v>7246</v>
      </c>
      <c r="C105" s="153" t="s">
        <v>7247</v>
      </c>
      <c r="D105" s="28">
        <v>0</v>
      </c>
      <c r="E105" s="591">
        <v>0</v>
      </c>
      <c r="F105" s="591">
        <v>1</v>
      </c>
      <c r="G105" s="349" t="s">
        <v>7213</v>
      </c>
      <c r="H105" t="s">
        <v>366</v>
      </c>
      <c r="J105" s="56"/>
      <c r="L105" s="119"/>
      <c r="M105" s="189"/>
      <c r="N105" s="56" t="s">
        <v>366</v>
      </c>
      <c r="O105" t="s">
        <v>366</v>
      </c>
      <c r="P105" s="56" t="s">
        <v>366</v>
      </c>
      <c r="Q105" s="61" t="s">
        <v>365</v>
      </c>
      <c r="R105" s="142">
        <v>105</v>
      </c>
      <c r="S105" s="142">
        <v>9</v>
      </c>
      <c r="T105" s="124" t="s">
        <v>265</v>
      </c>
      <c r="U105" s="56" t="s">
        <v>265</v>
      </c>
      <c r="V105" s="147">
        <v>99</v>
      </c>
      <c r="W105" s="147">
        <v>99</v>
      </c>
      <c r="X105" s="21" t="s">
        <v>2764</v>
      </c>
      <c r="Y105" s="137">
        <v>0</v>
      </c>
      <c r="Z105" s="137">
        <v>0</v>
      </c>
      <c r="AA105" s="137">
        <v>0</v>
      </c>
      <c r="AB105" s="137">
        <v>0</v>
      </c>
      <c r="AC105" s="137">
        <v>0</v>
      </c>
      <c r="AD105" s="137">
        <v>1</v>
      </c>
      <c r="AE105" s="137">
        <v>0</v>
      </c>
      <c r="AF105" s="137">
        <v>0</v>
      </c>
      <c r="AG105" s="137">
        <v>0</v>
      </c>
      <c r="AI105" s="137">
        <v>0</v>
      </c>
      <c r="AJ105" t="s">
        <v>140</v>
      </c>
      <c r="AK105" s="38" t="s">
        <v>140</v>
      </c>
      <c r="AL105" s="200">
        <v>3</v>
      </c>
      <c r="AM105" t="s">
        <v>416</v>
      </c>
      <c r="AN105" t="s">
        <v>416</v>
      </c>
      <c r="AO105" t="s">
        <v>417</v>
      </c>
      <c r="AP105" s="29">
        <v>1</v>
      </c>
      <c r="AQ105" t="s">
        <v>83</v>
      </c>
      <c r="AR105" t="s">
        <v>97</v>
      </c>
      <c r="AS105" t="s">
        <v>96</v>
      </c>
      <c r="AT105" t="s">
        <v>97</v>
      </c>
      <c r="AV105" s="601" t="s">
        <v>2799</v>
      </c>
      <c r="AW105" s="484" t="b">
        <v>0</v>
      </c>
      <c r="AX105" t="s">
        <v>89</v>
      </c>
      <c r="BA105" t="b">
        <v>0</v>
      </c>
      <c r="BB105" t="b">
        <v>0</v>
      </c>
      <c r="BC105" t="b">
        <v>0</v>
      </c>
      <c r="BE105" t="s">
        <v>367</v>
      </c>
      <c r="BF105" t="s">
        <v>367</v>
      </c>
      <c r="BG105" t="s">
        <v>367</v>
      </c>
      <c r="BH105" s="56" t="s">
        <v>368</v>
      </c>
      <c r="BI105" s="56" t="s">
        <v>368</v>
      </c>
      <c r="BJ105" s="566" t="s">
        <v>2799</v>
      </c>
      <c r="BK105" s="484" t="s">
        <v>2799</v>
      </c>
      <c r="BL105" s="56"/>
      <c r="BM105" s="56"/>
      <c r="BN105" s="214">
        <v>999</v>
      </c>
      <c r="BP105" s="585"/>
      <c r="BQ105" s="585" t="s">
        <v>86</v>
      </c>
      <c r="BR105" s="585" t="s">
        <v>366</v>
      </c>
      <c r="BS105" s="585"/>
      <c r="BT105" s="585"/>
    </row>
    <row r="106" spans="1:72">
      <c r="A106">
        <v>510</v>
      </c>
      <c r="B106" s="153" t="s">
        <v>7244</v>
      </c>
      <c r="C106" s="153" t="s">
        <v>7245</v>
      </c>
      <c r="D106" s="28">
        <v>0</v>
      </c>
      <c r="E106" s="591">
        <v>0</v>
      </c>
      <c r="F106" s="591">
        <v>1</v>
      </c>
      <c r="G106" s="349" t="s">
        <v>7213</v>
      </c>
      <c r="H106" t="s">
        <v>362</v>
      </c>
      <c r="I106" s="119"/>
      <c r="J106" s="56"/>
      <c r="M106" s="56"/>
      <c r="N106" s="56" t="s">
        <v>362</v>
      </c>
      <c r="O106" t="s">
        <v>362</v>
      </c>
      <c r="P106" s="56" t="s">
        <v>362</v>
      </c>
      <c r="Q106" s="61" t="s">
        <v>361</v>
      </c>
      <c r="R106" s="142">
        <v>104</v>
      </c>
      <c r="S106" s="142">
        <v>8</v>
      </c>
      <c r="T106" s="124" t="s">
        <v>255</v>
      </c>
      <c r="U106" s="56" t="s">
        <v>255</v>
      </c>
      <c r="V106" s="147">
        <v>99</v>
      </c>
      <c r="W106" s="147">
        <v>99</v>
      </c>
      <c r="X106" s="21" t="s">
        <v>2764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1</v>
      </c>
      <c r="AE106" s="137">
        <v>0</v>
      </c>
      <c r="AF106" s="137">
        <v>0</v>
      </c>
      <c r="AG106" s="137">
        <v>0</v>
      </c>
      <c r="AI106" s="137">
        <v>0</v>
      </c>
      <c r="AJ106" t="s">
        <v>140</v>
      </c>
      <c r="AK106" s="38" t="s">
        <v>140</v>
      </c>
      <c r="AL106" s="200">
        <v>3</v>
      </c>
      <c r="AM106" t="s">
        <v>416</v>
      </c>
      <c r="AN106" t="s">
        <v>416</v>
      </c>
      <c r="AO106" t="s">
        <v>417</v>
      </c>
      <c r="AP106" s="29">
        <v>1</v>
      </c>
      <c r="AQ106" t="s">
        <v>83</v>
      </c>
      <c r="AR106" t="s">
        <v>97</v>
      </c>
      <c r="AS106" t="s">
        <v>96</v>
      </c>
      <c r="AT106" t="s">
        <v>97</v>
      </c>
      <c r="AV106" s="601" t="s">
        <v>2799</v>
      </c>
      <c r="AW106" s="484" t="b">
        <v>0</v>
      </c>
      <c r="AX106" t="s">
        <v>89</v>
      </c>
      <c r="BA106" t="b">
        <v>0</v>
      </c>
      <c r="BB106" t="b">
        <v>0</v>
      </c>
      <c r="BC106" t="b">
        <v>0</v>
      </c>
      <c r="BE106" t="s">
        <v>363</v>
      </c>
      <c r="BF106" t="s">
        <v>363</v>
      </c>
      <c r="BG106" t="s">
        <v>363</v>
      </c>
      <c r="BH106" s="56" t="s">
        <v>364</v>
      </c>
      <c r="BI106" s="56" t="s">
        <v>364</v>
      </c>
      <c r="BJ106" s="566" t="s">
        <v>2799</v>
      </c>
      <c r="BK106" s="484" t="s">
        <v>2799</v>
      </c>
      <c r="BL106" s="56"/>
      <c r="BM106" s="56"/>
      <c r="BN106" s="214">
        <v>999</v>
      </c>
      <c r="BP106" s="585"/>
      <c r="BQ106" s="585" t="s">
        <v>54</v>
      </c>
      <c r="BR106" s="585" t="s">
        <v>362</v>
      </c>
      <c r="BS106" s="585"/>
      <c r="BT106" s="585"/>
    </row>
    <row r="107" spans="1:72">
      <c r="A107">
        <v>526</v>
      </c>
      <c r="B107" s="153" t="s">
        <v>7252</v>
      </c>
      <c r="C107" s="153" t="s">
        <v>7253</v>
      </c>
      <c r="D107" s="28">
        <v>0</v>
      </c>
      <c r="E107" s="591">
        <v>0</v>
      </c>
      <c r="F107" s="591">
        <v>1</v>
      </c>
      <c r="G107" s="349" t="s">
        <v>7213</v>
      </c>
      <c r="H107" t="s">
        <v>358</v>
      </c>
      <c r="J107" s="56"/>
      <c r="M107" s="56"/>
      <c r="N107" s="56" t="s">
        <v>358</v>
      </c>
      <c r="O107" t="s">
        <v>358</v>
      </c>
      <c r="P107" s="56" t="s">
        <v>358</v>
      </c>
      <c r="Q107" s="61" t="s">
        <v>357</v>
      </c>
      <c r="R107" s="142">
        <v>108</v>
      </c>
      <c r="S107" s="142">
        <v>12</v>
      </c>
      <c r="T107" s="124" t="s">
        <v>244</v>
      </c>
      <c r="U107" s="56" t="s">
        <v>244</v>
      </c>
      <c r="V107" s="147">
        <v>99</v>
      </c>
      <c r="W107" s="147">
        <v>99</v>
      </c>
      <c r="X107" s="21" t="s">
        <v>2764</v>
      </c>
      <c r="Y107" s="137">
        <v>0</v>
      </c>
      <c r="Z107" s="137">
        <v>0</v>
      </c>
      <c r="AA107" s="137">
        <v>0</v>
      </c>
      <c r="AB107" s="137">
        <v>0</v>
      </c>
      <c r="AC107" s="137">
        <v>0</v>
      </c>
      <c r="AD107" s="137">
        <v>1</v>
      </c>
      <c r="AE107" s="137">
        <v>0</v>
      </c>
      <c r="AF107" s="137">
        <v>0</v>
      </c>
      <c r="AG107" s="137">
        <v>0</v>
      </c>
      <c r="AI107" s="137">
        <v>0</v>
      </c>
      <c r="AJ107" t="s">
        <v>140</v>
      </c>
      <c r="AK107" s="38" t="s">
        <v>140</v>
      </c>
      <c r="AL107" s="200">
        <v>3</v>
      </c>
      <c r="AM107" t="s">
        <v>416</v>
      </c>
      <c r="AN107" t="s">
        <v>416</v>
      </c>
      <c r="AO107" t="s">
        <v>417</v>
      </c>
      <c r="AP107" s="29">
        <v>1</v>
      </c>
      <c r="AQ107" t="s">
        <v>83</v>
      </c>
      <c r="AR107" t="s">
        <v>97</v>
      </c>
      <c r="AS107" t="s">
        <v>96</v>
      </c>
      <c r="AT107" t="s">
        <v>97</v>
      </c>
      <c r="AV107" s="601" t="s">
        <v>2799</v>
      </c>
      <c r="AW107" s="484" t="b">
        <v>0</v>
      </c>
      <c r="AX107" t="s">
        <v>89</v>
      </c>
      <c r="BA107" t="b">
        <v>0</v>
      </c>
      <c r="BB107" t="b">
        <v>0</v>
      </c>
      <c r="BC107" t="b">
        <v>0</v>
      </c>
      <c r="BE107" t="s">
        <v>359</v>
      </c>
      <c r="BF107" t="s">
        <v>359</v>
      </c>
      <c r="BG107" t="s">
        <v>359</v>
      </c>
      <c r="BH107" s="56" t="s">
        <v>360</v>
      </c>
      <c r="BI107" s="56" t="s">
        <v>360</v>
      </c>
      <c r="BJ107" s="566" t="s">
        <v>2799</v>
      </c>
      <c r="BK107" s="484" t="s">
        <v>2799</v>
      </c>
      <c r="BL107" s="56"/>
      <c r="BM107" s="56"/>
      <c r="BN107" s="214">
        <v>999</v>
      </c>
      <c r="BP107" s="585"/>
      <c r="BQ107" s="585" t="s">
        <v>103</v>
      </c>
      <c r="BR107" s="585" t="s">
        <v>358</v>
      </c>
      <c r="BS107" s="585"/>
      <c r="BT107" s="585"/>
    </row>
    <row r="108" spans="1:72">
      <c r="A108">
        <v>486</v>
      </c>
      <c r="B108" s="153" t="s">
        <v>7232</v>
      </c>
      <c r="C108" s="153" t="s">
        <v>7233</v>
      </c>
      <c r="D108" s="28">
        <v>0</v>
      </c>
      <c r="E108" s="591">
        <v>0</v>
      </c>
      <c r="F108" s="591">
        <v>1</v>
      </c>
      <c r="G108" s="349" t="s">
        <v>7213</v>
      </c>
      <c r="H108" t="s">
        <v>178</v>
      </c>
      <c r="J108" s="56"/>
      <c r="M108" s="56"/>
      <c r="N108" s="56" t="s">
        <v>178</v>
      </c>
      <c r="O108" t="s">
        <v>178</v>
      </c>
      <c r="P108" s="56" t="s">
        <v>178</v>
      </c>
      <c r="Q108" s="61" t="s">
        <v>177</v>
      </c>
      <c r="R108" s="142">
        <v>96</v>
      </c>
      <c r="S108" s="142">
        <v>1</v>
      </c>
      <c r="T108" s="124" t="s">
        <v>181</v>
      </c>
      <c r="U108" s="56" t="s">
        <v>181</v>
      </c>
      <c r="V108" s="147">
        <v>99</v>
      </c>
      <c r="W108" s="147">
        <v>99</v>
      </c>
      <c r="X108" s="21" t="s">
        <v>2764</v>
      </c>
      <c r="Y108" s="137">
        <v>0</v>
      </c>
      <c r="Z108" s="137">
        <v>0</v>
      </c>
      <c r="AA108" s="137">
        <v>0</v>
      </c>
      <c r="AB108" s="137">
        <v>0</v>
      </c>
      <c r="AC108" s="137">
        <v>0</v>
      </c>
      <c r="AD108" s="137">
        <v>1</v>
      </c>
      <c r="AE108" s="137">
        <v>0</v>
      </c>
      <c r="AF108" s="137">
        <v>0</v>
      </c>
      <c r="AG108" s="137">
        <v>0</v>
      </c>
      <c r="AI108" s="137">
        <v>0</v>
      </c>
      <c r="AJ108" t="s">
        <v>140</v>
      </c>
      <c r="AK108" s="38" t="s">
        <v>140</v>
      </c>
      <c r="AL108" s="200">
        <v>3</v>
      </c>
      <c r="AM108" t="s">
        <v>416</v>
      </c>
      <c r="AN108" t="s">
        <v>416</v>
      </c>
      <c r="AO108" t="s">
        <v>417</v>
      </c>
      <c r="AP108" s="29">
        <v>1</v>
      </c>
      <c r="AQ108" t="s">
        <v>83</v>
      </c>
      <c r="AR108" t="s">
        <v>97</v>
      </c>
      <c r="AS108" t="s">
        <v>96</v>
      </c>
      <c r="AT108" t="s">
        <v>97</v>
      </c>
      <c r="AV108" s="601" t="s">
        <v>2799</v>
      </c>
      <c r="AW108" s="484" t="b">
        <v>0</v>
      </c>
      <c r="AX108" t="s">
        <v>89</v>
      </c>
      <c r="BA108" t="b">
        <v>0</v>
      </c>
      <c r="BB108" t="b">
        <v>0</v>
      </c>
      <c r="BC108" t="b">
        <v>0</v>
      </c>
      <c r="BE108" t="s">
        <v>179</v>
      </c>
      <c r="BF108" t="s">
        <v>179</v>
      </c>
      <c r="BG108" t="s">
        <v>179</v>
      </c>
      <c r="BH108" s="56" t="s">
        <v>180</v>
      </c>
      <c r="BI108" s="56" t="s">
        <v>180</v>
      </c>
      <c r="BJ108" s="566" t="s">
        <v>2799</v>
      </c>
      <c r="BK108" s="484">
        <v>0</v>
      </c>
      <c r="BL108" s="56"/>
      <c r="BM108" s="56"/>
      <c r="BN108" s="214">
        <v>999</v>
      </c>
      <c r="BP108" s="585"/>
      <c r="BQ108" s="585" t="s">
        <v>103</v>
      </c>
      <c r="BR108" s="585" t="s">
        <v>178</v>
      </c>
      <c r="BS108" s="585"/>
      <c r="BT108" s="585"/>
    </row>
    <row r="109" spans="1:72">
      <c r="A109">
        <v>326</v>
      </c>
      <c r="B109" s="153" t="s">
        <v>7226</v>
      </c>
      <c r="C109" s="153" t="s">
        <v>7227</v>
      </c>
      <c r="D109" s="28">
        <v>0</v>
      </c>
      <c r="E109" s="591">
        <v>0</v>
      </c>
      <c r="F109" s="591">
        <v>1</v>
      </c>
      <c r="G109" s="349" t="s">
        <v>7213</v>
      </c>
      <c r="H109" t="s">
        <v>174</v>
      </c>
      <c r="J109" s="56"/>
      <c r="L109" s="119"/>
      <c r="M109" s="189"/>
      <c r="N109" s="56" t="s">
        <v>174</v>
      </c>
      <c r="O109" t="s">
        <v>174</v>
      </c>
      <c r="P109" s="56" t="s">
        <v>174</v>
      </c>
      <c r="Q109" s="120" t="s">
        <v>173</v>
      </c>
      <c r="R109" s="142">
        <v>171</v>
      </c>
      <c r="S109" s="142">
        <v>26</v>
      </c>
      <c r="T109" s="124" t="s">
        <v>176</v>
      </c>
      <c r="U109" s="56" t="s">
        <v>176</v>
      </c>
      <c r="V109" s="147">
        <v>99</v>
      </c>
      <c r="W109" s="147">
        <v>99</v>
      </c>
      <c r="X109" s="21" t="s">
        <v>2764</v>
      </c>
      <c r="Y109" s="137">
        <v>0</v>
      </c>
      <c r="Z109" s="137">
        <v>0</v>
      </c>
      <c r="AA109" s="137">
        <v>0</v>
      </c>
      <c r="AB109" s="137">
        <v>0</v>
      </c>
      <c r="AC109" s="137">
        <v>0</v>
      </c>
      <c r="AD109" s="137">
        <v>1</v>
      </c>
      <c r="AE109" s="137">
        <v>0</v>
      </c>
      <c r="AF109" s="137">
        <v>0</v>
      </c>
      <c r="AG109" s="137">
        <v>0</v>
      </c>
      <c r="AI109" s="137">
        <v>0</v>
      </c>
      <c r="AJ109" t="s">
        <v>44</v>
      </c>
      <c r="AK109" s="38" t="s">
        <v>44</v>
      </c>
      <c r="AL109" s="200">
        <v>1</v>
      </c>
      <c r="AM109" t="s">
        <v>416</v>
      </c>
      <c r="AN109" t="s">
        <v>416</v>
      </c>
      <c r="AO109" t="s">
        <v>417</v>
      </c>
      <c r="AP109" s="29">
        <v>1</v>
      </c>
      <c r="AQ109" t="s">
        <v>83</v>
      </c>
      <c r="AR109" t="s">
        <v>97</v>
      </c>
      <c r="AS109" t="s">
        <v>96</v>
      </c>
      <c r="AT109" t="s">
        <v>97</v>
      </c>
      <c r="AV109" s="601" t="s">
        <v>2799</v>
      </c>
      <c r="AW109" s="484" t="b">
        <v>0</v>
      </c>
      <c r="AX109" t="s">
        <v>89</v>
      </c>
      <c r="BA109" t="b">
        <v>0</v>
      </c>
      <c r="BB109" t="b">
        <v>0</v>
      </c>
      <c r="BC109" t="b">
        <v>0</v>
      </c>
      <c r="BE109" t="s">
        <v>4962</v>
      </c>
      <c r="BF109" t="s">
        <v>175</v>
      </c>
      <c r="BG109" t="s">
        <v>175</v>
      </c>
      <c r="BH109" s="56" t="s">
        <v>175</v>
      </c>
      <c r="BI109" s="56" t="s">
        <v>175</v>
      </c>
      <c r="BJ109" s="566" t="s">
        <v>2799</v>
      </c>
      <c r="BK109" s="484" t="s">
        <v>2799</v>
      </c>
      <c r="BL109" s="56"/>
      <c r="BM109" s="56"/>
      <c r="BN109" s="214">
        <v>999</v>
      </c>
      <c r="BP109" s="585"/>
      <c r="BQ109" s="585" t="s">
        <v>86</v>
      </c>
      <c r="BR109" s="585" t="s">
        <v>174</v>
      </c>
      <c r="BS109" s="585"/>
      <c r="BT109" s="585"/>
    </row>
    <row r="110" spans="1:72">
      <c r="A110">
        <v>506</v>
      </c>
      <c r="B110" s="153" t="s">
        <v>7242</v>
      </c>
      <c r="C110" s="153" t="s">
        <v>7243</v>
      </c>
      <c r="D110" s="28">
        <v>0</v>
      </c>
      <c r="E110" s="591">
        <v>0</v>
      </c>
      <c r="F110" s="591">
        <v>1</v>
      </c>
      <c r="G110" s="349" t="s">
        <v>7213</v>
      </c>
      <c r="H110" t="s">
        <v>170</v>
      </c>
      <c r="J110" s="56"/>
      <c r="M110" s="56"/>
      <c r="N110" s="56" t="s">
        <v>170</v>
      </c>
      <c r="O110" t="s">
        <v>170</v>
      </c>
      <c r="P110" s="56" t="s">
        <v>170</v>
      </c>
      <c r="Q110" s="61" t="s">
        <v>169</v>
      </c>
      <c r="R110" s="142">
        <v>103</v>
      </c>
      <c r="S110" s="142">
        <v>7</v>
      </c>
      <c r="T110" s="124" t="s">
        <v>80</v>
      </c>
      <c r="U110" s="56" t="s">
        <v>80</v>
      </c>
      <c r="V110" s="147">
        <v>99</v>
      </c>
      <c r="W110" s="147">
        <v>99</v>
      </c>
      <c r="X110" s="21" t="s">
        <v>2764</v>
      </c>
      <c r="Y110" s="137">
        <v>0</v>
      </c>
      <c r="Z110" s="137">
        <v>0</v>
      </c>
      <c r="AA110" s="137">
        <v>0</v>
      </c>
      <c r="AB110" s="137">
        <v>0</v>
      </c>
      <c r="AC110" s="137">
        <v>0</v>
      </c>
      <c r="AD110" s="137">
        <v>1</v>
      </c>
      <c r="AE110" s="137">
        <v>0</v>
      </c>
      <c r="AF110" s="137">
        <v>0</v>
      </c>
      <c r="AG110" s="137">
        <v>0</v>
      </c>
      <c r="AI110" s="137">
        <v>0</v>
      </c>
      <c r="AJ110" t="s">
        <v>140</v>
      </c>
      <c r="AK110" s="38" t="s">
        <v>140</v>
      </c>
      <c r="AL110" s="200">
        <v>3</v>
      </c>
      <c r="AM110" t="s">
        <v>416</v>
      </c>
      <c r="AN110" t="s">
        <v>416</v>
      </c>
      <c r="AO110" t="s">
        <v>417</v>
      </c>
      <c r="AP110" s="29">
        <v>1</v>
      </c>
      <c r="AQ110" t="s">
        <v>83</v>
      </c>
      <c r="AR110" t="s">
        <v>97</v>
      </c>
      <c r="AS110" t="s">
        <v>96</v>
      </c>
      <c r="AT110" t="s">
        <v>97</v>
      </c>
      <c r="AV110" s="601" t="s">
        <v>2799</v>
      </c>
      <c r="AW110" s="484" t="b">
        <v>0</v>
      </c>
      <c r="AX110" t="s">
        <v>89</v>
      </c>
      <c r="BA110" t="b">
        <v>0</v>
      </c>
      <c r="BB110" t="b">
        <v>0</v>
      </c>
      <c r="BC110" t="b">
        <v>0</v>
      </c>
      <c r="BE110" t="s">
        <v>4981</v>
      </c>
      <c r="BF110" t="s">
        <v>171</v>
      </c>
      <c r="BG110" t="s">
        <v>171</v>
      </c>
      <c r="BH110" s="56" t="s">
        <v>172</v>
      </c>
      <c r="BI110" s="56" t="s">
        <v>172</v>
      </c>
      <c r="BJ110" s="566" t="s">
        <v>2799</v>
      </c>
      <c r="BK110" s="484">
        <v>0</v>
      </c>
      <c r="BL110" s="56"/>
      <c r="BM110" s="56"/>
      <c r="BN110" s="214">
        <v>999</v>
      </c>
      <c r="BP110" s="585"/>
      <c r="BQ110" s="585" t="s">
        <v>54</v>
      </c>
      <c r="BR110" s="585" t="s">
        <v>170</v>
      </c>
      <c r="BS110" s="585"/>
      <c r="BT110" s="585"/>
    </row>
    <row r="111" spans="1:72">
      <c r="A111">
        <v>330</v>
      </c>
      <c r="B111" s="153" t="s">
        <v>7228</v>
      </c>
      <c r="C111" s="153" t="s">
        <v>7229</v>
      </c>
      <c r="D111" s="28">
        <v>0</v>
      </c>
      <c r="E111" s="591">
        <v>0</v>
      </c>
      <c r="F111" s="591">
        <v>1</v>
      </c>
      <c r="G111" s="349" t="s">
        <v>7213</v>
      </c>
      <c r="H111" t="s">
        <v>166</v>
      </c>
      <c r="J111" s="56"/>
      <c r="L111" s="119"/>
      <c r="M111" s="189"/>
      <c r="N111" s="56" t="s">
        <v>166</v>
      </c>
      <c r="O111" t="s">
        <v>166</v>
      </c>
      <c r="P111" s="56" t="s">
        <v>166</v>
      </c>
      <c r="Q111" s="120" t="s">
        <v>165</v>
      </c>
      <c r="R111" s="142">
        <v>172</v>
      </c>
      <c r="S111" s="142">
        <v>27</v>
      </c>
      <c r="T111" s="124" t="s">
        <v>168</v>
      </c>
      <c r="U111" s="56" t="s">
        <v>168</v>
      </c>
      <c r="V111" s="147">
        <v>99</v>
      </c>
      <c r="W111" s="147">
        <v>99</v>
      </c>
      <c r="X111" s="190" t="s">
        <v>2764</v>
      </c>
      <c r="Y111" s="137">
        <v>0</v>
      </c>
      <c r="Z111" s="137">
        <v>0</v>
      </c>
      <c r="AA111" s="137">
        <v>0</v>
      </c>
      <c r="AB111" s="137">
        <v>0</v>
      </c>
      <c r="AC111" s="137">
        <v>0</v>
      </c>
      <c r="AD111" s="137">
        <v>1</v>
      </c>
      <c r="AE111" s="137">
        <v>0</v>
      </c>
      <c r="AF111" s="137">
        <v>0</v>
      </c>
      <c r="AG111" s="137">
        <v>0</v>
      </c>
      <c r="AI111" s="137">
        <v>0</v>
      </c>
      <c r="AJ111" t="s">
        <v>44</v>
      </c>
      <c r="AK111" s="38" t="s">
        <v>44</v>
      </c>
      <c r="AL111" s="200">
        <v>1</v>
      </c>
      <c r="AM111" t="s">
        <v>416</v>
      </c>
      <c r="AN111" t="s">
        <v>416</v>
      </c>
      <c r="AO111" t="s">
        <v>417</v>
      </c>
      <c r="AP111" s="29">
        <v>1</v>
      </c>
      <c r="AQ111" t="s">
        <v>83</v>
      </c>
      <c r="AR111" t="s">
        <v>97</v>
      </c>
      <c r="AS111" t="s">
        <v>96</v>
      </c>
      <c r="AT111" t="s">
        <v>97</v>
      </c>
      <c r="AV111" s="601" t="s">
        <v>2799</v>
      </c>
      <c r="AW111" s="484" t="b">
        <v>0</v>
      </c>
      <c r="AX111" t="s">
        <v>89</v>
      </c>
      <c r="BA111" t="b">
        <v>0</v>
      </c>
      <c r="BB111" t="b">
        <v>0</v>
      </c>
      <c r="BC111" t="b">
        <v>0</v>
      </c>
      <c r="BE111" t="s">
        <v>4966</v>
      </c>
      <c r="BF111" t="s">
        <v>167</v>
      </c>
      <c r="BG111" t="s">
        <v>167</v>
      </c>
      <c r="BH111" s="56" t="s">
        <v>167</v>
      </c>
      <c r="BI111" s="56" t="s">
        <v>167</v>
      </c>
      <c r="BJ111" s="566" t="s">
        <v>2799</v>
      </c>
      <c r="BK111" s="484">
        <v>0</v>
      </c>
      <c r="BL111" s="56"/>
      <c r="BM111" s="56"/>
      <c r="BN111" s="214">
        <v>999</v>
      </c>
      <c r="BP111" s="585"/>
      <c r="BQ111" s="585" t="s">
        <v>54</v>
      </c>
      <c r="BR111" s="585" t="s">
        <v>166</v>
      </c>
      <c r="BS111" s="585"/>
      <c r="BT111" s="585"/>
    </row>
    <row r="112" spans="1:72">
      <c r="A112">
        <v>334</v>
      </c>
      <c r="B112" s="153" t="s">
        <v>7230</v>
      </c>
      <c r="C112" s="153" t="s">
        <v>7231</v>
      </c>
      <c r="D112" s="28">
        <v>0</v>
      </c>
      <c r="E112" s="591">
        <v>0</v>
      </c>
      <c r="F112" s="591">
        <v>1</v>
      </c>
      <c r="G112" s="349" t="s">
        <v>7213</v>
      </c>
      <c r="H112" t="s">
        <v>161</v>
      </c>
      <c r="I112" s="178"/>
      <c r="J112" s="56"/>
      <c r="M112" s="56"/>
      <c r="N112" s="56" t="s">
        <v>161</v>
      </c>
      <c r="O112" t="s">
        <v>161</v>
      </c>
      <c r="P112" s="56" t="s">
        <v>161</v>
      </c>
      <c r="Q112" s="61" t="s">
        <v>160</v>
      </c>
      <c r="R112" s="142">
        <v>166</v>
      </c>
      <c r="S112" s="142">
        <v>28</v>
      </c>
      <c r="T112" s="124" t="s">
        <v>164</v>
      </c>
      <c r="U112" s="56" t="s">
        <v>164</v>
      </c>
      <c r="V112" s="147">
        <v>99</v>
      </c>
      <c r="W112" s="147">
        <v>99</v>
      </c>
      <c r="X112" s="190" t="s">
        <v>2764</v>
      </c>
      <c r="Y112" s="137">
        <v>0</v>
      </c>
      <c r="Z112" s="137">
        <v>0</v>
      </c>
      <c r="AA112" s="137">
        <v>0</v>
      </c>
      <c r="AB112" s="137">
        <v>0</v>
      </c>
      <c r="AC112" s="137">
        <v>0</v>
      </c>
      <c r="AD112" s="137">
        <v>1</v>
      </c>
      <c r="AE112" s="137">
        <v>0</v>
      </c>
      <c r="AF112" s="137">
        <v>0</v>
      </c>
      <c r="AG112" s="137">
        <v>0</v>
      </c>
      <c r="AI112" s="137">
        <v>0</v>
      </c>
      <c r="AJ112" t="s">
        <v>44</v>
      </c>
      <c r="AK112" s="38" t="s">
        <v>44</v>
      </c>
      <c r="AL112" s="200">
        <v>1</v>
      </c>
      <c r="AM112" t="s">
        <v>416</v>
      </c>
      <c r="AN112" t="s">
        <v>416</v>
      </c>
      <c r="AO112" t="s">
        <v>417</v>
      </c>
      <c r="AP112" s="29">
        <v>1</v>
      </c>
      <c r="AQ112" t="s">
        <v>83</v>
      </c>
      <c r="AR112" t="s">
        <v>97</v>
      </c>
      <c r="AS112" t="s">
        <v>96</v>
      </c>
      <c r="AT112" t="s">
        <v>97</v>
      </c>
      <c r="AV112" s="601" t="s">
        <v>2799</v>
      </c>
      <c r="AW112" s="484" t="b">
        <v>0</v>
      </c>
      <c r="AX112" t="s">
        <v>89</v>
      </c>
      <c r="BA112" t="b">
        <v>0</v>
      </c>
      <c r="BB112" t="b">
        <v>0</v>
      </c>
      <c r="BC112" t="b">
        <v>0</v>
      </c>
      <c r="BE112" t="s">
        <v>4970</v>
      </c>
      <c r="BF112" t="s">
        <v>162</v>
      </c>
      <c r="BG112" t="s">
        <v>162</v>
      </c>
      <c r="BH112" s="56" t="s">
        <v>163</v>
      </c>
      <c r="BI112" s="56" t="s">
        <v>163</v>
      </c>
      <c r="BJ112" s="566" t="s">
        <v>2799</v>
      </c>
      <c r="BK112" s="484" t="s">
        <v>2799</v>
      </c>
      <c r="BL112" s="56"/>
      <c r="BM112" s="56"/>
      <c r="BN112" s="214">
        <v>999</v>
      </c>
      <c r="BP112" s="585"/>
      <c r="BQ112" s="585" t="s">
        <v>109</v>
      </c>
      <c r="BR112" s="585" t="s">
        <v>161</v>
      </c>
      <c r="BS112" s="585"/>
      <c r="BT112" s="585"/>
    </row>
    <row r="113" spans="1:72">
      <c r="A113">
        <v>310</v>
      </c>
      <c r="B113" s="153" t="s">
        <v>7222</v>
      </c>
      <c r="C113" s="153" t="s">
        <v>7223</v>
      </c>
      <c r="D113" s="28">
        <v>0</v>
      </c>
      <c r="E113" s="591">
        <v>0</v>
      </c>
      <c r="F113" s="591">
        <v>1</v>
      </c>
      <c r="G113" s="349" t="s">
        <v>7213</v>
      </c>
      <c r="H113" t="s">
        <v>157</v>
      </c>
      <c r="J113" s="56"/>
      <c r="M113" s="56"/>
      <c r="N113" s="56" t="s">
        <v>157</v>
      </c>
      <c r="O113" t="s">
        <v>157</v>
      </c>
      <c r="P113" s="56" t="s">
        <v>157</v>
      </c>
      <c r="Q113" s="61" t="s">
        <v>156</v>
      </c>
      <c r="R113" s="142">
        <v>170</v>
      </c>
      <c r="S113" s="142">
        <v>24</v>
      </c>
      <c r="T113" s="124" t="s">
        <v>51</v>
      </c>
      <c r="U113" s="56" t="s">
        <v>51</v>
      </c>
      <c r="V113" s="147">
        <v>99</v>
      </c>
      <c r="W113" s="147">
        <v>99</v>
      </c>
      <c r="X113" s="21" t="s">
        <v>2764</v>
      </c>
      <c r="Y113" s="137">
        <v>0</v>
      </c>
      <c r="Z113" s="137">
        <v>0</v>
      </c>
      <c r="AA113" s="137">
        <v>0</v>
      </c>
      <c r="AB113" s="137">
        <v>0</v>
      </c>
      <c r="AC113" s="137">
        <v>0</v>
      </c>
      <c r="AD113" s="137">
        <v>1</v>
      </c>
      <c r="AE113" s="137">
        <v>0</v>
      </c>
      <c r="AF113" s="137">
        <v>0</v>
      </c>
      <c r="AG113" s="137">
        <v>0</v>
      </c>
      <c r="AI113" s="137">
        <v>0</v>
      </c>
      <c r="AJ113" t="s">
        <v>44</v>
      </c>
      <c r="AK113" s="38" t="s">
        <v>44</v>
      </c>
      <c r="AL113" s="200">
        <v>1</v>
      </c>
      <c r="AM113" t="s">
        <v>416</v>
      </c>
      <c r="AN113" t="s">
        <v>416</v>
      </c>
      <c r="AO113" t="s">
        <v>417</v>
      </c>
      <c r="AP113" s="29">
        <v>1</v>
      </c>
      <c r="AQ113" t="s">
        <v>83</v>
      </c>
      <c r="AR113" t="s">
        <v>97</v>
      </c>
      <c r="AS113" t="s">
        <v>96</v>
      </c>
      <c r="AT113" t="s">
        <v>97</v>
      </c>
      <c r="AV113" s="601" t="s">
        <v>2799</v>
      </c>
      <c r="AW113" s="484" t="b">
        <v>0</v>
      </c>
      <c r="AX113" t="s">
        <v>89</v>
      </c>
      <c r="BA113" t="b">
        <v>0</v>
      </c>
      <c r="BB113" t="b">
        <v>0</v>
      </c>
      <c r="BC113" t="b">
        <v>0</v>
      </c>
      <c r="BE113" t="s">
        <v>4958</v>
      </c>
      <c r="BF113" t="s">
        <v>158</v>
      </c>
      <c r="BG113" t="s">
        <v>158</v>
      </c>
      <c r="BH113" s="56" t="s">
        <v>159</v>
      </c>
      <c r="BI113" s="56" t="s">
        <v>159</v>
      </c>
      <c r="BJ113" s="566" t="s">
        <v>2799</v>
      </c>
      <c r="BK113" s="484" t="s">
        <v>2799</v>
      </c>
      <c r="BL113" s="56"/>
      <c r="BM113" s="56"/>
      <c r="BN113" s="214">
        <v>999</v>
      </c>
      <c r="BP113" s="585"/>
      <c r="BQ113" s="585" t="s">
        <v>103</v>
      </c>
      <c r="BR113" s="585" t="s">
        <v>157</v>
      </c>
      <c r="BS113" s="585"/>
      <c r="BT113" s="585"/>
    </row>
    <row r="114" spans="1:72">
      <c r="A114">
        <v>291</v>
      </c>
      <c r="B114" s="153" t="s">
        <v>7216</v>
      </c>
      <c r="C114" s="153" t="s">
        <v>7217</v>
      </c>
      <c r="D114" s="28">
        <v>0</v>
      </c>
      <c r="E114" s="591">
        <v>0</v>
      </c>
      <c r="F114" s="591">
        <v>1</v>
      </c>
      <c r="G114" s="349" t="s">
        <v>7213</v>
      </c>
      <c r="H114" t="s">
        <v>152</v>
      </c>
      <c r="J114" s="56"/>
      <c r="M114" s="56"/>
      <c r="N114" s="56" t="s">
        <v>152</v>
      </c>
      <c r="O114" t="s">
        <v>152</v>
      </c>
      <c r="P114" s="56" t="s">
        <v>152</v>
      </c>
      <c r="Q114" s="61" t="s">
        <v>151</v>
      </c>
      <c r="R114" s="142">
        <v>167</v>
      </c>
      <c r="S114" s="142">
        <v>20</v>
      </c>
      <c r="T114" s="124" t="s">
        <v>155</v>
      </c>
      <c r="U114" s="56" t="s">
        <v>155</v>
      </c>
      <c r="V114" s="147">
        <v>99</v>
      </c>
      <c r="W114" s="147">
        <v>99</v>
      </c>
      <c r="X114" s="21" t="s">
        <v>2764</v>
      </c>
      <c r="Y114" s="137">
        <v>0</v>
      </c>
      <c r="Z114" s="137">
        <v>0</v>
      </c>
      <c r="AA114" s="137">
        <v>0</v>
      </c>
      <c r="AB114" s="137">
        <v>0</v>
      </c>
      <c r="AC114" s="137">
        <v>0</v>
      </c>
      <c r="AD114" s="137">
        <v>1</v>
      </c>
      <c r="AE114" s="137">
        <v>0</v>
      </c>
      <c r="AF114" s="137">
        <v>0</v>
      </c>
      <c r="AG114" s="137">
        <v>0</v>
      </c>
      <c r="AI114" s="137">
        <v>0</v>
      </c>
      <c r="AJ114" t="s">
        <v>44</v>
      </c>
      <c r="AK114" s="38" t="s">
        <v>44</v>
      </c>
      <c r="AL114" s="200">
        <v>1</v>
      </c>
      <c r="AM114" t="s">
        <v>416</v>
      </c>
      <c r="AN114" t="s">
        <v>416</v>
      </c>
      <c r="AO114" t="s">
        <v>417</v>
      </c>
      <c r="AP114" s="29">
        <v>1</v>
      </c>
      <c r="AQ114" t="s">
        <v>83</v>
      </c>
      <c r="AR114" t="s">
        <v>97</v>
      </c>
      <c r="AS114" t="s">
        <v>96</v>
      </c>
      <c r="AT114" t="s">
        <v>97</v>
      </c>
      <c r="AV114" s="601" t="s">
        <v>2799</v>
      </c>
      <c r="AW114" s="484" t="b">
        <v>0</v>
      </c>
      <c r="AX114" t="s">
        <v>89</v>
      </c>
      <c r="BA114" t="b">
        <v>0</v>
      </c>
      <c r="BB114" t="b">
        <v>0</v>
      </c>
      <c r="BC114" t="b">
        <v>0</v>
      </c>
      <c r="BE114" t="s">
        <v>4952</v>
      </c>
      <c r="BF114" t="s">
        <v>153</v>
      </c>
      <c r="BG114" t="s">
        <v>153</v>
      </c>
      <c r="BH114" s="56" t="s">
        <v>154</v>
      </c>
      <c r="BI114" s="56" t="s">
        <v>154</v>
      </c>
      <c r="BJ114" s="566" t="s">
        <v>2799</v>
      </c>
      <c r="BK114" s="484" t="s">
        <v>2799</v>
      </c>
      <c r="BL114" s="56"/>
      <c r="BM114" s="56"/>
      <c r="BN114" s="214">
        <v>999</v>
      </c>
      <c r="BP114" s="585"/>
      <c r="BQ114" s="585" t="s">
        <v>113</v>
      </c>
      <c r="BR114" s="585" t="s">
        <v>152</v>
      </c>
      <c r="BS114" s="585"/>
      <c r="BT114" s="585"/>
    </row>
    <row r="115" spans="1:72">
      <c r="A115">
        <v>295</v>
      </c>
      <c r="B115" s="153" t="s">
        <v>7218</v>
      </c>
      <c r="C115" s="153" t="s">
        <v>7219</v>
      </c>
      <c r="D115" s="28">
        <v>0</v>
      </c>
      <c r="E115" s="591">
        <v>0</v>
      </c>
      <c r="F115" s="591">
        <v>1</v>
      </c>
      <c r="G115" s="349" t="s">
        <v>7213</v>
      </c>
      <c r="H115" t="s">
        <v>147</v>
      </c>
      <c r="J115" s="56"/>
      <c r="L115" s="65"/>
      <c r="M115" s="579"/>
      <c r="N115" s="56" t="s">
        <v>147</v>
      </c>
      <c r="O115" t="s">
        <v>147</v>
      </c>
      <c r="P115" s="56" t="s">
        <v>147</v>
      </c>
      <c r="Q115" s="61" t="s">
        <v>146</v>
      </c>
      <c r="R115" s="142">
        <v>169</v>
      </c>
      <c r="S115" s="142">
        <v>21</v>
      </c>
      <c r="T115" s="124" t="s">
        <v>150</v>
      </c>
      <c r="U115" s="56" t="s">
        <v>150</v>
      </c>
      <c r="V115" s="147">
        <v>99</v>
      </c>
      <c r="W115" s="147">
        <v>99</v>
      </c>
      <c r="X115" s="21" t="s">
        <v>2764</v>
      </c>
      <c r="Y115" s="137">
        <v>0</v>
      </c>
      <c r="Z115" s="137">
        <v>0</v>
      </c>
      <c r="AA115" s="137">
        <v>0</v>
      </c>
      <c r="AB115" s="137">
        <v>0</v>
      </c>
      <c r="AC115" s="137">
        <v>0</v>
      </c>
      <c r="AD115" s="137">
        <v>1</v>
      </c>
      <c r="AE115" s="137">
        <v>0</v>
      </c>
      <c r="AF115" s="137">
        <v>0</v>
      </c>
      <c r="AG115" s="137">
        <v>0</v>
      </c>
      <c r="AI115" s="137">
        <v>0</v>
      </c>
      <c r="AJ115" t="s">
        <v>44</v>
      </c>
      <c r="AK115" s="38" t="s">
        <v>44</v>
      </c>
      <c r="AL115" s="200">
        <v>1</v>
      </c>
      <c r="AM115" t="s">
        <v>416</v>
      </c>
      <c r="AN115" t="s">
        <v>416</v>
      </c>
      <c r="AO115" t="s">
        <v>417</v>
      </c>
      <c r="AP115" s="29">
        <v>1</v>
      </c>
      <c r="AQ115" t="s">
        <v>83</v>
      </c>
      <c r="AR115" t="s">
        <v>97</v>
      </c>
      <c r="AS115" t="s">
        <v>96</v>
      </c>
      <c r="AT115" t="s">
        <v>97</v>
      </c>
      <c r="AV115" s="601" t="s">
        <v>2799</v>
      </c>
      <c r="AW115" s="484" t="b">
        <v>0</v>
      </c>
      <c r="AX115" t="s">
        <v>89</v>
      </c>
      <c r="BA115" t="b">
        <v>0</v>
      </c>
      <c r="BB115" t="b">
        <v>0</v>
      </c>
      <c r="BC115" t="b">
        <v>0</v>
      </c>
      <c r="BE115" t="s">
        <v>5071</v>
      </c>
      <c r="BF115" t="s">
        <v>148</v>
      </c>
      <c r="BG115" t="s">
        <v>148</v>
      </c>
      <c r="BH115" s="56" t="s">
        <v>149</v>
      </c>
      <c r="BI115" s="56" t="s">
        <v>149</v>
      </c>
      <c r="BJ115" s="566" t="s">
        <v>2799</v>
      </c>
      <c r="BK115" s="484" t="s">
        <v>2799</v>
      </c>
      <c r="BL115" s="56"/>
      <c r="BM115" s="56"/>
      <c r="BN115" s="214">
        <v>999</v>
      </c>
      <c r="BP115" s="585"/>
      <c r="BQ115" s="585" t="s">
        <v>53</v>
      </c>
      <c r="BR115" s="585" t="s">
        <v>147</v>
      </c>
      <c r="BS115" s="585"/>
      <c r="BT115" s="585"/>
    </row>
    <row r="116" spans="1:72">
      <c r="A116">
        <v>490</v>
      </c>
      <c r="B116" s="153" t="s">
        <v>7234</v>
      </c>
      <c r="C116" s="153" t="s">
        <v>7235</v>
      </c>
      <c r="D116" s="28">
        <v>0</v>
      </c>
      <c r="E116" s="591">
        <v>0</v>
      </c>
      <c r="F116" s="591">
        <v>1</v>
      </c>
      <c r="G116" s="349" t="s">
        <v>7213</v>
      </c>
      <c r="H116" t="s">
        <v>139</v>
      </c>
      <c r="J116" s="56"/>
      <c r="M116" s="56"/>
      <c r="N116" s="56" t="s">
        <v>139</v>
      </c>
      <c r="O116" t="s">
        <v>139</v>
      </c>
      <c r="P116" s="56" t="s">
        <v>139</v>
      </c>
      <c r="Q116" s="61" t="s">
        <v>138</v>
      </c>
      <c r="R116" s="142">
        <v>97</v>
      </c>
      <c r="S116" s="142">
        <v>2</v>
      </c>
      <c r="T116" s="124" t="s">
        <v>144</v>
      </c>
      <c r="U116" s="56" t="s">
        <v>144</v>
      </c>
      <c r="V116" s="147">
        <v>99</v>
      </c>
      <c r="W116" s="147">
        <v>99</v>
      </c>
      <c r="X116" s="21" t="s">
        <v>2764</v>
      </c>
      <c r="Y116" s="137">
        <v>0</v>
      </c>
      <c r="Z116" s="137">
        <v>0</v>
      </c>
      <c r="AA116" s="137">
        <v>0</v>
      </c>
      <c r="AB116" s="137">
        <v>0</v>
      </c>
      <c r="AC116" s="137">
        <v>0</v>
      </c>
      <c r="AD116" s="137">
        <v>1</v>
      </c>
      <c r="AE116" s="137">
        <v>0</v>
      </c>
      <c r="AF116" s="137">
        <v>0</v>
      </c>
      <c r="AG116" s="137">
        <v>0</v>
      </c>
      <c r="AI116" s="137">
        <v>0</v>
      </c>
      <c r="AJ116" t="s">
        <v>140</v>
      </c>
      <c r="AK116" s="38" t="s">
        <v>140</v>
      </c>
      <c r="AL116" s="200">
        <v>3</v>
      </c>
      <c r="AM116" t="s">
        <v>416</v>
      </c>
      <c r="AN116" t="s">
        <v>416</v>
      </c>
      <c r="AO116" t="s">
        <v>417</v>
      </c>
      <c r="AP116" s="29">
        <v>1</v>
      </c>
      <c r="AQ116" t="s">
        <v>83</v>
      </c>
      <c r="AR116" t="s">
        <v>97</v>
      </c>
      <c r="AS116" t="s">
        <v>96</v>
      </c>
      <c r="AT116" t="s">
        <v>97</v>
      </c>
      <c r="AV116" s="601" t="s">
        <v>2799</v>
      </c>
      <c r="AW116" s="484" t="b">
        <v>0</v>
      </c>
      <c r="AX116" t="s">
        <v>89</v>
      </c>
      <c r="BA116" t="b">
        <v>0</v>
      </c>
      <c r="BB116" t="b">
        <v>0</v>
      </c>
      <c r="BC116" t="b">
        <v>0</v>
      </c>
      <c r="BE116" t="s">
        <v>141</v>
      </c>
      <c r="BF116" t="s">
        <v>141</v>
      </c>
      <c r="BG116" t="s">
        <v>141</v>
      </c>
      <c r="BH116" s="56" t="s">
        <v>142</v>
      </c>
      <c r="BI116" s="56" t="s">
        <v>142</v>
      </c>
      <c r="BJ116" s="566" t="s">
        <v>2799</v>
      </c>
      <c r="BK116" s="484" t="s">
        <v>2799</v>
      </c>
      <c r="BL116" s="56"/>
      <c r="BM116" s="56"/>
      <c r="BN116" s="214">
        <v>999</v>
      </c>
      <c r="BP116" s="585"/>
      <c r="BQ116" s="585" t="s">
        <v>143</v>
      </c>
      <c r="BR116" s="585" t="s">
        <v>139</v>
      </c>
      <c r="BS116" s="585"/>
      <c r="BT116" s="585"/>
    </row>
    <row r="117" spans="1:72">
      <c r="A117">
        <v>319</v>
      </c>
      <c r="B117" s="153" t="s">
        <v>7224</v>
      </c>
      <c r="C117" s="153" t="s">
        <v>7225</v>
      </c>
      <c r="D117" s="28">
        <v>0</v>
      </c>
      <c r="E117" s="591">
        <v>0</v>
      </c>
      <c r="F117" s="591">
        <v>1</v>
      </c>
      <c r="G117" s="349" t="s">
        <v>7213</v>
      </c>
      <c r="H117" t="s">
        <v>136</v>
      </c>
      <c r="J117" s="56"/>
      <c r="L117" s="119"/>
      <c r="M117" s="189"/>
      <c r="N117" s="56" t="s">
        <v>136</v>
      </c>
      <c r="O117" t="s">
        <v>136</v>
      </c>
      <c r="P117" s="56" t="s">
        <v>136</v>
      </c>
      <c r="Q117" s="120" t="s">
        <v>135</v>
      </c>
      <c r="R117" s="142">
        <v>217</v>
      </c>
      <c r="S117" s="142">
        <v>25</v>
      </c>
      <c r="T117" s="124" t="s">
        <v>1144</v>
      </c>
      <c r="U117" s="56"/>
      <c r="V117" s="147">
        <v>99</v>
      </c>
      <c r="W117" s="147">
        <v>99</v>
      </c>
      <c r="X117" s="21" t="s">
        <v>2764</v>
      </c>
      <c r="Y117" s="137">
        <v>0</v>
      </c>
      <c r="Z117" s="137">
        <v>0</v>
      </c>
      <c r="AA117" s="137">
        <v>0</v>
      </c>
      <c r="AB117" s="137">
        <v>0</v>
      </c>
      <c r="AC117" s="137">
        <v>0</v>
      </c>
      <c r="AD117" s="137">
        <v>1</v>
      </c>
      <c r="AE117" s="137">
        <v>0</v>
      </c>
      <c r="AF117" s="137">
        <v>0</v>
      </c>
      <c r="AG117" s="137">
        <v>0</v>
      </c>
      <c r="AI117" s="137">
        <v>0</v>
      </c>
      <c r="AJ117" t="s">
        <v>44</v>
      </c>
      <c r="AK117" s="38" t="s">
        <v>44</v>
      </c>
      <c r="AL117" s="200">
        <v>1</v>
      </c>
      <c r="AM117" t="s">
        <v>416</v>
      </c>
      <c r="AN117" t="s">
        <v>416</v>
      </c>
      <c r="AO117" t="s">
        <v>417</v>
      </c>
      <c r="AP117" s="29">
        <v>1</v>
      </c>
      <c r="AQ117" t="s">
        <v>83</v>
      </c>
      <c r="AR117" t="s">
        <v>97</v>
      </c>
      <c r="AS117" t="s">
        <v>96</v>
      </c>
      <c r="AT117" t="s">
        <v>97</v>
      </c>
      <c r="AV117" s="601" t="s">
        <v>2799</v>
      </c>
      <c r="AW117" s="484" t="b">
        <v>0</v>
      </c>
      <c r="AX117" t="s">
        <v>89</v>
      </c>
      <c r="BA117" t="b">
        <v>0</v>
      </c>
      <c r="BB117" t="b">
        <v>0</v>
      </c>
      <c r="BC117" t="b">
        <v>0</v>
      </c>
      <c r="BE117" t="s">
        <v>137</v>
      </c>
      <c r="BF117" t="s">
        <v>137</v>
      </c>
      <c r="BG117" t="s">
        <v>137</v>
      </c>
      <c r="BH117" s="56" t="s">
        <v>137</v>
      </c>
      <c r="BI117" s="56"/>
      <c r="BJ117" s="566" t="s">
        <v>2799</v>
      </c>
      <c r="BK117" s="484" t="s">
        <v>2799</v>
      </c>
      <c r="BL117" s="56"/>
      <c r="BM117" s="56"/>
      <c r="BN117" s="214">
        <v>999</v>
      </c>
      <c r="BP117" s="585"/>
      <c r="BQ117" s="585" t="s">
        <v>99</v>
      </c>
      <c r="BR117" s="585" t="s">
        <v>136</v>
      </c>
      <c r="BS117" s="585"/>
      <c r="BT117" s="585"/>
    </row>
    <row r="118" spans="1:72">
      <c r="A118">
        <v>752</v>
      </c>
      <c r="B118" s="153" t="s">
        <v>7275</v>
      </c>
      <c r="C118" s="153" t="s">
        <v>7276</v>
      </c>
      <c r="D118" s="28">
        <v>0</v>
      </c>
      <c r="E118" s="591">
        <v>0</v>
      </c>
      <c r="F118" s="591">
        <v>1</v>
      </c>
      <c r="G118" s="349" t="s">
        <v>7213</v>
      </c>
      <c r="H118" t="s">
        <v>129</v>
      </c>
      <c r="J118" s="189"/>
      <c r="K118" s="119"/>
      <c r="L118" s="119"/>
      <c r="M118" s="189"/>
      <c r="N118" s="189" t="s">
        <v>129</v>
      </c>
      <c r="O118" s="119" t="s">
        <v>129</v>
      </c>
      <c r="P118" s="189" t="s">
        <v>129</v>
      </c>
      <c r="Q118" s="120" t="s">
        <v>128</v>
      </c>
      <c r="R118" s="142">
        <v>107</v>
      </c>
      <c r="S118" s="142">
        <v>11</v>
      </c>
      <c r="T118" s="124" t="s">
        <v>134</v>
      </c>
      <c r="U118" s="189" t="s">
        <v>133</v>
      </c>
      <c r="V118" s="147">
        <v>99</v>
      </c>
      <c r="W118" s="147">
        <v>99</v>
      </c>
      <c r="X118" s="190" t="s">
        <v>2764</v>
      </c>
      <c r="Y118" s="137">
        <v>0</v>
      </c>
      <c r="Z118" s="137">
        <v>0</v>
      </c>
      <c r="AA118" s="137">
        <v>0</v>
      </c>
      <c r="AB118" s="137">
        <v>0</v>
      </c>
      <c r="AC118" s="137">
        <v>0</v>
      </c>
      <c r="AD118" s="137">
        <v>1</v>
      </c>
      <c r="AE118" s="137">
        <v>1</v>
      </c>
      <c r="AF118" s="137">
        <v>0</v>
      </c>
      <c r="AG118" s="137">
        <v>1</v>
      </c>
      <c r="AH118" s="119"/>
      <c r="AI118" s="137">
        <v>0</v>
      </c>
      <c r="AJ118" t="s">
        <v>84</v>
      </c>
      <c r="AK118" s="202" t="s">
        <v>84</v>
      </c>
      <c r="AL118" s="200">
        <v>5</v>
      </c>
      <c r="AM118" s="119" t="s">
        <v>416</v>
      </c>
      <c r="AN118" s="119" t="s">
        <v>416</v>
      </c>
      <c r="AO118" s="119" t="s">
        <v>417</v>
      </c>
      <c r="AP118" s="191">
        <v>1</v>
      </c>
      <c r="AQ118" s="119" t="s">
        <v>83</v>
      </c>
      <c r="AR118" s="119" t="s">
        <v>97</v>
      </c>
      <c r="AS118" s="119" t="s">
        <v>96</v>
      </c>
      <c r="AT118" s="119" t="s">
        <v>97</v>
      </c>
      <c r="AU118" s="119"/>
      <c r="AV118" s="601" t="s">
        <v>2799</v>
      </c>
      <c r="AW118" s="484" t="b">
        <v>0</v>
      </c>
      <c r="AX118" s="119" t="s">
        <v>89</v>
      </c>
      <c r="AY118" s="119"/>
      <c r="AZ118" s="119"/>
      <c r="BA118" s="119" t="b">
        <v>0</v>
      </c>
      <c r="BB118" s="119" t="b">
        <v>0</v>
      </c>
      <c r="BC118" s="119" t="b">
        <v>0</v>
      </c>
      <c r="BD118" s="119"/>
      <c r="BE118" s="119" t="s">
        <v>4859</v>
      </c>
      <c r="BF118" s="119" t="s">
        <v>130</v>
      </c>
      <c r="BG118" s="119" t="s">
        <v>130</v>
      </c>
      <c r="BH118" s="189" t="s">
        <v>131</v>
      </c>
      <c r="BI118" s="189" t="s">
        <v>132</v>
      </c>
      <c r="BJ118" s="566" t="s">
        <v>2799</v>
      </c>
      <c r="BK118" s="484" t="s">
        <v>2799</v>
      </c>
      <c r="BL118" s="189"/>
      <c r="BM118" s="56"/>
      <c r="BN118" s="214">
        <v>999</v>
      </c>
      <c r="BP118" s="585"/>
      <c r="BQ118" s="585" t="s">
        <v>113</v>
      </c>
      <c r="BR118" s="585" t="s">
        <v>129</v>
      </c>
      <c r="BS118" s="585" t="s">
        <v>56</v>
      </c>
      <c r="BT118" s="585"/>
    </row>
    <row r="119" spans="1:72">
      <c r="A119">
        <v>751</v>
      </c>
      <c r="B119" s="153" t="s">
        <v>7275</v>
      </c>
      <c r="C119" s="153" t="s">
        <v>7276</v>
      </c>
      <c r="D119" s="28">
        <v>0</v>
      </c>
      <c r="E119" s="591">
        <v>0</v>
      </c>
      <c r="F119" s="591">
        <v>1</v>
      </c>
      <c r="G119" s="349" t="s">
        <v>7213</v>
      </c>
      <c r="H119" t="s">
        <v>126</v>
      </c>
      <c r="J119" s="56"/>
      <c r="K119" s="119"/>
      <c r="L119" s="119"/>
      <c r="M119" s="189"/>
      <c r="N119" s="189" t="s">
        <v>126</v>
      </c>
      <c r="O119" s="119" t="s">
        <v>126</v>
      </c>
      <c r="P119" s="189" t="s">
        <v>126</v>
      </c>
      <c r="Q119" s="120" t="s">
        <v>125</v>
      </c>
      <c r="R119" s="142">
        <v>107</v>
      </c>
      <c r="S119" s="142">
        <v>11</v>
      </c>
      <c r="T119" s="188" t="s">
        <v>134</v>
      </c>
      <c r="U119" s="189"/>
      <c r="V119" s="147">
        <v>99</v>
      </c>
      <c r="W119" s="147">
        <v>99</v>
      </c>
      <c r="X119" s="190" t="s">
        <v>2764</v>
      </c>
      <c r="Y119" s="137">
        <v>0</v>
      </c>
      <c r="Z119" s="137">
        <v>0</v>
      </c>
      <c r="AA119" s="137">
        <v>0</v>
      </c>
      <c r="AB119" s="137">
        <v>0</v>
      </c>
      <c r="AC119" s="137">
        <v>0</v>
      </c>
      <c r="AD119" s="137">
        <v>1</v>
      </c>
      <c r="AE119" s="137">
        <v>1</v>
      </c>
      <c r="AF119" s="137">
        <v>0</v>
      </c>
      <c r="AG119" s="137">
        <v>0</v>
      </c>
      <c r="AH119" s="119"/>
      <c r="AI119" s="137">
        <v>0</v>
      </c>
      <c r="AJ119" s="119" t="s">
        <v>84</v>
      </c>
      <c r="AK119" s="202" t="s">
        <v>84</v>
      </c>
      <c r="AL119" s="200">
        <v>5</v>
      </c>
      <c r="AM119" s="119" t="s">
        <v>416</v>
      </c>
      <c r="AN119" s="119" t="s">
        <v>416</v>
      </c>
      <c r="AO119" s="119" t="s">
        <v>417</v>
      </c>
      <c r="AP119" s="191">
        <v>1</v>
      </c>
      <c r="AQ119" s="119" t="s">
        <v>83</v>
      </c>
      <c r="AR119" s="119" t="s">
        <v>97</v>
      </c>
      <c r="AS119" s="119" t="s">
        <v>96</v>
      </c>
      <c r="AT119" s="119" t="s">
        <v>97</v>
      </c>
      <c r="AU119" s="119"/>
      <c r="AV119" s="601" t="s">
        <v>2799</v>
      </c>
      <c r="AW119" s="484" t="b">
        <v>0</v>
      </c>
      <c r="AX119" s="119" t="s">
        <v>89</v>
      </c>
      <c r="AY119" s="119"/>
      <c r="AZ119" s="119"/>
      <c r="BA119" s="119" t="b">
        <v>0</v>
      </c>
      <c r="BB119" s="119" t="b">
        <v>0</v>
      </c>
      <c r="BC119" s="119" t="b">
        <v>0</v>
      </c>
      <c r="BD119" s="119"/>
      <c r="BE119" s="119" t="s">
        <v>127</v>
      </c>
      <c r="BF119" s="119" t="s">
        <v>127</v>
      </c>
      <c r="BG119" s="119" t="s">
        <v>127</v>
      </c>
      <c r="BH119" s="189" t="s">
        <v>127</v>
      </c>
      <c r="BI119" s="189"/>
      <c r="BJ119" s="566" t="s">
        <v>2799</v>
      </c>
      <c r="BK119" s="484" t="s">
        <v>2799</v>
      </c>
      <c r="BL119" s="189"/>
      <c r="BM119" s="56"/>
      <c r="BN119" s="214">
        <v>999</v>
      </c>
      <c r="BP119" s="585"/>
      <c r="BQ119" s="585" t="s">
        <v>54</v>
      </c>
      <c r="BR119" s="585" t="s">
        <v>126</v>
      </c>
      <c r="BS119" s="585"/>
      <c r="BT119" s="585"/>
    </row>
    <row r="120" spans="1:72">
      <c r="A120">
        <v>687</v>
      </c>
      <c r="B120" s="153" t="s">
        <v>7265</v>
      </c>
      <c r="C120" s="153" t="s">
        <v>7266</v>
      </c>
      <c r="D120" s="28">
        <v>0</v>
      </c>
      <c r="E120" s="591">
        <v>0</v>
      </c>
      <c r="F120" s="591">
        <v>1</v>
      </c>
      <c r="G120" s="349" t="s">
        <v>7213</v>
      </c>
      <c r="H120" t="s">
        <v>301</v>
      </c>
      <c r="J120" s="56"/>
      <c r="L120" s="119"/>
      <c r="M120" s="189"/>
      <c r="N120" s="56" t="s">
        <v>301</v>
      </c>
      <c r="O120" t="s">
        <v>301</v>
      </c>
      <c r="P120" s="56" t="s">
        <v>301</v>
      </c>
      <c r="Q120" s="61" t="s">
        <v>300</v>
      </c>
      <c r="R120" s="142">
        <v>102</v>
      </c>
      <c r="S120" s="142">
        <v>6</v>
      </c>
      <c r="T120" s="124" t="s">
        <v>306</v>
      </c>
      <c r="U120" s="56" t="s">
        <v>305</v>
      </c>
      <c r="V120" s="147">
        <v>99</v>
      </c>
      <c r="W120" s="147">
        <v>99</v>
      </c>
      <c r="X120" s="21" t="s">
        <v>2764</v>
      </c>
      <c r="Y120" s="137">
        <v>0</v>
      </c>
      <c r="Z120" s="137">
        <v>0</v>
      </c>
      <c r="AA120" s="137">
        <v>0</v>
      </c>
      <c r="AB120" s="137">
        <v>0</v>
      </c>
      <c r="AC120" s="137">
        <v>0</v>
      </c>
      <c r="AD120" s="137">
        <v>1</v>
      </c>
      <c r="AE120" s="137">
        <v>1</v>
      </c>
      <c r="AF120" s="137">
        <v>0</v>
      </c>
      <c r="AG120" s="137">
        <v>1</v>
      </c>
      <c r="AI120" s="137">
        <v>0</v>
      </c>
      <c r="AJ120" t="s">
        <v>84</v>
      </c>
      <c r="AK120" s="38" t="s">
        <v>84</v>
      </c>
      <c r="AL120" s="200">
        <v>5</v>
      </c>
      <c r="AM120" t="s">
        <v>416</v>
      </c>
      <c r="AN120" t="s">
        <v>416</v>
      </c>
      <c r="AO120" t="s">
        <v>417</v>
      </c>
      <c r="AP120" s="29">
        <v>1</v>
      </c>
      <c r="AQ120" t="s">
        <v>83</v>
      </c>
      <c r="AR120" t="s">
        <v>97</v>
      </c>
      <c r="AS120" t="s">
        <v>96</v>
      </c>
      <c r="AT120" t="s">
        <v>97</v>
      </c>
      <c r="AV120" s="601" t="s">
        <v>2799</v>
      </c>
      <c r="AW120" s="484" t="b">
        <v>0</v>
      </c>
      <c r="AX120" t="s">
        <v>89</v>
      </c>
      <c r="BA120" t="b">
        <v>0</v>
      </c>
      <c r="BB120" t="b">
        <v>0</v>
      </c>
      <c r="BC120" t="b">
        <v>0</v>
      </c>
      <c r="BE120" t="s">
        <v>4843</v>
      </c>
      <c r="BF120" t="s">
        <v>302</v>
      </c>
      <c r="BG120" t="s">
        <v>302</v>
      </c>
      <c r="BH120" s="56" t="s">
        <v>303</v>
      </c>
      <c r="BI120" s="56" t="s">
        <v>304</v>
      </c>
      <c r="BJ120" s="566" t="s">
        <v>2799</v>
      </c>
      <c r="BK120" s="484" t="s">
        <v>2799</v>
      </c>
      <c r="BL120" s="56"/>
      <c r="BM120" s="56"/>
      <c r="BN120" s="214">
        <v>999</v>
      </c>
      <c r="BP120" s="585"/>
      <c r="BQ120" s="585" t="s">
        <v>54</v>
      </c>
      <c r="BR120" s="585" t="s">
        <v>301</v>
      </c>
      <c r="BS120" s="585" t="s">
        <v>56</v>
      </c>
      <c r="BT120" s="585"/>
    </row>
    <row r="121" spans="1:72">
      <c r="A121">
        <v>686</v>
      </c>
      <c r="B121" s="153" t="s">
        <v>7265</v>
      </c>
      <c r="C121" s="153" t="s">
        <v>7266</v>
      </c>
      <c r="D121" s="28">
        <v>0</v>
      </c>
      <c r="E121" s="591">
        <v>0</v>
      </c>
      <c r="F121" s="591">
        <v>1</v>
      </c>
      <c r="G121" s="349" t="s">
        <v>7213</v>
      </c>
      <c r="H121" t="s">
        <v>119</v>
      </c>
      <c r="J121" s="56"/>
      <c r="K121" s="119"/>
      <c r="L121" s="119"/>
      <c r="M121" s="189"/>
      <c r="N121" s="189" t="s">
        <v>119</v>
      </c>
      <c r="O121" s="119" t="s">
        <v>119</v>
      </c>
      <c r="P121" s="189" t="s">
        <v>119</v>
      </c>
      <c r="Q121" s="120" t="s">
        <v>118</v>
      </c>
      <c r="R121" s="142">
        <v>102</v>
      </c>
      <c r="S121" s="142">
        <v>6</v>
      </c>
      <c r="T121" s="188" t="s">
        <v>306</v>
      </c>
      <c r="U121" s="189"/>
      <c r="V121" s="147">
        <v>99</v>
      </c>
      <c r="W121" s="147">
        <v>99</v>
      </c>
      <c r="X121" s="190" t="s">
        <v>2764</v>
      </c>
      <c r="Y121" s="137">
        <v>0</v>
      </c>
      <c r="Z121" s="137">
        <v>0</v>
      </c>
      <c r="AA121" s="137">
        <v>0</v>
      </c>
      <c r="AB121" s="137">
        <v>0</v>
      </c>
      <c r="AC121" s="137">
        <v>0</v>
      </c>
      <c r="AD121" s="137">
        <v>1</v>
      </c>
      <c r="AE121" s="137">
        <v>1</v>
      </c>
      <c r="AF121" s="137">
        <v>0</v>
      </c>
      <c r="AG121" s="137">
        <v>0</v>
      </c>
      <c r="AH121" s="119"/>
      <c r="AI121" s="137">
        <v>0</v>
      </c>
      <c r="AJ121" s="119" t="s">
        <v>84</v>
      </c>
      <c r="AK121" s="38" t="s">
        <v>84</v>
      </c>
      <c r="AL121" s="200">
        <v>5</v>
      </c>
      <c r="AM121" s="119" t="s">
        <v>416</v>
      </c>
      <c r="AN121" s="119" t="s">
        <v>416</v>
      </c>
      <c r="AO121" s="119" t="s">
        <v>417</v>
      </c>
      <c r="AP121" s="191">
        <v>1</v>
      </c>
      <c r="AQ121" s="119" t="s">
        <v>83</v>
      </c>
      <c r="AR121" s="119" t="s">
        <v>97</v>
      </c>
      <c r="AS121" s="119" t="s">
        <v>96</v>
      </c>
      <c r="AT121" s="119" t="s">
        <v>97</v>
      </c>
      <c r="AU121" s="119"/>
      <c r="AV121" s="601" t="s">
        <v>2799</v>
      </c>
      <c r="AW121" s="484" t="b">
        <v>0</v>
      </c>
      <c r="AX121" s="119" t="s">
        <v>89</v>
      </c>
      <c r="AY121" s="119"/>
      <c r="AZ121" s="119"/>
      <c r="BA121" s="119" t="b">
        <v>0</v>
      </c>
      <c r="BB121" s="119" t="b">
        <v>0</v>
      </c>
      <c r="BC121" s="119" t="b">
        <v>0</v>
      </c>
      <c r="BD121" s="119"/>
      <c r="BE121" s="119" t="s">
        <v>120</v>
      </c>
      <c r="BF121" s="119" t="s">
        <v>120</v>
      </c>
      <c r="BG121" s="119" t="s">
        <v>120</v>
      </c>
      <c r="BH121" s="189" t="s">
        <v>120</v>
      </c>
      <c r="BI121" s="189"/>
      <c r="BJ121" s="566" t="s">
        <v>2799</v>
      </c>
      <c r="BK121" s="484" t="s">
        <v>2799</v>
      </c>
      <c r="BL121" s="189"/>
      <c r="BM121" s="56"/>
      <c r="BN121" s="214">
        <v>999</v>
      </c>
      <c r="BP121" s="585"/>
      <c r="BQ121" s="585" t="s">
        <v>109</v>
      </c>
      <c r="BR121" s="585" t="s">
        <v>119</v>
      </c>
      <c r="BS121" s="585"/>
      <c r="BT121" s="585"/>
    </row>
    <row r="122" spans="1:72">
      <c r="A122">
        <v>674</v>
      </c>
      <c r="B122" s="153" t="s">
        <v>7263</v>
      </c>
      <c r="C122" s="153" t="s">
        <v>7264</v>
      </c>
      <c r="D122" s="28">
        <v>0</v>
      </c>
      <c r="E122" s="591">
        <v>0</v>
      </c>
      <c r="F122" s="591">
        <v>1</v>
      </c>
      <c r="G122" s="349" t="s">
        <v>7213</v>
      </c>
      <c r="H122" t="s">
        <v>115</v>
      </c>
      <c r="J122" s="56"/>
      <c r="K122" s="119"/>
      <c r="L122" s="119"/>
      <c r="M122" s="189"/>
      <c r="N122" s="189" t="s">
        <v>115</v>
      </c>
      <c r="O122" s="119" t="s">
        <v>115</v>
      </c>
      <c r="P122" s="189" t="s">
        <v>115</v>
      </c>
      <c r="Q122" s="120" t="s">
        <v>114</v>
      </c>
      <c r="R122" s="142">
        <v>101</v>
      </c>
      <c r="S122" s="142">
        <v>5</v>
      </c>
      <c r="T122" s="188" t="s">
        <v>1717</v>
      </c>
      <c r="U122" s="189"/>
      <c r="V122" s="147">
        <v>99</v>
      </c>
      <c r="W122" s="147">
        <v>99</v>
      </c>
      <c r="X122" s="190" t="s">
        <v>2764</v>
      </c>
      <c r="Y122" s="137">
        <v>0</v>
      </c>
      <c r="Z122" s="137">
        <v>0</v>
      </c>
      <c r="AA122" s="137">
        <v>0</v>
      </c>
      <c r="AB122" s="137">
        <v>0</v>
      </c>
      <c r="AC122" s="137">
        <v>0</v>
      </c>
      <c r="AD122" s="137">
        <v>1</v>
      </c>
      <c r="AE122" s="137">
        <v>1</v>
      </c>
      <c r="AF122" s="137">
        <v>0</v>
      </c>
      <c r="AG122" s="137">
        <v>1</v>
      </c>
      <c r="AH122" s="119"/>
      <c r="AI122" s="137">
        <v>0</v>
      </c>
      <c r="AJ122" s="119" t="s">
        <v>84</v>
      </c>
      <c r="AK122" s="202" t="s">
        <v>84</v>
      </c>
      <c r="AL122" s="200">
        <v>5</v>
      </c>
      <c r="AM122" s="119" t="s">
        <v>416</v>
      </c>
      <c r="AN122" s="119" t="s">
        <v>416</v>
      </c>
      <c r="AO122" s="119" t="s">
        <v>417</v>
      </c>
      <c r="AP122" s="191">
        <v>1</v>
      </c>
      <c r="AQ122" s="119" t="s">
        <v>83</v>
      </c>
      <c r="AR122" s="119" t="s">
        <v>97</v>
      </c>
      <c r="AS122" s="119" t="s">
        <v>96</v>
      </c>
      <c r="AT122" s="119" t="s">
        <v>97</v>
      </c>
      <c r="AU122" s="119"/>
      <c r="AV122" s="601" t="s">
        <v>2799</v>
      </c>
      <c r="AW122" s="484" t="b">
        <v>0</v>
      </c>
      <c r="AX122" s="119" t="s">
        <v>89</v>
      </c>
      <c r="AY122" s="119"/>
      <c r="AZ122" s="119"/>
      <c r="BA122" s="119" t="b">
        <v>0</v>
      </c>
      <c r="BB122" s="119" t="b">
        <v>0</v>
      </c>
      <c r="BC122" s="119" t="b">
        <v>0</v>
      </c>
      <c r="BD122" s="119"/>
      <c r="BE122" s="119" t="s">
        <v>4863</v>
      </c>
      <c r="BF122" s="119" t="s">
        <v>116</v>
      </c>
      <c r="BG122" s="119" t="s">
        <v>116</v>
      </c>
      <c r="BH122" s="189" t="s">
        <v>116</v>
      </c>
      <c r="BI122" s="189"/>
      <c r="BJ122" s="566" t="s">
        <v>2799</v>
      </c>
      <c r="BK122" s="484" t="s">
        <v>2799</v>
      </c>
      <c r="BL122" s="189"/>
      <c r="BM122" s="56"/>
      <c r="BN122" s="214">
        <v>999</v>
      </c>
      <c r="BP122" s="585"/>
      <c r="BQ122" s="585" t="s">
        <v>117</v>
      </c>
      <c r="BR122" s="585" t="s">
        <v>115</v>
      </c>
      <c r="BS122" s="585"/>
      <c r="BT122" s="585"/>
    </row>
    <row r="123" spans="1:72">
      <c r="A123">
        <v>673</v>
      </c>
      <c r="B123" s="153" t="s">
        <v>7263</v>
      </c>
      <c r="C123" s="153" t="s">
        <v>7264</v>
      </c>
      <c r="D123" s="28">
        <v>0</v>
      </c>
      <c r="E123" s="591">
        <v>0</v>
      </c>
      <c r="F123" s="591">
        <v>1</v>
      </c>
      <c r="G123" s="349" t="s">
        <v>7213</v>
      </c>
      <c r="H123" t="s">
        <v>111</v>
      </c>
      <c r="J123" s="56"/>
      <c r="K123" s="119"/>
      <c r="L123" s="119"/>
      <c r="M123" s="189"/>
      <c r="N123" s="189" t="s">
        <v>111</v>
      </c>
      <c r="O123" s="119" t="s">
        <v>111</v>
      </c>
      <c r="P123" s="189" t="s">
        <v>111</v>
      </c>
      <c r="Q123" s="120" t="s">
        <v>110</v>
      </c>
      <c r="R123" s="142">
        <v>101</v>
      </c>
      <c r="S123" s="142">
        <v>5</v>
      </c>
      <c r="T123" s="188" t="s">
        <v>1717</v>
      </c>
      <c r="U123" s="189"/>
      <c r="V123" s="147">
        <v>99</v>
      </c>
      <c r="W123" s="147">
        <v>99</v>
      </c>
      <c r="X123" s="190" t="s">
        <v>2764</v>
      </c>
      <c r="Y123" s="137">
        <v>0</v>
      </c>
      <c r="Z123" s="137">
        <v>0</v>
      </c>
      <c r="AA123" s="137">
        <v>0</v>
      </c>
      <c r="AB123" s="137">
        <v>0</v>
      </c>
      <c r="AC123" s="137">
        <v>0</v>
      </c>
      <c r="AD123" s="137">
        <v>1</v>
      </c>
      <c r="AE123" s="137">
        <v>1</v>
      </c>
      <c r="AF123" s="137">
        <v>0</v>
      </c>
      <c r="AG123" s="137">
        <v>0</v>
      </c>
      <c r="AH123" s="119"/>
      <c r="AI123" s="137">
        <v>0</v>
      </c>
      <c r="AJ123" s="119" t="s">
        <v>84</v>
      </c>
      <c r="AK123" s="202" t="s">
        <v>84</v>
      </c>
      <c r="AL123" s="200">
        <v>5</v>
      </c>
      <c r="AM123" s="119" t="s">
        <v>416</v>
      </c>
      <c r="AN123" s="119" t="s">
        <v>416</v>
      </c>
      <c r="AO123" s="119" t="s">
        <v>417</v>
      </c>
      <c r="AP123" s="191">
        <v>1</v>
      </c>
      <c r="AQ123" s="119" t="s">
        <v>83</v>
      </c>
      <c r="AR123" s="119" t="s">
        <v>97</v>
      </c>
      <c r="AS123" s="119" t="s">
        <v>96</v>
      </c>
      <c r="AT123" s="119" t="s">
        <v>97</v>
      </c>
      <c r="AU123" s="119"/>
      <c r="AV123" s="601" t="s">
        <v>2799</v>
      </c>
      <c r="AW123" s="484" t="b">
        <v>0</v>
      </c>
      <c r="AX123" s="119" t="s">
        <v>89</v>
      </c>
      <c r="AY123" s="119"/>
      <c r="AZ123" s="119"/>
      <c r="BA123" s="119" t="b">
        <v>0</v>
      </c>
      <c r="BB123" s="119" t="b">
        <v>0</v>
      </c>
      <c r="BC123" s="119" t="b">
        <v>0</v>
      </c>
      <c r="BD123" s="119"/>
      <c r="BE123" s="119" t="s">
        <v>112</v>
      </c>
      <c r="BF123" s="119" t="s">
        <v>112</v>
      </c>
      <c r="BG123" s="119" t="s">
        <v>112</v>
      </c>
      <c r="BH123" s="189" t="s">
        <v>112</v>
      </c>
      <c r="BI123" s="189"/>
      <c r="BJ123" s="566" t="s">
        <v>2799</v>
      </c>
      <c r="BK123" s="484" t="s">
        <v>2799</v>
      </c>
      <c r="BL123" s="189"/>
      <c r="BM123" s="56"/>
      <c r="BN123" s="214">
        <v>999</v>
      </c>
      <c r="BP123" s="585"/>
      <c r="BQ123" s="585" t="s">
        <v>113</v>
      </c>
      <c r="BR123" s="585" t="s">
        <v>111</v>
      </c>
      <c r="BS123" s="585"/>
      <c r="BT123" s="585"/>
    </row>
    <row r="124" spans="1:72">
      <c r="A124">
        <v>802</v>
      </c>
      <c r="B124" s="153" t="s">
        <v>7281</v>
      </c>
      <c r="C124" s="153" t="s">
        <v>7280</v>
      </c>
      <c r="D124" s="28">
        <v>0</v>
      </c>
      <c r="E124" s="591">
        <v>0</v>
      </c>
      <c r="F124" s="591">
        <v>1</v>
      </c>
      <c r="G124" s="349" t="s">
        <v>7213</v>
      </c>
      <c r="H124" t="s">
        <v>105</v>
      </c>
      <c r="J124" s="56"/>
      <c r="L124" s="119"/>
      <c r="M124" s="189"/>
      <c r="N124" s="56" t="s">
        <v>105</v>
      </c>
      <c r="O124" t="s">
        <v>105</v>
      </c>
      <c r="P124" s="56" t="s">
        <v>105</v>
      </c>
      <c r="Q124" s="120" t="s">
        <v>104</v>
      </c>
      <c r="R124" s="142">
        <v>999</v>
      </c>
      <c r="S124" s="142">
        <v>71</v>
      </c>
      <c r="T124" s="124" t="s">
        <v>108</v>
      </c>
      <c r="U124" s="56" t="s">
        <v>107</v>
      </c>
      <c r="V124" s="147">
        <v>99</v>
      </c>
      <c r="W124" s="147">
        <v>99</v>
      </c>
      <c r="X124" s="21" t="s">
        <v>2766</v>
      </c>
      <c r="Y124" s="137">
        <v>0</v>
      </c>
      <c r="Z124" s="137">
        <v>0</v>
      </c>
      <c r="AA124" s="137">
        <v>0</v>
      </c>
      <c r="AB124" s="137">
        <v>0</v>
      </c>
      <c r="AC124" s="137">
        <v>0</v>
      </c>
      <c r="AD124" s="137">
        <v>1</v>
      </c>
      <c r="AE124" s="137">
        <v>1</v>
      </c>
      <c r="AF124" s="137">
        <v>0</v>
      </c>
      <c r="AG124" s="137">
        <v>1</v>
      </c>
      <c r="AI124" s="137">
        <v>0</v>
      </c>
      <c r="AJ124" t="s">
        <v>84</v>
      </c>
      <c r="AK124" s="38" t="s">
        <v>84</v>
      </c>
      <c r="AL124" s="200">
        <v>5</v>
      </c>
      <c r="AM124" t="s">
        <v>416</v>
      </c>
      <c r="AN124" t="s">
        <v>416</v>
      </c>
      <c r="AO124" t="s">
        <v>417</v>
      </c>
      <c r="AP124" s="29">
        <v>1</v>
      </c>
      <c r="AQ124" t="s">
        <v>83</v>
      </c>
      <c r="AR124" t="s">
        <v>97</v>
      </c>
      <c r="AS124" t="s">
        <v>96</v>
      </c>
      <c r="AT124" t="s">
        <v>97</v>
      </c>
      <c r="AV124" s="601" t="s">
        <v>2799</v>
      </c>
      <c r="AW124" s="484" t="b">
        <v>0</v>
      </c>
      <c r="AX124" t="s">
        <v>89</v>
      </c>
      <c r="BA124" t="b">
        <v>0</v>
      </c>
      <c r="BB124" t="b">
        <v>0</v>
      </c>
      <c r="BC124" t="b">
        <v>0</v>
      </c>
      <c r="BE124" t="s">
        <v>5283</v>
      </c>
      <c r="BF124" t="s">
        <v>5284</v>
      </c>
      <c r="BG124" t="s">
        <v>5284</v>
      </c>
      <c r="BH124" s="56" t="s">
        <v>106</v>
      </c>
      <c r="BI124" s="56" t="s">
        <v>5285</v>
      </c>
      <c r="BJ124" s="566" t="s">
        <v>2799</v>
      </c>
      <c r="BK124" s="484" t="s">
        <v>2799</v>
      </c>
      <c r="BL124" s="56"/>
      <c r="BM124" s="56"/>
      <c r="BN124" s="377">
        <v>999</v>
      </c>
      <c r="BP124" s="585"/>
      <c r="BQ124" s="585" t="s">
        <v>99</v>
      </c>
      <c r="BR124" s="585" t="s">
        <v>105</v>
      </c>
      <c r="BS124" s="585" t="s">
        <v>56</v>
      </c>
      <c r="BT124" s="585"/>
    </row>
    <row r="125" spans="1:72">
      <c r="A125">
        <v>801</v>
      </c>
      <c r="B125" s="153" t="s">
        <v>7281</v>
      </c>
      <c r="C125" s="153" t="s">
        <v>7280</v>
      </c>
      <c r="D125" s="28">
        <v>0</v>
      </c>
      <c r="E125" s="591">
        <v>0</v>
      </c>
      <c r="F125" s="591">
        <v>1</v>
      </c>
      <c r="G125" s="349" t="s">
        <v>7213</v>
      </c>
      <c r="H125" t="s">
        <v>101</v>
      </c>
      <c r="I125" s="178"/>
      <c r="J125" s="56"/>
      <c r="L125" s="119"/>
      <c r="M125" s="189"/>
      <c r="N125" s="56" t="s">
        <v>101</v>
      </c>
      <c r="O125" t="s">
        <v>101</v>
      </c>
      <c r="P125" s="56" t="s">
        <v>101</v>
      </c>
      <c r="Q125" s="120" t="s">
        <v>100</v>
      </c>
      <c r="R125" s="142">
        <v>999</v>
      </c>
      <c r="S125" s="142">
        <v>71</v>
      </c>
      <c r="T125" s="124" t="s">
        <v>108</v>
      </c>
      <c r="U125" s="56"/>
      <c r="V125" s="147">
        <v>99</v>
      </c>
      <c r="W125" s="147">
        <v>99</v>
      </c>
      <c r="X125" s="21" t="s">
        <v>2766</v>
      </c>
      <c r="Y125" s="137">
        <v>0</v>
      </c>
      <c r="Z125" s="137">
        <v>0</v>
      </c>
      <c r="AA125" s="137">
        <v>0</v>
      </c>
      <c r="AB125" s="137">
        <v>0</v>
      </c>
      <c r="AC125" s="137">
        <v>0</v>
      </c>
      <c r="AD125" s="137">
        <v>1</v>
      </c>
      <c r="AE125" s="137">
        <v>1</v>
      </c>
      <c r="AF125" s="137">
        <v>0</v>
      </c>
      <c r="AG125" s="137">
        <v>0</v>
      </c>
      <c r="AI125" s="137">
        <v>0</v>
      </c>
      <c r="AJ125" t="s">
        <v>84</v>
      </c>
      <c r="AK125" s="38" t="s">
        <v>84</v>
      </c>
      <c r="AL125" s="200">
        <v>5</v>
      </c>
      <c r="AM125" t="s">
        <v>416</v>
      </c>
      <c r="AN125" t="s">
        <v>416</v>
      </c>
      <c r="AO125" t="s">
        <v>417</v>
      </c>
      <c r="AP125" s="29">
        <v>1</v>
      </c>
      <c r="AQ125" t="s">
        <v>83</v>
      </c>
      <c r="AR125" t="s">
        <v>97</v>
      </c>
      <c r="AS125" t="s">
        <v>96</v>
      </c>
      <c r="AT125" t="s">
        <v>97</v>
      </c>
      <c r="AV125" s="601" t="s">
        <v>2799</v>
      </c>
      <c r="AW125" s="484" t="b">
        <v>0</v>
      </c>
      <c r="AX125" t="s">
        <v>89</v>
      </c>
      <c r="BA125" t="b">
        <v>0</v>
      </c>
      <c r="BB125" t="b">
        <v>0</v>
      </c>
      <c r="BC125" t="b">
        <v>0</v>
      </c>
      <c r="BE125" t="s">
        <v>102</v>
      </c>
      <c r="BF125" t="s">
        <v>102</v>
      </c>
      <c r="BG125" t="s">
        <v>102</v>
      </c>
      <c r="BH125" s="56" t="s">
        <v>102</v>
      </c>
      <c r="BI125" s="56"/>
      <c r="BJ125" s="566" t="s">
        <v>2799</v>
      </c>
      <c r="BK125" s="484" t="s">
        <v>2799</v>
      </c>
      <c r="BL125" s="56"/>
      <c r="BM125" s="56"/>
      <c r="BN125" s="377">
        <v>999</v>
      </c>
      <c r="BP125" s="585"/>
      <c r="BQ125" s="585" t="s">
        <v>103</v>
      </c>
      <c r="BR125" s="585" t="s">
        <v>101</v>
      </c>
      <c r="BS125" s="585"/>
      <c r="BT125" s="585"/>
    </row>
    <row r="126" spans="1:72">
      <c r="A126">
        <v>739</v>
      </c>
      <c r="B126" s="153" t="s">
        <v>7273</v>
      </c>
      <c r="C126" s="153" t="s">
        <v>7274</v>
      </c>
      <c r="D126" s="28">
        <v>0</v>
      </c>
      <c r="E126" s="591">
        <v>0</v>
      </c>
      <c r="F126" s="591">
        <v>1</v>
      </c>
      <c r="G126" s="349" t="s">
        <v>7213</v>
      </c>
      <c r="H126" t="s">
        <v>88</v>
      </c>
      <c r="J126" s="189"/>
      <c r="K126" s="119"/>
      <c r="L126" s="119"/>
      <c r="M126" s="189"/>
      <c r="N126" s="189" t="s">
        <v>88</v>
      </c>
      <c r="O126" s="119" t="s">
        <v>88</v>
      </c>
      <c r="P126" s="189" t="s">
        <v>88</v>
      </c>
      <c r="Q126" s="120" t="s">
        <v>87</v>
      </c>
      <c r="R126" s="142">
        <v>106</v>
      </c>
      <c r="S126" s="142">
        <v>10</v>
      </c>
      <c r="T126" s="188" t="s">
        <v>95</v>
      </c>
      <c r="U126" s="189" t="s">
        <v>94</v>
      </c>
      <c r="V126" s="147">
        <v>99</v>
      </c>
      <c r="W126" s="147">
        <v>99</v>
      </c>
      <c r="X126" s="190" t="s">
        <v>2764</v>
      </c>
      <c r="Y126" s="137">
        <v>0</v>
      </c>
      <c r="Z126" s="137">
        <v>0</v>
      </c>
      <c r="AA126" s="137">
        <v>0</v>
      </c>
      <c r="AB126" s="137">
        <v>0</v>
      </c>
      <c r="AC126" s="137">
        <v>0</v>
      </c>
      <c r="AD126" s="137">
        <v>1</v>
      </c>
      <c r="AE126" s="137">
        <v>1</v>
      </c>
      <c r="AF126" s="137">
        <v>0</v>
      </c>
      <c r="AG126" s="137">
        <v>1</v>
      </c>
      <c r="AH126" s="119"/>
      <c r="AI126" s="137">
        <v>0</v>
      </c>
      <c r="AJ126" s="119" t="s">
        <v>84</v>
      </c>
      <c r="AK126" s="202" t="s">
        <v>84</v>
      </c>
      <c r="AL126" s="200">
        <v>5</v>
      </c>
      <c r="AM126" s="119" t="s">
        <v>416</v>
      </c>
      <c r="AN126" s="119" t="s">
        <v>416</v>
      </c>
      <c r="AO126" s="119" t="s">
        <v>417</v>
      </c>
      <c r="AP126" s="191">
        <v>1</v>
      </c>
      <c r="AQ126" s="119" t="s">
        <v>83</v>
      </c>
      <c r="AR126" s="119" t="s">
        <v>97</v>
      </c>
      <c r="AS126" s="119" t="s">
        <v>96</v>
      </c>
      <c r="AT126" s="119" t="s">
        <v>97</v>
      </c>
      <c r="AU126" s="119"/>
      <c r="AV126" s="601" t="s">
        <v>2799</v>
      </c>
      <c r="AW126" s="484" t="b">
        <v>0</v>
      </c>
      <c r="AX126" s="119" t="s">
        <v>89</v>
      </c>
      <c r="AY126" s="119"/>
      <c r="AZ126" s="119"/>
      <c r="BA126" s="119" t="b">
        <v>0</v>
      </c>
      <c r="BB126" s="119" t="b">
        <v>0</v>
      </c>
      <c r="BC126" s="119" t="b">
        <v>0</v>
      </c>
      <c r="BD126" s="119"/>
      <c r="BE126" s="119" t="s">
        <v>5171</v>
      </c>
      <c r="BF126" s="119" t="s">
        <v>90</v>
      </c>
      <c r="BG126" s="119" t="s">
        <v>90</v>
      </c>
      <c r="BH126" s="189" t="s">
        <v>91</v>
      </c>
      <c r="BI126" s="189" t="s">
        <v>92</v>
      </c>
      <c r="BJ126" s="566" t="s">
        <v>2799</v>
      </c>
      <c r="BK126" s="484" t="s">
        <v>2799</v>
      </c>
      <c r="BL126" s="189"/>
      <c r="BM126" s="56"/>
      <c r="BN126" s="214">
        <v>999</v>
      </c>
      <c r="BP126" s="585"/>
      <c r="BQ126" s="585" t="s">
        <v>86</v>
      </c>
      <c r="BR126" s="585" t="s">
        <v>88</v>
      </c>
      <c r="BS126" s="585" t="s">
        <v>56</v>
      </c>
      <c r="BT126" s="585"/>
    </row>
    <row r="127" spans="1:72">
      <c r="A127">
        <v>738</v>
      </c>
      <c r="B127" s="153" t="s">
        <v>7273</v>
      </c>
      <c r="C127" s="153" t="s">
        <v>7274</v>
      </c>
      <c r="D127" s="28">
        <v>0</v>
      </c>
      <c r="E127" s="591">
        <v>0</v>
      </c>
      <c r="F127" s="591">
        <v>1</v>
      </c>
      <c r="G127" s="349" t="s">
        <v>7213</v>
      </c>
      <c r="H127" t="s">
        <v>82</v>
      </c>
      <c r="J127" s="56"/>
      <c r="K127" s="119"/>
      <c r="L127" s="119"/>
      <c r="M127" s="189"/>
      <c r="N127" s="189" t="s">
        <v>82</v>
      </c>
      <c r="O127" s="119" t="s">
        <v>82</v>
      </c>
      <c r="P127" s="189" t="s">
        <v>82</v>
      </c>
      <c r="Q127" s="120" t="s">
        <v>81</v>
      </c>
      <c r="R127" s="142">
        <v>106</v>
      </c>
      <c r="S127" s="142">
        <v>10</v>
      </c>
      <c r="T127" s="188" t="s">
        <v>95</v>
      </c>
      <c r="U127" s="189"/>
      <c r="V127" s="147">
        <v>99</v>
      </c>
      <c r="W127" s="147">
        <v>99</v>
      </c>
      <c r="X127" s="190" t="s">
        <v>2764</v>
      </c>
      <c r="Y127" s="137">
        <v>0</v>
      </c>
      <c r="Z127" s="137">
        <v>0</v>
      </c>
      <c r="AA127" s="137">
        <v>0</v>
      </c>
      <c r="AB127" s="137">
        <v>0</v>
      </c>
      <c r="AC127" s="137">
        <v>0</v>
      </c>
      <c r="AD127" s="137">
        <v>1</v>
      </c>
      <c r="AE127" s="137">
        <v>1</v>
      </c>
      <c r="AF127" s="137">
        <v>0</v>
      </c>
      <c r="AG127" s="137">
        <v>0</v>
      </c>
      <c r="AH127" s="119"/>
      <c r="AI127" s="137">
        <v>0</v>
      </c>
      <c r="AJ127" s="119" t="s">
        <v>84</v>
      </c>
      <c r="AK127" s="202" t="s">
        <v>84</v>
      </c>
      <c r="AL127" s="200">
        <v>5</v>
      </c>
      <c r="AM127" s="119" t="s">
        <v>416</v>
      </c>
      <c r="AN127" s="119" t="s">
        <v>416</v>
      </c>
      <c r="AO127" s="119" t="s">
        <v>417</v>
      </c>
      <c r="AP127" s="191">
        <v>1</v>
      </c>
      <c r="AQ127" s="119" t="s">
        <v>83</v>
      </c>
      <c r="AR127" s="119" t="s">
        <v>97</v>
      </c>
      <c r="AS127" s="119" t="s">
        <v>96</v>
      </c>
      <c r="AT127" s="119" t="s">
        <v>97</v>
      </c>
      <c r="AU127" s="119"/>
      <c r="AV127" s="601" t="s">
        <v>2799</v>
      </c>
      <c r="AW127" s="484" t="b">
        <v>0</v>
      </c>
      <c r="AX127" s="119" t="s">
        <v>89</v>
      </c>
      <c r="AY127" s="119"/>
      <c r="AZ127" s="119"/>
      <c r="BA127" s="119" t="b">
        <v>0</v>
      </c>
      <c r="BB127" s="119" t="b">
        <v>0</v>
      </c>
      <c r="BC127" s="119" t="b">
        <v>0</v>
      </c>
      <c r="BD127" s="119"/>
      <c r="BE127" s="119" t="s">
        <v>5170</v>
      </c>
      <c r="BF127" s="119" t="s">
        <v>85</v>
      </c>
      <c r="BG127" s="119" t="s">
        <v>85</v>
      </c>
      <c r="BH127" s="189" t="s">
        <v>85</v>
      </c>
      <c r="BI127" s="189"/>
      <c r="BJ127" s="566" t="s">
        <v>2799</v>
      </c>
      <c r="BK127" s="484" t="s">
        <v>2799</v>
      </c>
      <c r="BL127" s="189"/>
      <c r="BM127" s="56"/>
      <c r="BN127" s="214">
        <v>999</v>
      </c>
      <c r="BP127" s="585"/>
      <c r="BQ127" s="585" t="s">
        <v>86</v>
      </c>
      <c r="BR127" s="585" t="s">
        <v>82</v>
      </c>
      <c r="BS127" s="585"/>
      <c r="BT127" s="585"/>
    </row>
    <row r="128" spans="1:72">
      <c r="A128">
        <v>726</v>
      </c>
      <c r="B128" s="153" t="s">
        <v>7271</v>
      </c>
      <c r="C128" s="153" t="s">
        <v>7272</v>
      </c>
      <c r="D128" s="28">
        <v>0</v>
      </c>
      <c r="E128" s="591">
        <v>0</v>
      </c>
      <c r="F128" s="591">
        <v>1</v>
      </c>
      <c r="G128" s="349" t="s">
        <v>7213</v>
      </c>
      <c r="H128" t="s">
        <v>260</v>
      </c>
      <c r="J128" s="189"/>
      <c r="L128" s="119"/>
      <c r="M128" s="189"/>
      <c r="N128" s="56" t="s">
        <v>260</v>
      </c>
      <c r="O128" t="s">
        <v>260</v>
      </c>
      <c r="P128" s="56" t="s">
        <v>260</v>
      </c>
      <c r="Q128" s="120" t="s">
        <v>259</v>
      </c>
      <c r="R128" s="142">
        <v>105</v>
      </c>
      <c r="S128" s="142">
        <v>9</v>
      </c>
      <c r="T128" s="188" t="s">
        <v>265</v>
      </c>
      <c r="U128" s="56" t="s">
        <v>264</v>
      </c>
      <c r="V128" s="147">
        <v>99</v>
      </c>
      <c r="W128" s="147">
        <v>99</v>
      </c>
      <c r="X128" s="21" t="s">
        <v>2764</v>
      </c>
      <c r="Y128" s="137">
        <v>0</v>
      </c>
      <c r="Z128" s="137">
        <v>0</v>
      </c>
      <c r="AA128" s="137">
        <v>0</v>
      </c>
      <c r="AB128" s="137">
        <v>0</v>
      </c>
      <c r="AC128" s="137">
        <v>0</v>
      </c>
      <c r="AD128" s="137">
        <v>1</v>
      </c>
      <c r="AE128" s="137">
        <v>1</v>
      </c>
      <c r="AF128" s="137">
        <v>0</v>
      </c>
      <c r="AG128" s="137">
        <v>1</v>
      </c>
      <c r="AI128" s="137">
        <v>0</v>
      </c>
      <c r="AJ128" t="s">
        <v>84</v>
      </c>
      <c r="AK128" s="38" t="s">
        <v>84</v>
      </c>
      <c r="AL128" s="200">
        <v>5</v>
      </c>
      <c r="AM128" t="s">
        <v>416</v>
      </c>
      <c r="AN128" t="s">
        <v>416</v>
      </c>
      <c r="AO128" t="s">
        <v>417</v>
      </c>
      <c r="AP128" s="29">
        <v>1</v>
      </c>
      <c r="AQ128" t="s">
        <v>83</v>
      </c>
      <c r="AR128" t="s">
        <v>97</v>
      </c>
      <c r="AS128" t="s">
        <v>96</v>
      </c>
      <c r="AT128" t="s">
        <v>97</v>
      </c>
      <c r="AV128" s="601" t="s">
        <v>2799</v>
      </c>
      <c r="AW128" s="484" t="b">
        <v>0</v>
      </c>
      <c r="AX128" t="s">
        <v>89</v>
      </c>
      <c r="BA128" t="b">
        <v>0</v>
      </c>
      <c r="BB128" t="b">
        <v>0</v>
      </c>
      <c r="BC128" t="b">
        <v>0</v>
      </c>
      <c r="BE128" s="119" t="s">
        <v>4851</v>
      </c>
      <c r="BF128" t="s">
        <v>261</v>
      </c>
      <c r="BG128" s="119" t="s">
        <v>261</v>
      </c>
      <c r="BH128" s="56" t="s">
        <v>262</v>
      </c>
      <c r="BI128" s="56" t="s">
        <v>263</v>
      </c>
      <c r="BJ128" s="566" t="s">
        <v>2799</v>
      </c>
      <c r="BK128" s="484" t="s">
        <v>2799</v>
      </c>
      <c r="BL128" s="56"/>
      <c r="BM128" s="56"/>
      <c r="BN128" s="214">
        <v>999</v>
      </c>
      <c r="BP128" s="585"/>
      <c r="BQ128" s="585" t="s">
        <v>143</v>
      </c>
      <c r="BR128" s="585" t="s">
        <v>260</v>
      </c>
      <c r="BS128" s="585" t="s">
        <v>56</v>
      </c>
      <c r="BT128" s="585"/>
    </row>
    <row r="129" spans="1:72">
      <c r="A129">
        <v>725</v>
      </c>
      <c r="B129" s="153" t="s">
        <v>7271</v>
      </c>
      <c r="C129" s="153" t="s">
        <v>7272</v>
      </c>
      <c r="D129" s="28">
        <v>0</v>
      </c>
      <c r="E129" s="591">
        <v>0</v>
      </c>
      <c r="F129" s="591">
        <v>1</v>
      </c>
      <c r="G129" s="349" t="s">
        <v>7213</v>
      </c>
      <c r="H129" t="s">
        <v>257</v>
      </c>
      <c r="J129" s="189"/>
      <c r="K129" s="119"/>
      <c r="L129" s="119"/>
      <c r="M129" s="189"/>
      <c r="N129" s="189" t="s">
        <v>257</v>
      </c>
      <c r="O129" s="119" t="s">
        <v>257</v>
      </c>
      <c r="P129" s="189" t="s">
        <v>257</v>
      </c>
      <c r="Q129" s="120" t="s">
        <v>256</v>
      </c>
      <c r="R129" s="142">
        <v>105</v>
      </c>
      <c r="S129" s="142">
        <v>9</v>
      </c>
      <c r="T129" s="124" t="s">
        <v>265</v>
      </c>
      <c r="U129" s="56"/>
      <c r="V129" s="147">
        <v>99</v>
      </c>
      <c r="W129" s="147">
        <v>99</v>
      </c>
      <c r="X129" s="21" t="s">
        <v>2764</v>
      </c>
      <c r="Y129" s="137">
        <v>0</v>
      </c>
      <c r="Z129" s="137">
        <v>0</v>
      </c>
      <c r="AA129" s="137">
        <v>0</v>
      </c>
      <c r="AB129" s="137">
        <v>0</v>
      </c>
      <c r="AC129" s="137">
        <v>0</v>
      </c>
      <c r="AD129" s="137">
        <v>1</v>
      </c>
      <c r="AE129" s="137">
        <v>1</v>
      </c>
      <c r="AF129" s="137">
        <v>0</v>
      </c>
      <c r="AG129" s="137">
        <v>0</v>
      </c>
      <c r="AI129" s="137">
        <v>0</v>
      </c>
      <c r="AJ129" t="s">
        <v>84</v>
      </c>
      <c r="AK129" s="38" t="s">
        <v>84</v>
      </c>
      <c r="AL129" s="200">
        <v>5</v>
      </c>
      <c r="AM129" t="s">
        <v>416</v>
      </c>
      <c r="AN129" t="s">
        <v>416</v>
      </c>
      <c r="AO129" t="s">
        <v>417</v>
      </c>
      <c r="AP129" s="29">
        <v>1</v>
      </c>
      <c r="AQ129" t="s">
        <v>83</v>
      </c>
      <c r="AR129" t="s">
        <v>97</v>
      </c>
      <c r="AS129" t="s">
        <v>96</v>
      </c>
      <c r="AT129" t="s">
        <v>97</v>
      </c>
      <c r="AV129" s="601" t="s">
        <v>2799</v>
      </c>
      <c r="AW129" s="484" t="b">
        <v>0</v>
      </c>
      <c r="AX129" t="s">
        <v>89</v>
      </c>
      <c r="BA129" t="b">
        <v>0</v>
      </c>
      <c r="BB129" t="b">
        <v>0</v>
      </c>
      <c r="BC129" t="b">
        <v>0</v>
      </c>
      <c r="BE129" s="119" t="s">
        <v>258</v>
      </c>
      <c r="BF129" s="119" t="s">
        <v>258</v>
      </c>
      <c r="BG129" s="119" t="s">
        <v>258</v>
      </c>
      <c r="BH129" s="56" t="s">
        <v>258</v>
      </c>
      <c r="BI129" s="56"/>
      <c r="BJ129" s="566" t="s">
        <v>2799</v>
      </c>
      <c r="BK129" s="484" t="s">
        <v>2799</v>
      </c>
      <c r="BL129" s="56"/>
      <c r="BM129" s="56"/>
      <c r="BN129" s="214">
        <v>999</v>
      </c>
      <c r="BP129" s="585"/>
      <c r="BQ129" s="585" t="s">
        <v>109</v>
      </c>
      <c r="BR129" s="585" t="s">
        <v>257</v>
      </c>
      <c r="BS129" s="585"/>
      <c r="BT129" s="585"/>
    </row>
    <row r="130" spans="1:72">
      <c r="A130">
        <v>713</v>
      </c>
      <c r="B130" s="153" t="s">
        <v>7269</v>
      </c>
      <c r="C130" s="153" t="s">
        <v>7270</v>
      </c>
      <c r="D130" s="28">
        <v>0</v>
      </c>
      <c r="E130" s="591">
        <v>0</v>
      </c>
      <c r="F130" s="591">
        <v>1</v>
      </c>
      <c r="G130" s="349" t="s">
        <v>7213</v>
      </c>
      <c r="H130" t="s">
        <v>250</v>
      </c>
      <c r="J130" s="56"/>
      <c r="L130" s="119"/>
      <c r="M130" s="189"/>
      <c r="N130" s="56" t="s">
        <v>250</v>
      </c>
      <c r="O130" t="s">
        <v>250</v>
      </c>
      <c r="P130" s="56" t="s">
        <v>250</v>
      </c>
      <c r="Q130" s="61" t="s">
        <v>249</v>
      </c>
      <c r="R130" s="142">
        <v>104</v>
      </c>
      <c r="S130" s="142">
        <v>8</v>
      </c>
      <c r="T130" s="124" t="s">
        <v>255</v>
      </c>
      <c r="U130" s="56" t="s">
        <v>254</v>
      </c>
      <c r="V130" s="147">
        <v>99</v>
      </c>
      <c r="W130" s="147">
        <v>99</v>
      </c>
      <c r="X130" s="21" t="s">
        <v>2764</v>
      </c>
      <c r="Y130" s="137">
        <v>0</v>
      </c>
      <c r="Z130" s="137">
        <v>0</v>
      </c>
      <c r="AA130" s="137">
        <v>0</v>
      </c>
      <c r="AB130" s="137">
        <v>0</v>
      </c>
      <c r="AC130" s="137">
        <v>0</v>
      </c>
      <c r="AD130" s="137">
        <v>1</v>
      </c>
      <c r="AE130" s="137">
        <v>1</v>
      </c>
      <c r="AF130" s="137">
        <v>0</v>
      </c>
      <c r="AG130" s="137">
        <v>1</v>
      </c>
      <c r="AI130" s="137">
        <v>0</v>
      </c>
      <c r="AJ130" t="s">
        <v>84</v>
      </c>
      <c r="AK130" s="38" t="s">
        <v>84</v>
      </c>
      <c r="AL130" s="200">
        <v>5</v>
      </c>
      <c r="AM130" t="s">
        <v>416</v>
      </c>
      <c r="AN130" t="s">
        <v>416</v>
      </c>
      <c r="AO130" t="s">
        <v>417</v>
      </c>
      <c r="AP130" s="29">
        <v>1</v>
      </c>
      <c r="AQ130" t="s">
        <v>83</v>
      </c>
      <c r="AR130" t="s">
        <v>97</v>
      </c>
      <c r="AS130" t="s">
        <v>96</v>
      </c>
      <c r="AT130" t="s">
        <v>97</v>
      </c>
      <c r="AV130" s="601" t="s">
        <v>2799</v>
      </c>
      <c r="AW130" s="484" t="b">
        <v>0</v>
      </c>
      <c r="AX130" t="s">
        <v>89</v>
      </c>
      <c r="BA130" t="b">
        <v>0</v>
      </c>
      <c r="BB130" t="b">
        <v>0</v>
      </c>
      <c r="BC130" t="b">
        <v>0</v>
      </c>
      <c r="BE130" t="s">
        <v>4847</v>
      </c>
      <c r="BF130" t="s">
        <v>251</v>
      </c>
      <c r="BG130" t="s">
        <v>251</v>
      </c>
      <c r="BH130" s="56" t="s">
        <v>252</v>
      </c>
      <c r="BI130" s="56" t="s">
        <v>253</v>
      </c>
      <c r="BJ130" s="566" t="s">
        <v>2799</v>
      </c>
      <c r="BK130" s="484" t="s">
        <v>2799</v>
      </c>
      <c r="BL130" s="56"/>
      <c r="BM130" s="56"/>
      <c r="BN130" s="214">
        <v>999</v>
      </c>
      <c r="BP130" s="585"/>
      <c r="BQ130" s="585" t="s">
        <v>117</v>
      </c>
      <c r="BR130" s="585" t="s">
        <v>250</v>
      </c>
      <c r="BS130" s="585" t="s">
        <v>56</v>
      </c>
      <c r="BT130" s="585"/>
    </row>
    <row r="131" spans="1:72">
      <c r="A131">
        <v>712</v>
      </c>
      <c r="B131" s="153" t="s">
        <v>7269</v>
      </c>
      <c r="C131" s="153" t="s">
        <v>7270</v>
      </c>
      <c r="D131" s="28">
        <v>0</v>
      </c>
      <c r="E131" s="591">
        <v>0</v>
      </c>
      <c r="F131" s="591">
        <v>1</v>
      </c>
      <c r="G131" s="349" t="s">
        <v>7213</v>
      </c>
      <c r="H131" t="s">
        <v>247</v>
      </c>
      <c r="J131" s="56"/>
      <c r="K131" s="119"/>
      <c r="L131" s="119"/>
      <c r="M131" s="189"/>
      <c r="N131" s="189" t="s">
        <v>247</v>
      </c>
      <c r="O131" s="119" t="s">
        <v>247</v>
      </c>
      <c r="P131" s="189" t="s">
        <v>247</v>
      </c>
      <c r="Q131" s="120" t="s">
        <v>246</v>
      </c>
      <c r="R131" s="142">
        <v>104</v>
      </c>
      <c r="S131" s="142">
        <v>8</v>
      </c>
      <c r="T131" s="188" t="s">
        <v>255</v>
      </c>
      <c r="U131" s="189"/>
      <c r="V131" s="147">
        <v>99</v>
      </c>
      <c r="W131" s="147">
        <v>99</v>
      </c>
      <c r="X131" s="190" t="s">
        <v>2764</v>
      </c>
      <c r="Y131" s="137">
        <v>0</v>
      </c>
      <c r="Z131" s="137">
        <v>0</v>
      </c>
      <c r="AA131" s="137">
        <v>0</v>
      </c>
      <c r="AB131" s="137">
        <v>0</v>
      </c>
      <c r="AC131" s="137">
        <v>0</v>
      </c>
      <c r="AD131" s="137">
        <v>1</v>
      </c>
      <c r="AE131" s="137">
        <v>1</v>
      </c>
      <c r="AF131" s="137">
        <v>0</v>
      </c>
      <c r="AG131" s="137">
        <v>0</v>
      </c>
      <c r="AH131" s="119"/>
      <c r="AI131" s="137">
        <v>0</v>
      </c>
      <c r="AJ131" s="119" t="s">
        <v>84</v>
      </c>
      <c r="AK131" s="38" t="s">
        <v>84</v>
      </c>
      <c r="AL131" s="200">
        <v>5</v>
      </c>
      <c r="AM131" s="119" t="s">
        <v>416</v>
      </c>
      <c r="AN131" s="119" t="s">
        <v>416</v>
      </c>
      <c r="AO131" s="119" t="s">
        <v>417</v>
      </c>
      <c r="AP131" s="191">
        <v>1</v>
      </c>
      <c r="AQ131" s="119" t="s">
        <v>83</v>
      </c>
      <c r="AR131" s="119" t="s">
        <v>97</v>
      </c>
      <c r="AS131" s="119" t="s">
        <v>96</v>
      </c>
      <c r="AT131" s="119" t="s">
        <v>97</v>
      </c>
      <c r="AU131" s="119"/>
      <c r="AV131" s="601" t="s">
        <v>2799</v>
      </c>
      <c r="AW131" s="484" t="b">
        <v>0</v>
      </c>
      <c r="AX131" s="119" t="s">
        <v>89</v>
      </c>
      <c r="AY131" s="119"/>
      <c r="AZ131" s="119"/>
      <c r="BA131" s="119" t="b">
        <v>0</v>
      </c>
      <c r="BB131" s="119" t="b">
        <v>0</v>
      </c>
      <c r="BC131" s="119" t="b">
        <v>0</v>
      </c>
      <c r="BD131" s="119"/>
      <c r="BE131" s="119" t="s">
        <v>248</v>
      </c>
      <c r="BF131" s="119" t="s">
        <v>248</v>
      </c>
      <c r="BG131" s="119" t="s">
        <v>248</v>
      </c>
      <c r="BH131" s="189" t="s">
        <v>248</v>
      </c>
      <c r="BI131" s="189"/>
      <c r="BJ131" s="566" t="s">
        <v>2799</v>
      </c>
      <c r="BK131" s="484" t="s">
        <v>2799</v>
      </c>
      <c r="BL131" s="189"/>
      <c r="BM131" s="56"/>
      <c r="BN131" s="214">
        <v>999</v>
      </c>
      <c r="BP131" s="585"/>
      <c r="BQ131" s="585" t="s">
        <v>54</v>
      </c>
      <c r="BR131" s="585" t="s">
        <v>247</v>
      </c>
      <c r="BS131" s="585"/>
      <c r="BT131" s="585"/>
    </row>
    <row r="132" spans="1:72">
      <c r="A132">
        <v>765</v>
      </c>
      <c r="B132" s="153" t="s">
        <v>7277</v>
      </c>
      <c r="C132" s="153" t="s">
        <v>7278</v>
      </c>
      <c r="D132" s="28">
        <v>0</v>
      </c>
      <c r="E132" s="591">
        <v>0</v>
      </c>
      <c r="F132" s="591">
        <v>1</v>
      </c>
      <c r="G132" s="349" t="s">
        <v>7213</v>
      </c>
      <c r="H132" t="s">
        <v>239</v>
      </c>
      <c r="J132" s="56"/>
      <c r="K132" s="119"/>
      <c r="L132" s="119"/>
      <c r="M132" s="189"/>
      <c r="N132" s="189" t="s">
        <v>239</v>
      </c>
      <c r="O132" s="119" t="s">
        <v>239</v>
      </c>
      <c r="P132" s="189" t="s">
        <v>239</v>
      </c>
      <c r="Q132" s="120" t="s">
        <v>238</v>
      </c>
      <c r="R132" s="142">
        <v>108</v>
      </c>
      <c r="S132" s="142">
        <v>12</v>
      </c>
      <c r="T132" s="188" t="s">
        <v>244</v>
      </c>
      <c r="U132" s="189" t="s">
        <v>243</v>
      </c>
      <c r="V132" s="147">
        <v>99</v>
      </c>
      <c r="W132" s="147">
        <v>99</v>
      </c>
      <c r="X132" s="190" t="s">
        <v>2764</v>
      </c>
      <c r="Y132" s="137">
        <v>0</v>
      </c>
      <c r="Z132" s="137">
        <v>0</v>
      </c>
      <c r="AA132" s="137">
        <v>0</v>
      </c>
      <c r="AB132" s="137">
        <v>0</v>
      </c>
      <c r="AC132" s="137">
        <v>0</v>
      </c>
      <c r="AD132" s="137">
        <v>1</v>
      </c>
      <c r="AE132" s="137">
        <v>1</v>
      </c>
      <c r="AF132" s="137">
        <v>0</v>
      </c>
      <c r="AG132" s="137">
        <v>1</v>
      </c>
      <c r="AH132" s="119"/>
      <c r="AI132" s="137">
        <v>0</v>
      </c>
      <c r="AJ132" s="119" t="s">
        <v>84</v>
      </c>
      <c r="AK132" s="202" t="s">
        <v>84</v>
      </c>
      <c r="AL132" s="200">
        <v>5</v>
      </c>
      <c r="AM132" s="119" t="s">
        <v>416</v>
      </c>
      <c r="AN132" s="119" t="s">
        <v>416</v>
      </c>
      <c r="AO132" s="119" t="s">
        <v>417</v>
      </c>
      <c r="AP132" s="191">
        <v>1</v>
      </c>
      <c r="AQ132" s="119" t="s">
        <v>83</v>
      </c>
      <c r="AR132" s="119" t="s">
        <v>97</v>
      </c>
      <c r="AS132" s="119" t="s">
        <v>96</v>
      </c>
      <c r="AT132" s="119" t="s">
        <v>97</v>
      </c>
      <c r="AU132" s="119"/>
      <c r="AV132" s="601" t="s">
        <v>2799</v>
      </c>
      <c r="AW132" s="484" t="b">
        <v>0</v>
      </c>
      <c r="AX132" s="119" t="s">
        <v>89</v>
      </c>
      <c r="AY132" s="119"/>
      <c r="AZ132" s="119"/>
      <c r="BA132" s="119" t="b">
        <v>0</v>
      </c>
      <c r="BB132" s="119" t="b">
        <v>0</v>
      </c>
      <c r="BC132" s="119" t="b">
        <v>0</v>
      </c>
      <c r="BD132" s="119"/>
      <c r="BE132" s="119" t="s">
        <v>4855</v>
      </c>
      <c r="BF132" s="119" t="s">
        <v>240</v>
      </c>
      <c r="BG132" s="119" t="s">
        <v>240</v>
      </c>
      <c r="BH132" s="189" t="s">
        <v>241</v>
      </c>
      <c r="BI132" s="189" t="s">
        <v>242</v>
      </c>
      <c r="BJ132" s="566" t="s">
        <v>2799</v>
      </c>
      <c r="BK132" s="484" t="s">
        <v>2799</v>
      </c>
      <c r="BL132" s="189"/>
      <c r="BM132" s="56"/>
      <c r="BN132" s="214">
        <v>999</v>
      </c>
      <c r="BP132" s="585"/>
      <c r="BQ132" s="585" t="s">
        <v>103</v>
      </c>
      <c r="BR132" s="585" t="s">
        <v>239</v>
      </c>
      <c r="BS132" s="585" t="s">
        <v>56</v>
      </c>
      <c r="BT132" s="585"/>
    </row>
    <row r="133" spans="1:72">
      <c r="A133">
        <v>764</v>
      </c>
      <c r="B133" s="153" t="s">
        <v>7277</v>
      </c>
      <c r="C133" s="153" t="s">
        <v>7278</v>
      </c>
      <c r="D133" s="28">
        <v>0</v>
      </c>
      <c r="E133" s="591">
        <v>0</v>
      </c>
      <c r="F133" s="591">
        <v>1</v>
      </c>
      <c r="G133" s="349" t="s">
        <v>7213</v>
      </c>
      <c r="H133" t="s">
        <v>236</v>
      </c>
      <c r="J133" s="56"/>
      <c r="K133" s="119"/>
      <c r="L133" s="119"/>
      <c r="M133" s="189"/>
      <c r="N133" s="189" t="s">
        <v>236</v>
      </c>
      <c r="O133" s="119" t="s">
        <v>236</v>
      </c>
      <c r="P133" s="189" t="s">
        <v>236</v>
      </c>
      <c r="Q133" s="120" t="s">
        <v>235</v>
      </c>
      <c r="R133" s="142">
        <v>108</v>
      </c>
      <c r="S133" s="142">
        <v>12</v>
      </c>
      <c r="T133" s="188" t="s">
        <v>244</v>
      </c>
      <c r="U133" s="189"/>
      <c r="V133" s="147">
        <v>99</v>
      </c>
      <c r="W133" s="147">
        <v>99</v>
      </c>
      <c r="X133" s="190" t="s">
        <v>2764</v>
      </c>
      <c r="Y133" s="137">
        <v>0</v>
      </c>
      <c r="Z133" s="137">
        <v>0</v>
      </c>
      <c r="AA133" s="137">
        <v>0</v>
      </c>
      <c r="AB133" s="137">
        <v>0</v>
      </c>
      <c r="AC133" s="137">
        <v>0</v>
      </c>
      <c r="AD133" s="137">
        <v>1</v>
      </c>
      <c r="AE133" s="137">
        <v>1</v>
      </c>
      <c r="AF133" s="137">
        <v>0</v>
      </c>
      <c r="AG133" s="137">
        <v>0</v>
      </c>
      <c r="AH133" s="119"/>
      <c r="AI133" s="137">
        <v>0</v>
      </c>
      <c r="AJ133" s="119" t="s">
        <v>84</v>
      </c>
      <c r="AK133" s="202" t="s">
        <v>84</v>
      </c>
      <c r="AL133" s="200">
        <v>5</v>
      </c>
      <c r="AM133" s="119" t="s">
        <v>416</v>
      </c>
      <c r="AN133" s="119" t="s">
        <v>416</v>
      </c>
      <c r="AO133" s="119" t="s">
        <v>417</v>
      </c>
      <c r="AP133" s="191">
        <v>1</v>
      </c>
      <c r="AQ133" s="119" t="s">
        <v>83</v>
      </c>
      <c r="AR133" s="119" t="s">
        <v>97</v>
      </c>
      <c r="AS133" s="119" t="s">
        <v>96</v>
      </c>
      <c r="AT133" s="119" t="s">
        <v>97</v>
      </c>
      <c r="AU133" s="119"/>
      <c r="AV133" s="601" t="s">
        <v>2799</v>
      </c>
      <c r="AW133" s="484" t="b">
        <v>0</v>
      </c>
      <c r="AX133" s="119" t="s">
        <v>89</v>
      </c>
      <c r="AY133" s="119"/>
      <c r="AZ133" s="119"/>
      <c r="BA133" s="119" t="b">
        <v>0</v>
      </c>
      <c r="BB133" s="119" t="b">
        <v>0</v>
      </c>
      <c r="BC133" s="119" t="b">
        <v>0</v>
      </c>
      <c r="BD133" s="119"/>
      <c r="BE133" s="119" t="s">
        <v>237</v>
      </c>
      <c r="BF133" s="119" t="s">
        <v>237</v>
      </c>
      <c r="BG133" s="119" t="s">
        <v>237</v>
      </c>
      <c r="BH133" s="189" t="s">
        <v>237</v>
      </c>
      <c r="BI133" s="189"/>
      <c r="BJ133" s="566" t="s">
        <v>2799</v>
      </c>
      <c r="BK133" s="484" t="s">
        <v>2799</v>
      </c>
      <c r="BL133" s="189"/>
      <c r="BM133" s="56"/>
      <c r="BN133" s="214">
        <v>999</v>
      </c>
      <c r="BP133" s="585"/>
      <c r="BQ133" s="585" t="s">
        <v>113</v>
      </c>
      <c r="BR133" s="585" t="s">
        <v>236</v>
      </c>
      <c r="BS133" s="585"/>
      <c r="BT133" s="585"/>
    </row>
    <row r="134" spans="1:72">
      <c r="A134">
        <v>630</v>
      </c>
      <c r="B134" s="153" t="s">
        <v>7257</v>
      </c>
      <c r="C134" s="153" t="s">
        <v>7258</v>
      </c>
      <c r="D134" s="28">
        <v>0</v>
      </c>
      <c r="E134" s="591">
        <v>0</v>
      </c>
      <c r="F134" s="591">
        <v>1</v>
      </c>
      <c r="G134" s="349" t="s">
        <v>7213</v>
      </c>
      <c r="H134" t="s">
        <v>230</v>
      </c>
      <c r="J134" s="189"/>
      <c r="M134" s="56"/>
      <c r="N134" s="56" t="s">
        <v>230</v>
      </c>
      <c r="O134" t="s">
        <v>230</v>
      </c>
      <c r="P134" s="56" t="s">
        <v>230</v>
      </c>
      <c r="Q134" s="61" t="s">
        <v>229</v>
      </c>
      <c r="R134" s="142">
        <v>96</v>
      </c>
      <c r="S134" s="142">
        <v>1</v>
      </c>
      <c r="T134" s="124" t="s">
        <v>181</v>
      </c>
      <c r="U134" s="56" t="s">
        <v>234</v>
      </c>
      <c r="V134" s="147">
        <v>99</v>
      </c>
      <c r="W134" s="147">
        <v>99</v>
      </c>
      <c r="X134" s="21" t="s">
        <v>2764</v>
      </c>
      <c r="Y134" s="137">
        <v>0</v>
      </c>
      <c r="Z134" s="137">
        <v>0</v>
      </c>
      <c r="AA134" s="137">
        <v>0</v>
      </c>
      <c r="AB134" s="137">
        <v>0</v>
      </c>
      <c r="AC134" s="137">
        <v>0</v>
      </c>
      <c r="AD134" s="137">
        <v>1</v>
      </c>
      <c r="AE134" s="137">
        <v>1</v>
      </c>
      <c r="AF134" s="137">
        <v>0</v>
      </c>
      <c r="AG134" s="137">
        <v>1</v>
      </c>
      <c r="AI134" s="137">
        <v>0</v>
      </c>
      <c r="AJ134" t="s">
        <v>84</v>
      </c>
      <c r="AK134" s="38" t="s">
        <v>84</v>
      </c>
      <c r="AL134" s="200">
        <v>5</v>
      </c>
      <c r="AM134" t="s">
        <v>416</v>
      </c>
      <c r="AN134" t="s">
        <v>416</v>
      </c>
      <c r="AO134" t="s">
        <v>417</v>
      </c>
      <c r="AP134" s="29">
        <v>1</v>
      </c>
      <c r="AQ134" t="s">
        <v>83</v>
      </c>
      <c r="AR134" t="s">
        <v>97</v>
      </c>
      <c r="AS134" t="s">
        <v>96</v>
      </c>
      <c r="AT134" t="s">
        <v>97</v>
      </c>
      <c r="AV134" s="601" t="s">
        <v>2799</v>
      </c>
      <c r="AW134" s="484" t="b">
        <v>0</v>
      </c>
      <c r="AX134" t="s">
        <v>89</v>
      </c>
      <c r="BA134" t="b">
        <v>0</v>
      </c>
      <c r="BB134" t="b">
        <v>0</v>
      </c>
      <c r="BC134" t="b">
        <v>0</v>
      </c>
      <c r="BE134" s="119" t="s">
        <v>5114</v>
      </c>
      <c r="BF134" t="s">
        <v>231</v>
      </c>
      <c r="BG134" s="119" t="s">
        <v>231</v>
      </c>
      <c r="BH134" s="56" t="s">
        <v>232</v>
      </c>
      <c r="BI134" s="56" t="s">
        <v>233</v>
      </c>
      <c r="BJ134" s="566" t="s">
        <v>2799</v>
      </c>
      <c r="BK134" s="484" t="s">
        <v>2799</v>
      </c>
      <c r="BL134" s="56"/>
      <c r="BM134" s="56"/>
      <c r="BN134" s="214">
        <v>999</v>
      </c>
      <c r="BP134" s="585"/>
      <c r="BQ134" s="585" t="s">
        <v>103</v>
      </c>
      <c r="BR134" s="585" t="s">
        <v>230</v>
      </c>
      <c r="BS134" s="585" t="s">
        <v>56</v>
      </c>
      <c r="BT134" s="585"/>
    </row>
    <row r="135" spans="1:72">
      <c r="A135">
        <v>629</v>
      </c>
      <c r="B135" s="153" t="s">
        <v>7257</v>
      </c>
      <c r="C135" s="153" t="s">
        <v>7258</v>
      </c>
      <c r="D135" s="28">
        <v>0</v>
      </c>
      <c r="E135" s="591">
        <v>0</v>
      </c>
      <c r="F135" s="591">
        <v>1</v>
      </c>
      <c r="G135" s="349" t="s">
        <v>7213</v>
      </c>
      <c r="H135" t="s">
        <v>227</v>
      </c>
      <c r="J135" s="189"/>
      <c r="L135" s="119"/>
      <c r="M135" s="189"/>
      <c r="N135" s="56" t="s">
        <v>227</v>
      </c>
      <c r="O135" t="s">
        <v>227</v>
      </c>
      <c r="P135" s="56" t="s">
        <v>227</v>
      </c>
      <c r="Q135" s="61" t="s">
        <v>226</v>
      </c>
      <c r="R135" s="142">
        <v>96</v>
      </c>
      <c r="S135" s="142">
        <v>1</v>
      </c>
      <c r="T135" s="124" t="s">
        <v>181</v>
      </c>
      <c r="U135" s="56"/>
      <c r="V135" s="147">
        <v>99</v>
      </c>
      <c r="W135" s="147">
        <v>99</v>
      </c>
      <c r="X135" s="21" t="s">
        <v>2764</v>
      </c>
      <c r="Y135" s="137">
        <v>0</v>
      </c>
      <c r="Z135" s="137">
        <v>0</v>
      </c>
      <c r="AA135" s="137">
        <v>0</v>
      </c>
      <c r="AB135" s="137">
        <v>0</v>
      </c>
      <c r="AC135" s="137">
        <v>0</v>
      </c>
      <c r="AD135" s="137">
        <v>1</v>
      </c>
      <c r="AE135" s="137">
        <v>1</v>
      </c>
      <c r="AF135" s="137">
        <v>0</v>
      </c>
      <c r="AG135" s="137">
        <v>0</v>
      </c>
      <c r="AI135" s="137">
        <v>0</v>
      </c>
      <c r="AJ135" t="s">
        <v>84</v>
      </c>
      <c r="AK135" s="38" t="s">
        <v>84</v>
      </c>
      <c r="AL135" s="200">
        <v>5</v>
      </c>
      <c r="AM135" t="s">
        <v>416</v>
      </c>
      <c r="AN135" t="s">
        <v>416</v>
      </c>
      <c r="AO135" t="s">
        <v>417</v>
      </c>
      <c r="AP135" s="29">
        <v>1</v>
      </c>
      <c r="AQ135" t="s">
        <v>83</v>
      </c>
      <c r="AR135" t="s">
        <v>97</v>
      </c>
      <c r="AS135" t="s">
        <v>96</v>
      </c>
      <c r="AT135" t="s">
        <v>97</v>
      </c>
      <c r="AV135" s="601" t="s">
        <v>2799</v>
      </c>
      <c r="AW135" s="484" t="b">
        <v>0</v>
      </c>
      <c r="AX135" t="s">
        <v>89</v>
      </c>
      <c r="BA135" t="b">
        <v>0</v>
      </c>
      <c r="BB135" t="b">
        <v>0</v>
      </c>
      <c r="BC135" t="b">
        <v>0</v>
      </c>
      <c r="BE135" s="119" t="s">
        <v>5113</v>
      </c>
      <c r="BF135" t="s">
        <v>228</v>
      </c>
      <c r="BG135" s="119" t="s">
        <v>228</v>
      </c>
      <c r="BH135" s="56" t="s">
        <v>228</v>
      </c>
      <c r="BI135" s="56"/>
      <c r="BJ135" s="566" t="s">
        <v>2799</v>
      </c>
      <c r="BK135" s="484" t="s">
        <v>2799</v>
      </c>
      <c r="BL135" s="56"/>
      <c r="BM135" s="56"/>
      <c r="BN135" s="214">
        <v>999</v>
      </c>
      <c r="BP135" s="585"/>
      <c r="BQ135" s="585" t="s">
        <v>117</v>
      </c>
      <c r="BR135" s="585" t="s">
        <v>227</v>
      </c>
      <c r="BS135" s="585"/>
      <c r="BT135" s="585"/>
    </row>
    <row r="136" spans="1:72">
      <c r="A136">
        <v>700</v>
      </c>
      <c r="B136" s="153" t="s">
        <v>7267</v>
      </c>
      <c r="C136" s="153" t="s">
        <v>7268</v>
      </c>
      <c r="D136" s="28">
        <v>0</v>
      </c>
      <c r="E136" s="591">
        <v>0</v>
      </c>
      <c r="F136" s="591">
        <v>1</v>
      </c>
      <c r="G136" s="349" t="s">
        <v>7213</v>
      </c>
      <c r="H136" t="s">
        <v>221</v>
      </c>
      <c r="J136" s="56"/>
      <c r="K136" s="119"/>
      <c r="L136" s="119"/>
      <c r="M136" s="189"/>
      <c r="N136" s="189" t="s">
        <v>221</v>
      </c>
      <c r="O136" s="119" t="s">
        <v>221</v>
      </c>
      <c r="P136" s="189" t="s">
        <v>221</v>
      </c>
      <c r="Q136" s="120" t="s">
        <v>220</v>
      </c>
      <c r="R136" s="142">
        <v>103</v>
      </c>
      <c r="S136" s="142">
        <v>7</v>
      </c>
      <c r="T136" s="188" t="s">
        <v>80</v>
      </c>
      <c r="U136" s="189" t="s">
        <v>225</v>
      </c>
      <c r="V136" s="147">
        <v>99</v>
      </c>
      <c r="W136" s="147">
        <v>99</v>
      </c>
      <c r="X136" s="190" t="s">
        <v>2764</v>
      </c>
      <c r="Y136" s="137">
        <v>0</v>
      </c>
      <c r="Z136" s="137">
        <v>0</v>
      </c>
      <c r="AA136" s="137">
        <v>0</v>
      </c>
      <c r="AB136" s="137">
        <v>0</v>
      </c>
      <c r="AC136" s="137">
        <v>0</v>
      </c>
      <c r="AD136" s="137">
        <v>1</v>
      </c>
      <c r="AE136" s="137">
        <v>1</v>
      </c>
      <c r="AF136" s="137">
        <v>0</v>
      </c>
      <c r="AG136" s="137">
        <v>1</v>
      </c>
      <c r="AH136" s="119"/>
      <c r="AI136" s="137">
        <v>0</v>
      </c>
      <c r="AJ136" s="119" t="s">
        <v>84</v>
      </c>
      <c r="AK136" s="202" t="s">
        <v>84</v>
      </c>
      <c r="AL136" s="200">
        <v>5</v>
      </c>
      <c r="AM136" s="119" t="s">
        <v>416</v>
      </c>
      <c r="AN136" s="119" t="s">
        <v>416</v>
      </c>
      <c r="AO136" s="119" t="s">
        <v>417</v>
      </c>
      <c r="AP136" s="191">
        <v>1</v>
      </c>
      <c r="AQ136" s="119" t="s">
        <v>83</v>
      </c>
      <c r="AR136" s="119" t="s">
        <v>97</v>
      </c>
      <c r="AS136" s="119" t="s">
        <v>96</v>
      </c>
      <c r="AT136" s="119" t="s">
        <v>97</v>
      </c>
      <c r="AU136" s="119"/>
      <c r="AV136" s="601" t="s">
        <v>2799</v>
      </c>
      <c r="AW136" s="484" t="b">
        <v>0</v>
      </c>
      <c r="AX136" s="119" t="s">
        <v>89</v>
      </c>
      <c r="AY136" s="119"/>
      <c r="AZ136" s="119"/>
      <c r="BA136" s="119" t="b">
        <v>0</v>
      </c>
      <c r="BB136" s="119" t="b">
        <v>0</v>
      </c>
      <c r="BC136" s="119" t="b">
        <v>0</v>
      </c>
      <c r="BD136" s="119"/>
      <c r="BE136" s="119" t="s">
        <v>4839</v>
      </c>
      <c r="BF136" s="119" t="s">
        <v>222</v>
      </c>
      <c r="BG136" s="119" t="s">
        <v>222</v>
      </c>
      <c r="BH136" s="189" t="s">
        <v>223</v>
      </c>
      <c r="BI136" s="189" t="s">
        <v>224</v>
      </c>
      <c r="BJ136" s="566" t="s">
        <v>2799</v>
      </c>
      <c r="BK136" s="484" t="s">
        <v>2799</v>
      </c>
      <c r="BL136" s="189"/>
      <c r="BM136" s="56"/>
      <c r="BN136" s="214">
        <v>999</v>
      </c>
      <c r="BP136" s="585"/>
      <c r="BQ136" s="585" t="s">
        <v>113</v>
      </c>
      <c r="BR136" s="585" t="s">
        <v>221</v>
      </c>
      <c r="BS136" s="585" t="s">
        <v>56</v>
      </c>
      <c r="BT136" s="585"/>
    </row>
    <row r="137" spans="1:72">
      <c r="A137">
        <v>699</v>
      </c>
      <c r="B137" s="153" t="s">
        <v>7267</v>
      </c>
      <c r="C137" s="153" t="s">
        <v>7268</v>
      </c>
      <c r="D137" s="28">
        <v>0</v>
      </c>
      <c r="E137" s="591">
        <v>0</v>
      </c>
      <c r="F137" s="591">
        <v>1</v>
      </c>
      <c r="G137" s="349" t="s">
        <v>7213</v>
      </c>
      <c r="H137" t="s">
        <v>218</v>
      </c>
      <c r="J137" s="56"/>
      <c r="K137" s="119"/>
      <c r="L137" s="119"/>
      <c r="M137" s="189"/>
      <c r="N137" s="189" t="s">
        <v>218</v>
      </c>
      <c r="O137" s="119" t="s">
        <v>218</v>
      </c>
      <c r="P137" s="189" t="s">
        <v>218</v>
      </c>
      <c r="Q137" s="120" t="s">
        <v>217</v>
      </c>
      <c r="R137" s="142">
        <v>103</v>
      </c>
      <c r="S137" s="142">
        <v>7</v>
      </c>
      <c r="T137" s="188" t="s">
        <v>80</v>
      </c>
      <c r="U137" s="189"/>
      <c r="V137" s="147">
        <v>99</v>
      </c>
      <c r="W137" s="147">
        <v>99</v>
      </c>
      <c r="X137" s="190" t="s">
        <v>2764</v>
      </c>
      <c r="Y137" s="137">
        <v>0</v>
      </c>
      <c r="Z137" s="137">
        <v>0</v>
      </c>
      <c r="AA137" s="137">
        <v>0</v>
      </c>
      <c r="AB137" s="137">
        <v>0</v>
      </c>
      <c r="AC137" s="137">
        <v>0</v>
      </c>
      <c r="AD137" s="137">
        <v>1</v>
      </c>
      <c r="AE137" s="137">
        <v>1</v>
      </c>
      <c r="AF137" s="137">
        <v>0</v>
      </c>
      <c r="AG137" s="137">
        <v>0</v>
      </c>
      <c r="AH137" s="119"/>
      <c r="AI137" s="137">
        <v>0</v>
      </c>
      <c r="AJ137" s="119" t="s">
        <v>84</v>
      </c>
      <c r="AK137" s="202" t="s">
        <v>84</v>
      </c>
      <c r="AL137" s="200">
        <v>5</v>
      </c>
      <c r="AM137" s="119" t="s">
        <v>416</v>
      </c>
      <c r="AN137" s="119" t="s">
        <v>416</v>
      </c>
      <c r="AO137" s="119" t="s">
        <v>417</v>
      </c>
      <c r="AP137" s="191">
        <v>1</v>
      </c>
      <c r="AQ137" s="119" t="s">
        <v>83</v>
      </c>
      <c r="AR137" s="119" t="s">
        <v>97</v>
      </c>
      <c r="AS137" s="119" t="s">
        <v>96</v>
      </c>
      <c r="AT137" s="119" t="s">
        <v>97</v>
      </c>
      <c r="AU137" s="119"/>
      <c r="AV137" s="601" t="s">
        <v>2799</v>
      </c>
      <c r="AW137" s="484" t="b">
        <v>0</v>
      </c>
      <c r="AX137" s="119" t="s">
        <v>89</v>
      </c>
      <c r="AY137" s="119"/>
      <c r="AZ137" s="119"/>
      <c r="BA137" s="119" t="b">
        <v>0</v>
      </c>
      <c r="BB137" s="119" t="b">
        <v>0</v>
      </c>
      <c r="BC137" s="119" t="b">
        <v>0</v>
      </c>
      <c r="BD137" s="119"/>
      <c r="BE137" s="119" t="s">
        <v>219</v>
      </c>
      <c r="BF137" s="119" t="s">
        <v>219</v>
      </c>
      <c r="BG137" s="119" t="s">
        <v>219</v>
      </c>
      <c r="BH137" s="189" t="s">
        <v>219</v>
      </c>
      <c r="BI137" s="189"/>
      <c r="BJ137" s="566" t="s">
        <v>2799</v>
      </c>
      <c r="BK137" s="484" t="s">
        <v>2799</v>
      </c>
      <c r="BL137" s="189"/>
      <c r="BM137" s="56"/>
      <c r="BN137" s="214">
        <v>999</v>
      </c>
      <c r="BP137" s="585"/>
      <c r="BQ137" s="585" t="s">
        <v>54</v>
      </c>
      <c r="BR137" s="585" t="s">
        <v>218</v>
      </c>
      <c r="BS137" s="585"/>
      <c r="BT137" s="585"/>
    </row>
    <row r="138" spans="1:72">
      <c r="A138">
        <v>643</v>
      </c>
      <c r="B138" s="153" t="s">
        <v>7259</v>
      </c>
      <c r="C138" s="153" t="s">
        <v>7260</v>
      </c>
      <c r="D138" s="28">
        <v>0</v>
      </c>
      <c r="E138" s="591">
        <v>0</v>
      </c>
      <c r="F138" s="591">
        <v>1</v>
      </c>
      <c r="G138" s="349" t="s">
        <v>7213</v>
      </c>
      <c r="H138" t="s">
        <v>211</v>
      </c>
      <c r="J138" s="189"/>
      <c r="K138" s="119"/>
      <c r="L138" s="119"/>
      <c r="M138" s="189"/>
      <c r="N138" s="189" t="s">
        <v>211</v>
      </c>
      <c r="O138" s="119" t="s">
        <v>211</v>
      </c>
      <c r="P138" s="189" t="s">
        <v>211</v>
      </c>
      <c r="Q138" s="120" t="s">
        <v>210</v>
      </c>
      <c r="R138" s="142">
        <v>97</v>
      </c>
      <c r="S138" s="142">
        <v>2</v>
      </c>
      <c r="T138" s="188" t="s">
        <v>144</v>
      </c>
      <c r="U138" s="189" t="s">
        <v>216</v>
      </c>
      <c r="V138" s="147">
        <v>99</v>
      </c>
      <c r="W138" s="147">
        <v>99</v>
      </c>
      <c r="X138" s="190" t="s">
        <v>2764</v>
      </c>
      <c r="Y138" s="137">
        <v>0</v>
      </c>
      <c r="Z138" s="137">
        <v>0</v>
      </c>
      <c r="AA138" s="137">
        <v>0</v>
      </c>
      <c r="AB138" s="137">
        <v>0</v>
      </c>
      <c r="AC138" s="137">
        <v>0</v>
      </c>
      <c r="AD138" s="137">
        <v>1</v>
      </c>
      <c r="AE138" s="137">
        <v>1</v>
      </c>
      <c r="AF138" s="137">
        <v>0</v>
      </c>
      <c r="AG138" s="137">
        <v>1</v>
      </c>
      <c r="AH138" s="119"/>
      <c r="AI138" s="137">
        <v>0</v>
      </c>
      <c r="AJ138" s="119" t="s">
        <v>84</v>
      </c>
      <c r="AK138" s="202" t="s">
        <v>84</v>
      </c>
      <c r="AL138" s="200">
        <v>5</v>
      </c>
      <c r="AM138" s="119" t="s">
        <v>416</v>
      </c>
      <c r="AN138" s="119" t="s">
        <v>416</v>
      </c>
      <c r="AO138" s="119" t="s">
        <v>417</v>
      </c>
      <c r="AP138" s="191">
        <v>1</v>
      </c>
      <c r="AQ138" s="119" t="s">
        <v>83</v>
      </c>
      <c r="AR138" s="119" t="s">
        <v>97</v>
      </c>
      <c r="AS138" s="119" t="s">
        <v>96</v>
      </c>
      <c r="AT138" s="119" t="s">
        <v>97</v>
      </c>
      <c r="AU138" s="119"/>
      <c r="AV138" s="601" t="s">
        <v>2799</v>
      </c>
      <c r="AW138" s="484" t="b">
        <v>0</v>
      </c>
      <c r="AX138" s="119" t="s">
        <v>89</v>
      </c>
      <c r="AY138" s="119"/>
      <c r="AZ138" s="119"/>
      <c r="BA138" s="119" t="b">
        <v>0</v>
      </c>
      <c r="BB138" s="119" t="b">
        <v>0</v>
      </c>
      <c r="BC138" s="119" t="b">
        <v>0</v>
      </c>
      <c r="BD138" s="119"/>
      <c r="BE138" s="119" t="s">
        <v>4828</v>
      </c>
      <c r="BF138" s="119" t="s">
        <v>212</v>
      </c>
      <c r="BG138" s="119" t="s">
        <v>212</v>
      </c>
      <c r="BH138" s="189" t="s">
        <v>213</v>
      </c>
      <c r="BI138" s="189" t="s">
        <v>215</v>
      </c>
      <c r="BJ138" s="566" t="s">
        <v>2799</v>
      </c>
      <c r="BK138" s="484" t="s">
        <v>2799</v>
      </c>
      <c r="BL138" s="189"/>
      <c r="BM138" s="56"/>
      <c r="BN138" s="214">
        <v>999</v>
      </c>
      <c r="BP138" s="585"/>
      <c r="BQ138" s="585" t="s">
        <v>113</v>
      </c>
      <c r="BR138" s="585" t="s">
        <v>211</v>
      </c>
      <c r="BS138" s="585" t="s">
        <v>56</v>
      </c>
      <c r="BT138" s="585"/>
    </row>
    <row r="139" spans="1:72">
      <c r="A139">
        <v>642</v>
      </c>
      <c r="B139" s="153" t="s">
        <v>7259</v>
      </c>
      <c r="C139" s="153" t="s">
        <v>7260</v>
      </c>
      <c r="D139" s="28">
        <v>0</v>
      </c>
      <c r="E139" s="591">
        <v>0</v>
      </c>
      <c r="F139" s="591">
        <v>1</v>
      </c>
      <c r="G139" s="349" t="s">
        <v>7213</v>
      </c>
      <c r="H139" t="s">
        <v>208</v>
      </c>
      <c r="J139" s="189"/>
      <c r="K139" s="119"/>
      <c r="L139" s="119"/>
      <c r="M139" s="189"/>
      <c r="N139" s="189" t="s">
        <v>208</v>
      </c>
      <c r="O139" s="119" t="s">
        <v>208</v>
      </c>
      <c r="P139" s="189" t="s">
        <v>208</v>
      </c>
      <c r="Q139" s="120" t="s">
        <v>207</v>
      </c>
      <c r="R139" s="142">
        <v>97</v>
      </c>
      <c r="S139" s="142">
        <v>2</v>
      </c>
      <c r="T139" s="188" t="s">
        <v>144</v>
      </c>
      <c r="U139" s="189"/>
      <c r="V139" s="147">
        <v>99</v>
      </c>
      <c r="W139" s="147">
        <v>99</v>
      </c>
      <c r="X139" s="190" t="s">
        <v>2764</v>
      </c>
      <c r="Y139" s="137">
        <v>0</v>
      </c>
      <c r="Z139" s="137">
        <v>0</v>
      </c>
      <c r="AA139" s="137">
        <v>0</v>
      </c>
      <c r="AB139" s="137">
        <v>0</v>
      </c>
      <c r="AC139" s="137">
        <v>0</v>
      </c>
      <c r="AD139" s="137">
        <v>1</v>
      </c>
      <c r="AE139" s="137">
        <v>1</v>
      </c>
      <c r="AF139" s="137">
        <v>0</v>
      </c>
      <c r="AG139" s="137">
        <v>0</v>
      </c>
      <c r="AH139" s="119"/>
      <c r="AI139" s="137">
        <v>0</v>
      </c>
      <c r="AJ139" s="119" t="s">
        <v>84</v>
      </c>
      <c r="AK139" s="202" t="s">
        <v>84</v>
      </c>
      <c r="AL139" s="200">
        <v>5</v>
      </c>
      <c r="AM139" s="119" t="s">
        <v>416</v>
      </c>
      <c r="AN139" s="119" t="s">
        <v>416</v>
      </c>
      <c r="AO139" s="119" t="s">
        <v>417</v>
      </c>
      <c r="AP139" s="191">
        <v>1</v>
      </c>
      <c r="AQ139" s="119" t="s">
        <v>83</v>
      </c>
      <c r="AR139" s="119" t="s">
        <v>97</v>
      </c>
      <c r="AS139" s="119" t="s">
        <v>96</v>
      </c>
      <c r="AT139" s="119" t="s">
        <v>97</v>
      </c>
      <c r="AU139" s="119"/>
      <c r="AV139" s="601" t="s">
        <v>2799</v>
      </c>
      <c r="AW139" s="484" t="b">
        <v>0</v>
      </c>
      <c r="AX139" s="119" t="s">
        <v>89</v>
      </c>
      <c r="AY139" s="119"/>
      <c r="AZ139" s="119"/>
      <c r="BA139" s="119" t="b">
        <v>0</v>
      </c>
      <c r="BB139" s="119" t="b">
        <v>0</v>
      </c>
      <c r="BC139" s="119" t="b">
        <v>0</v>
      </c>
      <c r="BD139" s="119"/>
      <c r="BE139" s="119" t="s">
        <v>209</v>
      </c>
      <c r="BF139" s="119" t="s">
        <v>209</v>
      </c>
      <c r="BG139" s="119" t="s">
        <v>209</v>
      </c>
      <c r="BH139" s="189" t="s">
        <v>209</v>
      </c>
      <c r="BI139" s="189"/>
      <c r="BJ139" s="566" t="s">
        <v>2799</v>
      </c>
      <c r="BK139" s="484" t="s">
        <v>2799</v>
      </c>
      <c r="BL139" s="189"/>
      <c r="BM139" s="56"/>
      <c r="BN139" s="214">
        <v>999</v>
      </c>
      <c r="BP139" s="585"/>
      <c r="BQ139" s="585" t="s">
        <v>143</v>
      </c>
      <c r="BR139" s="585" t="s">
        <v>208</v>
      </c>
      <c r="BS139" s="585"/>
      <c r="BT139" s="585"/>
    </row>
    <row r="140" spans="1:72">
      <c r="A140">
        <v>661</v>
      </c>
      <c r="B140" s="153" t="s">
        <v>7261</v>
      </c>
      <c r="C140" s="153" t="s">
        <v>7262</v>
      </c>
      <c r="D140" s="28">
        <v>0</v>
      </c>
      <c r="E140" s="591">
        <v>0</v>
      </c>
      <c r="F140" s="591">
        <v>1</v>
      </c>
      <c r="G140" s="349" t="s">
        <v>7213</v>
      </c>
      <c r="H140" t="s">
        <v>205</v>
      </c>
      <c r="J140" s="56"/>
      <c r="K140" s="119"/>
      <c r="L140" s="119"/>
      <c r="M140" s="189"/>
      <c r="N140" s="189" t="s">
        <v>205</v>
      </c>
      <c r="O140" s="119" t="s">
        <v>205</v>
      </c>
      <c r="P140" s="189" t="s">
        <v>205</v>
      </c>
      <c r="Q140" s="120" t="s">
        <v>204</v>
      </c>
      <c r="R140" s="142">
        <v>99</v>
      </c>
      <c r="S140" s="142">
        <v>4</v>
      </c>
      <c r="T140" s="188" t="s">
        <v>196</v>
      </c>
      <c r="U140" s="189" t="s">
        <v>206</v>
      </c>
      <c r="V140" s="147">
        <v>99</v>
      </c>
      <c r="W140" s="147">
        <v>99</v>
      </c>
      <c r="X140" s="190" t="s">
        <v>2764</v>
      </c>
      <c r="Y140" s="137">
        <v>0</v>
      </c>
      <c r="Z140" s="137">
        <v>0</v>
      </c>
      <c r="AA140" s="137">
        <v>0</v>
      </c>
      <c r="AB140" s="137">
        <v>0</v>
      </c>
      <c r="AC140" s="137">
        <v>0</v>
      </c>
      <c r="AD140" s="137">
        <v>1</v>
      </c>
      <c r="AE140" s="137">
        <v>1</v>
      </c>
      <c r="AF140" s="137">
        <v>0</v>
      </c>
      <c r="AG140" s="137">
        <v>1</v>
      </c>
      <c r="AH140" s="119"/>
      <c r="AI140" s="137">
        <v>0</v>
      </c>
      <c r="AJ140" s="119" t="s">
        <v>84</v>
      </c>
      <c r="AK140" s="202" t="s">
        <v>84</v>
      </c>
      <c r="AL140" s="200">
        <v>5</v>
      </c>
      <c r="AM140" s="119" t="s">
        <v>416</v>
      </c>
      <c r="AN140" s="119" t="s">
        <v>416</v>
      </c>
      <c r="AO140" s="119" t="s">
        <v>417</v>
      </c>
      <c r="AP140" s="191">
        <v>1</v>
      </c>
      <c r="AQ140" s="119" t="s">
        <v>83</v>
      </c>
      <c r="AR140" s="119" t="s">
        <v>97</v>
      </c>
      <c r="AS140" s="119" t="s">
        <v>96</v>
      </c>
      <c r="AT140" s="119" t="s">
        <v>97</v>
      </c>
      <c r="AU140" s="119"/>
      <c r="AV140" s="601" t="s">
        <v>2799</v>
      </c>
      <c r="AW140" s="484" t="b">
        <v>0</v>
      </c>
      <c r="AX140" s="119" t="s">
        <v>89</v>
      </c>
      <c r="AY140" s="119"/>
      <c r="AZ140" s="119"/>
      <c r="BA140" s="119" t="b">
        <v>0</v>
      </c>
      <c r="BB140" s="119" t="b">
        <v>0</v>
      </c>
      <c r="BC140" s="119" t="b">
        <v>0</v>
      </c>
      <c r="BD140" s="119"/>
      <c r="BE140" s="119" t="s">
        <v>5288</v>
      </c>
      <c r="BF140" s="119" t="s">
        <v>5289</v>
      </c>
      <c r="BG140" s="119" t="s">
        <v>5289</v>
      </c>
      <c r="BH140" s="189" t="s">
        <v>5290</v>
      </c>
      <c r="BI140" s="189" t="s">
        <v>5291</v>
      </c>
      <c r="BJ140" s="566" t="s">
        <v>2799</v>
      </c>
      <c r="BK140" s="484" t="s">
        <v>2799</v>
      </c>
      <c r="BL140" s="189"/>
      <c r="BM140" s="56"/>
      <c r="BN140" s="214">
        <v>999</v>
      </c>
      <c r="BP140" s="585"/>
      <c r="BQ140" s="585" t="s">
        <v>54</v>
      </c>
      <c r="BR140" s="585" t="s">
        <v>205</v>
      </c>
      <c r="BS140" s="585" t="s">
        <v>56</v>
      </c>
      <c r="BT140" s="585"/>
    </row>
    <row r="141" spans="1:72">
      <c r="A141">
        <v>660</v>
      </c>
      <c r="B141" s="153" t="s">
        <v>7261</v>
      </c>
      <c r="C141" s="153" t="s">
        <v>7262</v>
      </c>
      <c r="D141" s="28">
        <v>0</v>
      </c>
      <c r="E141" s="591">
        <v>0</v>
      </c>
      <c r="F141" s="591">
        <v>1</v>
      </c>
      <c r="G141" s="349" t="s">
        <v>7213</v>
      </c>
      <c r="H141" t="s">
        <v>203</v>
      </c>
      <c r="J141" s="56"/>
      <c r="K141" s="119"/>
      <c r="L141" s="119"/>
      <c r="M141" s="189"/>
      <c r="N141" s="189" t="s">
        <v>203</v>
      </c>
      <c r="O141" s="119" t="s">
        <v>203</v>
      </c>
      <c r="P141" s="189" t="s">
        <v>203</v>
      </c>
      <c r="Q141" s="120" t="s">
        <v>202</v>
      </c>
      <c r="R141" s="142">
        <v>99</v>
      </c>
      <c r="S141" s="142">
        <v>4</v>
      </c>
      <c r="T141" s="188" t="s">
        <v>196</v>
      </c>
      <c r="U141" s="189"/>
      <c r="V141" s="147">
        <v>99</v>
      </c>
      <c r="W141" s="147">
        <v>99</v>
      </c>
      <c r="X141" s="190" t="s">
        <v>2764</v>
      </c>
      <c r="Y141" s="137">
        <v>0</v>
      </c>
      <c r="Z141" s="137">
        <v>0</v>
      </c>
      <c r="AA141" s="137">
        <v>0</v>
      </c>
      <c r="AB141" s="137">
        <v>0</v>
      </c>
      <c r="AC141" s="137">
        <v>0</v>
      </c>
      <c r="AD141" s="137">
        <v>1</v>
      </c>
      <c r="AE141" s="137">
        <v>1</v>
      </c>
      <c r="AF141" s="137">
        <v>0</v>
      </c>
      <c r="AG141" s="137">
        <v>0</v>
      </c>
      <c r="AH141" s="119"/>
      <c r="AI141" s="137">
        <v>0</v>
      </c>
      <c r="AJ141" s="119" t="s">
        <v>84</v>
      </c>
      <c r="AK141" s="202" t="s">
        <v>84</v>
      </c>
      <c r="AL141" s="200">
        <v>5</v>
      </c>
      <c r="AM141" s="119" t="s">
        <v>416</v>
      </c>
      <c r="AN141" s="119" t="s">
        <v>416</v>
      </c>
      <c r="AO141" s="119" t="s">
        <v>417</v>
      </c>
      <c r="AP141" s="191">
        <v>1</v>
      </c>
      <c r="AQ141" s="119" t="s">
        <v>83</v>
      </c>
      <c r="AR141" s="119" t="s">
        <v>97</v>
      </c>
      <c r="AS141" s="119" t="s">
        <v>96</v>
      </c>
      <c r="AT141" s="119" t="s">
        <v>97</v>
      </c>
      <c r="AU141" s="119"/>
      <c r="AV141" s="601" t="s">
        <v>2799</v>
      </c>
      <c r="AW141" s="484" t="b">
        <v>0</v>
      </c>
      <c r="AX141" s="119" t="s">
        <v>89</v>
      </c>
      <c r="AY141" s="119"/>
      <c r="AZ141" s="119"/>
      <c r="BA141" s="119" t="b">
        <v>0</v>
      </c>
      <c r="BB141" s="119" t="b">
        <v>0</v>
      </c>
      <c r="BC141" s="119" t="b">
        <v>0</v>
      </c>
      <c r="BD141" s="119"/>
      <c r="BE141" s="119" t="s">
        <v>5286</v>
      </c>
      <c r="BF141" s="119" t="s">
        <v>5287</v>
      </c>
      <c r="BG141" s="119" t="s">
        <v>5287</v>
      </c>
      <c r="BH141" s="189" t="s">
        <v>5287</v>
      </c>
      <c r="BI141" s="189"/>
      <c r="BJ141" s="566" t="s">
        <v>2799</v>
      </c>
      <c r="BK141" s="484" t="s">
        <v>2799</v>
      </c>
      <c r="BL141" s="189"/>
      <c r="BM141" s="56"/>
      <c r="BN141" s="214">
        <v>999</v>
      </c>
      <c r="BP141" s="585"/>
      <c r="BQ141" s="585" t="s">
        <v>143</v>
      </c>
      <c r="BR141" s="585" t="s">
        <v>203</v>
      </c>
      <c r="BS141" s="585"/>
      <c r="BT141" s="585"/>
    </row>
    <row r="142" spans="1:72">
      <c r="A142">
        <v>786</v>
      </c>
      <c r="B142" s="153" t="s">
        <v>7279</v>
      </c>
      <c r="C142" s="153" t="s">
        <v>7280</v>
      </c>
      <c r="D142" s="28">
        <v>0</v>
      </c>
      <c r="E142" s="591">
        <v>0</v>
      </c>
      <c r="F142" s="591">
        <v>1</v>
      </c>
      <c r="G142" s="349" t="s">
        <v>7213</v>
      </c>
      <c r="H142" t="s">
        <v>200</v>
      </c>
      <c r="J142" s="56"/>
      <c r="L142" s="119"/>
      <c r="M142" s="189"/>
      <c r="N142" s="56" t="s">
        <v>200</v>
      </c>
      <c r="O142" t="s">
        <v>200</v>
      </c>
      <c r="P142" s="56" t="s">
        <v>200</v>
      </c>
      <c r="Q142" s="120" t="s">
        <v>199</v>
      </c>
      <c r="R142" s="142">
        <v>999</v>
      </c>
      <c r="S142" s="142">
        <v>70</v>
      </c>
      <c r="T142" s="124" t="s">
        <v>185</v>
      </c>
      <c r="U142" s="56" t="s">
        <v>201</v>
      </c>
      <c r="V142" s="147">
        <v>99</v>
      </c>
      <c r="W142" s="147">
        <v>99</v>
      </c>
      <c r="X142" s="21" t="s">
        <v>2766</v>
      </c>
      <c r="Y142" s="137">
        <v>0</v>
      </c>
      <c r="Z142" s="137">
        <v>0</v>
      </c>
      <c r="AA142" s="137">
        <v>0</v>
      </c>
      <c r="AB142" s="137">
        <v>0</v>
      </c>
      <c r="AC142" s="137">
        <v>0</v>
      </c>
      <c r="AD142" s="137">
        <v>1</v>
      </c>
      <c r="AE142" s="137">
        <v>1</v>
      </c>
      <c r="AF142" s="137">
        <v>0</v>
      </c>
      <c r="AG142" s="137">
        <v>1</v>
      </c>
      <c r="AI142" s="137">
        <v>0</v>
      </c>
      <c r="AJ142" t="s">
        <v>84</v>
      </c>
      <c r="AK142" s="38" t="s">
        <v>84</v>
      </c>
      <c r="AL142" s="200">
        <v>5</v>
      </c>
      <c r="AM142" t="s">
        <v>416</v>
      </c>
      <c r="AN142" t="s">
        <v>416</v>
      </c>
      <c r="AO142" t="s">
        <v>417</v>
      </c>
      <c r="AP142" s="29">
        <v>1</v>
      </c>
      <c r="AQ142" t="s">
        <v>83</v>
      </c>
      <c r="AR142" t="s">
        <v>97</v>
      </c>
      <c r="AS142" t="s">
        <v>96</v>
      </c>
      <c r="AT142" t="s">
        <v>97</v>
      </c>
      <c r="AV142" s="601" t="s">
        <v>2799</v>
      </c>
      <c r="AW142" s="484" t="b">
        <v>0</v>
      </c>
      <c r="AX142" t="s">
        <v>89</v>
      </c>
      <c r="BA142" t="b">
        <v>0</v>
      </c>
      <c r="BB142" t="b">
        <v>0</v>
      </c>
      <c r="BC142" t="b">
        <v>0</v>
      </c>
      <c r="BE142" t="s">
        <v>4832</v>
      </c>
      <c r="BF142" s="119" t="s">
        <v>5277</v>
      </c>
      <c r="BG142" t="s">
        <v>5277</v>
      </c>
      <c r="BH142" s="56" t="s">
        <v>5278</v>
      </c>
      <c r="BI142" s="56" t="s">
        <v>5279</v>
      </c>
      <c r="BJ142" s="566" t="s">
        <v>2799</v>
      </c>
      <c r="BK142" s="484" t="s">
        <v>2799</v>
      </c>
      <c r="BL142" s="56"/>
      <c r="BM142" s="56"/>
      <c r="BN142" s="377">
        <v>999</v>
      </c>
      <c r="BP142" s="585"/>
      <c r="BQ142" s="585" t="s">
        <v>99</v>
      </c>
      <c r="BR142" s="585" t="s">
        <v>200</v>
      </c>
      <c r="BS142" s="585" t="s">
        <v>56</v>
      </c>
      <c r="BT142" s="585"/>
    </row>
    <row r="143" spans="1:72">
      <c r="A143">
        <v>785</v>
      </c>
      <c r="B143" s="153" t="s">
        <v>7279</v>
      </c>
      <c r="C143" s="153" t="s">
        <v>7280</v>
      </c>
      <c r="D143" s="28">
        <v>0</v>
      </c>
      <c r="E143" s="591">
        <v>0</v>
      </c>
      <c r="F143" s="591">
        <v>1</v>
      </c>
      <c r="G143" s="349" t="s">
        <v>7213</v>
      </c>
      <c r="H143" t="s">
        <v>198</v>
      </c>
      <c r="J143" s="56"/>
      <c r="L143" s="119"/>
      <c r="M143" s="189"/>
      <c r="N143" s="56" t="s">
        <v>198</v>
      </c>
      <c r="O143" t="s">
        <v>198</v>
      </c>
      <c r="P143" s="56" t="s">
        <v>198</v>
      </c>
      <c r="Q143" s="120" t="s">
        <v>197</v>
      </c>
      <c r="R143" s="142">
        <v>999</v>
      </c>
      <c r="S143" s="142">
        <v>70</v>
      </c>
      <c r="T143" s="124" t="s">
        <v>185</v>
      </c>
      <c r="U143" s="56"/>
      <c r="V143" s="147">
        <v>99</v>
      </c>
      <c r="W143" s="147">
        <v>99</v>
      </c>
      <c r="X143" s="21" t="s">
        <v>2766</v>
      </c>
      <c r="Y143" s="137">
        <v>0</v>
      </c>
      <c r="Z143" s="137">
        <v>0</v>
      </c>
      <c r="AA143" s="137">
        <v>0</v>
      </c>
      <c r="AB143" s="137">
        <v>0</v>
      </c>
      <c r="AC143" s="137">
        <v>0</v>
      </c>
      <c r="AD143" s="137">
        <v>1</v>
      </c>
      <c r="AE143" s="137">
        <v>1</v>
      </c>
      <c r="AF143" s="137">
        <v>0</v>
      </c>
      <c r="AG143" s="137">
        <v>0</v>
      </c>
      <c r="AI143" s="137">
        <v>0</v>
      </c>
      <c r="AJ143" t="s">
        <v>84</v>
      </c>
      <c r="AK143" s="38" t="s">
        <v>84</v>
      </c>
      <c r="AL143" s="200">
        <v>5</v>
      </c>
      <c r="AM143" t="s">
        <v>416</v>
      </c>
      <c r="AN143" t="s">
        <v>416</v>
      </c>
      <c r="AO143" t="s">
        <v>417</v>
      </c>
      <c r="AP143" s="29">
        <v>1</v>
      </c>
      <c r="AQ143" t="s">
        <v>83</v>
      </c>
      <c r="AR143" t="s">
        <v>97</v>
      </c>
      <c r="AS143" t="s">
        <v>96</v>
      </c>
      <c r="AT143" t="s">
        <v>97</v>
      </c>
      <c r="AV143" s="601" t="s">
        <v>2799</v>
      </c>
      <c r="AW143" s="484" t="b">
        <v>0</v>
      </c>
      <c r="AX143" t="s">
        <v>89</v>
      </c>
      <c r="BA143" t="b">
        <v>0</v>
      </c>
      <c r="BB143" t="b">
        <v>0</v>
      </c>
      <c r="BC143" t="b">
        <v>0</v>
      </c>
      <c r="BE143" t="s">
        <v>5276</v>
      </c>
      <c r="BF143" t="s">
        <v>5276</v>
      </c>
      <c r="BG143" t="s">
        <v>5276</v>
      </c>
      <c r="BH143" s="56" t="s">
        <v>5276</v>
      </c>
      <c r="BI143" s="56"/>
      <c r="BJ143" s="566" t="s">
        <v>2799</v>
      </c>
      <c r="BK143" s="484" t="s">
        <v>2799</v>
      </c>
      <c r="BL143" s="56"/>
      <c r="BM143" s="56"/>
      <c r="BN143" s="377">
        <v>999</v>
      </c>
      <c r="BP143" s="585"/>
      <c r="BQ143" s="585" t="s">
        <v>103</v>
      </c>
      <c r="BR143" s="585" t="s">
        <v>198</v>
      </c>
      <c r="BS143" s="585"/>
      <c r="BT143" s="585"/>
    </row>
    <row r="144" spans="1:72">
      <c r="A144">
        <v>494</v>
      </c>
      <c r="B144" s="153" t="s">
        <v>7236</v>
      </c>
      <c r="C144" s="153" t="s">
        <v>7237</v>
      </c>
      <c r="D144" s="28">
        <v>0</v>
      </c>
      <c r="E144" s="591">
        <v>0</v>
      </c>
      <c r="F144" s="591">
        <v>1</v>
      </c>
      <c r="G144" s="349" t="s">
        <v>7213</v>
      </c>
      <c r="H144" t="s">
        <v>194</v>
      </c>
      <c r="J144" s="56"/>
      <c r="M144" s="56"/>
      <c r="N144" s="56" t="s">
        <v>194</v>
      </c>
      <c r="O144" t="s">
        <v>194</v>
      </c>
      <c r="P144" s="56" t="s">
        <v>194</v>
      </c>
      <c r="Q144" s="61" t="s">
        <v>193</v>
      </c>
      <c r="R144" s="142">
        <v>99</v>
      </c>
      <c r="S144" s="142">
        <v>4</v>
      </c>
      <c r="T144" s="124" t="s">
        <v>196</v>
      </c>
      <c r="U144" s="56" t="s">
        <v>196</v>
      </c>
      <c r="V144" s="147">
        <v>99</v>
      </c>
      <c r="W144" s="147">
        <v>99</v>
      </c>
      <c r="X144" s="21" t="s">
        <v>2764</v>
      </c>
      <c r="Y144" s="137">
        <v>0</v>
      </c>
      <c r="Z144" s="137">
        <v>0</v>
      </c>
      <c r="AA144" s="137">
        <v>0</v>
      </c>
      <c r="AB144" s="137">
        <v>0</v>
      </c>
      <c r="AC144" s="137">
        <v>0</v>
      </c>
      <c r="AD144" s="137">
        <v>1</v>
      </c>
      <c r="AE144" s="137">
        <v>0</v>
      </c>
      <c r="AF144" s="137">
        <v>0</v>
      </c>
      <c r="AG144" s="137">
        <v>0</v>
      </c>
      <c r="AI144" s="137">
        <v>0</v>
      </c>
      <c r="AJ144" t="s">
        <v>140</v>
      </c>
      <c r="AK144" s="38" t="s">
        <v>140</v>
      </c>
      <c r="AL144" s="200">
        <v>3</v>
      </c>
      <c r="AM144" t="s">
        <v>416</v>
      </c>
      <c r="AN144" t="s">
        <v>416</v>
      </c>
      <c r="AO144" t="s">
        <v>417</v>
      </c>
      <c r="AP144" s="29">
        <v>1</v>
      </c>
      <c r="AQ144" t="s">
        <v>83</v>
      </c>
      <c r="AR144" t="s">
        <v>97</v>
      </c>
      <c r="AS144" t="s">
        <v>96</v>
      </c>
      <c r="AT144" t="s">
        <v>97</v>
      </c>
      <c r="AV144" s="601" t="s">
        <v>2799</v>
      </c>
      <c r="AW144" s="484" t="b">
        <v>0</v>
      </c>
      <c r="AX144" t="s">
        <v>89</v>
      </c>
      <c r="BA144" t="b">
        <v>0</v>
      </c>
      <c r="BB144" t="b">
        <v>0</v>
      </c>
      <c r="BC144" t="b">
        <v>0</v>
      </c>
      <c r="BE144" t="s">
        <v>5166</v>
      </c>
      <c r="BF144" t="s">
        <v>195</v>
      </c>
      <c r="BG144" t="s">
        <v>195</v>
      </c>
      <c r="BH144" s="56" t="s">
        <v>5259</v>
      </c>
      <c r="BI144" s="56" t="s">
        <v>5259</v>
      </c>
      <c r="BJ144" s="566" t="s">
        <v>2799</v>
      </c>
      <c r="BK144" s="484" t="s">
        <v>2799</v>
      </c>
      <c r="BL144" s="56"/>
      <c r="BM144" s="56"/>
      <c r="BN144" s="214">
        <v>999</v>
      </c>
      <c r="BP144" s="585"/>
      <c r="BQ144" s="585" t="s">
        <v>109</v>
      </c>
      <c r="BR144" s="585" t="s">
        <v>194</v>
      </c>
      <c r="BS144" s="585"/>
      <c r="BT144" s="585"/>
    </row>
    <row r="145" spans="1:72">
      <c r="A145">
        <v>287</v>
      </c>
      <c r="B145" s="389" t="s">
        <v>7214</v>
      </c>
      <c r="C145" s="389" t="s">
        <v>7215</v>
      </c>
      <c r="D145" s="390">
        <v>0</v>
      </c>
      <c r="E145" s="591">
        <v>0</v>
      </c>
      <c r="F145" s="591">
        <v>1</v>
      </c>
      <c r="G145" s="349" t="s">
        <v>7213</v>
      </c>
      <c r="H145" s="391" t="s">
        <v>191</v>
      </c>
      <c r="I145" s="391"/>
      <c r="J145" s="56"/>
      <c r="K145" s="388"/>
      <c r="L145" s="391"/>
      <c r="M145" s="189"/>
      <c r="N145" s="56" t="s">
        <v>191</v>
      </c>
      <c r="O145" s="388" t="s">
        <v>191</v>
      </c>
      <c r="P145" s="56" t="s">
        <v>191</v>
      </c>
      <c r="Q145" s="388" t="s">
        <v>190</v>
      </c>
      <c r="R145" s="392">
        <v>163</v>
      </c>
      <c r="S145" s="392">
        <v>17</v>
      </c>
      <c r="T145" s="388" t="s">
        <v>1096</v>
      </c>
      <c r="U145" s="388"/>
      <c r="V145" s="392">
        <v>99</v>
      </c>
      <c r="W145" s="392">
        <v>99</v>
      </c>
      <c r="X145" s="388" t="s">
        <v>2764</v>
      </c>
      <c r="Y145" s="393">
        <v>0</v>
      </c>
      <c r="Z145" s="393">
        <v>0</v>
      </c>
      <c r="AA145" s="393">
        <v>0</v>
      </c>
      <c r="AB145" s="393">
        <v>0</v>
      </c>
      <c r="AC145" s="393">
        <v>0</v>
      </c>
      <c r="AD145" s="393">
        <v>1</v>
      </c>
      <c r="AE145" s="393">
        <v>0</v>
      </c>
      <c r="AF145" s="393">
        <v>0</v>
      </c>
      <c r="AG145" s="393">
        <v>1</v>
      </c>
      <c r="AH145" s="388"/>
      <c r="AI145" s="137">
        <v>0</v>
      </c>
      <c r="AJ145" s="388" t="s">
        <v>44</v>
      </c>
      <c r="AK145" s="388" t="s">
        <v>44</v>
      </c>
      <c r="AL145" s="394">
        <v>1</v>
      </c>
      <c r="AM145" s="388" t="s">
        <v>416</v>
      </c>
      <c r="AN145" s="388" t="s">
        <v>416</v>
      </c>
      <c r="AO145" s="388" t="s">
        <v>417</v>
      </c>
      <c r="AP145" s="395">
        <v>1</v>
      </c>
      <c r="AQ145" s="388" t="s">
        <v>83</v>
      </c>
      <c r="AR145" s="388" t="s">
        <v>97</v>
      </c>
      <c r="AS145" s="388" t="s">
        <v>96</v>
      </c>
      <c r="AT145" s="388" t="s">
        <v>97</v>
      </c>
      <c r="AU145" s="388"/>
      <c r="AV145" s="602" t="s">
        <v>2799</v>
      </c>
      <c r="AW145" s="565" t="b">
        <v>0</v>
      </c>
      <c r="AX145" s="388" t="s">
        <v>89</v>
      </c>
      <c r="AY145" s="388"/>
      <c r="AZ145" s="388"/>
      <c r="BA145" s="388" t="b">
        <v>0</v>
      </c>
      <c r="BB145" s="388" t="b">
        <v>0</v>
      </c>
      <c r="BC145" s="388" t="b">
        <v>0</v>
      </c>
      <c r="BD145" s="388"/>
      <c r="BE145" s="388" t="s">
        <v>4824</v>
      </c>
      <c r="BF145" s="388" t="s">
        <v>192</v>
      </c>
      <c r="BG145" s="388" t="s">
        <v>192</v>
      </c>
      <c r="BH145" s="56" t="s">
        <v>192</v>
      </c>
      <c r="BI145" s="56"/>
      <c r="BJ145" s="566" t="s">
        <v>2799</v>
      </c>
      <c r="BK145" s="484" t="s">
        <v>2799</v>
      </c>
      <c r="BL145" s="56"/>
      <c r="BM145" s="56"/>
      <c r="BN145" s="396">
        <v>999</v>
      </c>
      <c r="BO145" s="388"/>
      <c r="BP145" s="585"/>
      <c r="BQ145" s="585" t="s">
        <v>117</v>
      </c>
      <c r="BR145" s="585" t="s">
        <v>191</v>
      </c>
      <c r="BS145" s="585"/>
      <c r="BT145" s="585"/>
    </row>
    <row r="146" spans="1:72">
      <c r="A146">
        <v>283</v>
      </c>
      <c r="B146" s="608" t="s">
        <v>7211</v>
      </c>
      <c r="C146" s="608" t="s">
        <v>7212</v>
      </c>
      <c r="D146" s="609">
        <v>0</v>
      </c>
      <c r="E146" s="610">
        <v>0</v>
      </c>
      <c r="F146" s="610">
        <v>1</v>
      </c>
      <c r="G146" s="611" t="s">
        <v>7213</v>
      </c>
      <c r="H146" s="62" t="s">
        <v>187</v>
      </c>
      <c r="I146" s="225"/>
      <c r="J146" s="62"/>
      <c r="K146" s="62"/>
      <c r="L146" s="62"/>
      <c r="M146" s="62"/>
      <c r="N146" s="62" t="s">
        <v>187</v>
      </c>
      <c r="O146" s="62" t="s">
        <v>187</v>
      </c>
      <c r="P146" s="62" t="s">
        <v>187</v>
      </c>
      <c r="Q146" s="62" t="s">
        <v>186</v>
      </c>
      <c r="R146" s="612">
        <v>162</v>
      </c>
      <c r="S146" s="612">
        <v>16</v>
      </c>
      <c r="T146" s="62" t="s">
        <v>189</v>
      </c>
      <c r="U146" s="62" t="s">
        <v>189</v>
      </c>
      <c r="V146" s="612">
        <v>99</v>
      </c>
      <c r="W146" s="612">
        <v>99</v>
      </c>
      <c r="X146" s="62" t="s">
        <v>2764</v>
      </c>
      <c r="Y146" s="613">
        <v>0</v>
      </c>
      <c r="Z146" s="613">
        <v>0</v>
      </c>
      <c r="AA146" s="613">
        <v>0</v>
      </c>
      <c r="AB146" s="613">
        <v>0</v>
      </c>
      <c r="AC146" s="613">
        <v>0</v>
      </c>
      <c r="AD146" s="613">
        <v>1</v>
      </c>
      <c r="AE146" s="613">
        <v>0</v>
      </c>
      <c r="AF146" s="613">
        <v>0</v>
      </c>
      <c r="AG146" s="613">
        <v>0</v>
      </c>
      <c r="AH146" s="62"/>
      <c r="AI146" s="613">
        <v>0</v>
      </c>
      <c r="AJ146" s="62" t="s">
        <v>44</v>
      </c>
      <c r="AK146" s="62" t="s">
        <v>44</v>
      </c>
      <c r="AL146" s="614">
        <v>1</v>
      </c>
      <c r="AM146" s="62" t="s">
        <v>416</v>
      </c>
      <c r="AN146" s="62" t="s">
        <v>416</v>
      </c>
      <c r="AO146" s="62" t="s">
        <v>417</v>
      </c>
      <c r="AP146" s="615">
        <v>1</v>
      </c>
      <c r="AQ146" s="62" t="s">
        <v>83</v>
      </c>
      <c r="AR146" s="62" t="s">
        <v>97</v>
      </c>
      <c r="AS146" s="62" t="s">
        <v>96</v>
      </c>
      <c r="AT146" s="62" t="s">
        <v>97</v>
      </c>
      <c r="AU146" s="62"/>
      <c r="AV146" s="616" t="s">
        <v>2799</v>
      </c>
      <c r="AW146" s="617" t="b">
        <v>0</v>
      </c>
      <c r="AX146" s="62" t="s">
        <v>89</v>
      </c>
      <c r="AY146" s="62"/>
      <c r="AZ146" s="62"/>
      <c r="BA146" s="62" t="b">
        <v>0</v>
      </c>
      <c r="BB146" s="62" t="b">
        <v>0</v>
      </c>
      <c r="BC146" s="62" t="b">
        <v>0</v>
      </c>
      <c r="BD146" s="62"/>
      <c r="BE146" s="62" t="s">
        <v>5068</v>
      </c>
      <c r="BF146" s="62" t="s">
        <v>2728</v>
      </c>
      <c r="BG146" s="62" t="s">
        <v>2728</v>
      </c>
      <c r="BH146" s="62" t="s">
        <v>188</v>
      </c>
      <c r="BI146" s="62" t="s">
        <v>188</v>
      </c>
      <c r="BJ146" s="617" t="s">
        <v>2799</v>
      </c>
      <c r="BK146" s="617">
        <v>0</v>
      </c>
      <c r="BL146" s="62"/>
      <c r="BM146" s="62"/>
      <c r="BN146" s="618">
        <v>999</v>
      </c>
      <c r="BO146" s="62"/>
      <c r="BP146" s="617"/>
      <c r="BQ146" s="617" t="s">
        <v>143</v>
      </c>
      <c r="BR146" s="617" t="s">
        <v>187</v>
      </c>
      <c r="BS146" s="617"/>
      <c r="BT146" s="617"/>
    </row>
    <row r="147" spans="1:72">
      <c r="A147" s="40">
        <v>291</v>
      </c>
      <c r="B147" s="608" t="s">
        <v>7211</v>
      </c>
      <c r="C147" s="608" t="s">
        <v>7212</v>
      </c>
      <c r="D147" s="609">
        <v>0</v>
      </c>
      <c r="E147" s="610">
        <v>0</v>
      </c>
      <c r="F147" s="610">
        <v>1</v>
      </c>
      <c r="G147" s="611" t="s">
        <v>7213</v>
      </c>
      <c r="H147" s="62" t="s">
        <v>558</v>
      </c>
      <c r="I147" s="62"/>
      <c r="J147" s="62"/>
      <c r="K147" s="62"/>
      <c r="L147" s="62"/>
      <c r="M147" s="62"/>
      <c r="N147" s="62" t="s">
        <v>558</v>
      </c>
      <c r="O147" s="62" t="s">
        <v>558</v>
      </c>
      <c r="P147" s="62" t="s">
        <v>558</v>
      </c>
      <c r="Q147" s="62" t="s">
        <v>557</v>
      </c>
      <c r="R147" s="612">
        <v>162</v>
      </c>
      <c r="S147" s="612">
        <v>16</v>
      </c>
      <c r="T147" s="62" t="s">
        <v>189</v>
      </c>
      <c r="U147" s="62"/>
      <c r="V147" s="612">
        <v>99</v>
      </c>
      <c r="W147" s="612">
        <v>99</v>
      </c>
      <c r="X147" s="62" t="s">
        <v>2764</v>
      </c>
      <c r="Y147" s="613">
        <v>0</v>
      </c>
      <c r="Z147" s="613">
        <v>1</v>
      </c>
      <c r="AA147" s="613">
        <v>0</v>
      </c>
      <c r="AB147" s="613">
        <v>0</v>
      </c>
      <c r="AC147" s="613">
        <v>0</v>
      </c>
      <c r="AD147" s="613">
        <v>1</v>
      </c>
      <c r="AE147" s="613">
        <v>0</v>
      </c>
      <c r="AF147" s="613">
        <v>0</v>
      </c>
      <c r="AG147" s="613">
        <v>0</v>
      </c>
      <c r="AH147" s="62"/>
      <c r="AI147" s="613">
        <v>0</v>
      </c>
      <c r="AJ147" s="62" t="s">
        <v>44</v>
      </c>
      <c r="AK147" s="62" t="s">
        <v>44</v>
      </c>
      <c r="AL147" s="614">
        <v>1</v>
      </c>
      <c r="AM147" s="62" t="s">
        <v>1743</v>
      </c>
      <c r="AN147" s="62" t="s">
        <v>1743</v>
      </c>
      <c r="AO147" s="62" t="s">
        <v>1744</v>
      </c>
      <c r="AP147" s="615">
        <v>3</v>
      </c>
      <c r="AQ147" s="62" t="s">
        <v>449</v>
      </c>
      <c r="AR147" s="62" t="s">
        <v>97</v>
      </c>
      <c r="AS147" s="62" t="s">
        <v>96</v>
      </c>
      <c r="AT147" s="62" t="s">
        <v>97</v>
      </c>
      <c r="AU147" s="62"/>
      <c r="AV147" s="616" t="s">
        <v>2799</v>
      </c>
      <c r="AW147" s="617" t="b">
        <v>0</v>
      </c>
      <c r="AX147" s="62" t="s">
        <v>89</v>
      </c>
      <c r="AY147" s="62"/>
      <c r="AZ147" s="62"/>
      <c r="BA147" s="62" t="b">
        <v>0</v>
      </c>
      <c r="BB147" s="62" t="b">
        <v>0</v>
      </c>
      <c r="BC147" s="62" t="b">
        <v>0</v>
      </c>
      <c r="BD147" s="62"/>
      <c r="BE147" s="62" t="s">
        <v>4822</v>
      </c>
      <c r="BF147" s="62" t="s">
        <v>559</v>
      </c>
      <c r="BG147" s="62" t="s">
        <v>559</v>
      </c>
      <c r="BH147" s="62" t="s">
        <v>559</v>
      </c>
      <c r="BI147" s="62"/>
      <c r="BJ147" s="617" t="s">
        <v>2799</v>
      </c>
      <c r="BK147" s="617" t="s">
        <v>2799</v>
      </c>
      <c r="BL147" s="62"/>
      <c r="BM147" s="62"/>
      <c r="BN147" s="618">
        <v>999</v>
      </c>
      <c r="BO147" s="62"/>
      <c r="BP147" s="617"/>
      <c r="BQ147" s="617" t="s">
        <v>143</v>
      </c>
      <c r="BR147" s="617" t="s">
        <v>558</v>
      </c>
      <c r="BS147" s="617"/>
      <c r="BT147" s="617"/>
    </row>
    <row r="148" spans="1:72">
      <c r="A148" s="40">
        <v>292</v>
      </c>
      <c r="B148" s="389" t="s">
        <v>7214</v>
      </c>
      <c r="C148" s="389" t="s">
        <v>7215</v>
      </c>
      <c r="D148" s="390">
        <v>0</v>
      </c>
      <c r="E148" s="591">
        <v>0</v>
      </c>
      <c r="F148" s="591">
        <v>1</v>
      </c>
      <c r="G148" s="349" t="s">
        <v>7213</v>
      </c>
      <c r="H148" s="391" t="s">
        <v>720</v>
      </c>
      <c r="I148" s="391"/>
      <c r="J148" s="56"/>
      <c r="K148" s="388"/>
      <c r="L148" s="391"/>
      <c r="M148" s="189"/>
      <c r="N148" s="56" t="s">
        <v>720</v>
      </c>
      <c r="O148" s="388" t="s">
        <v>720</v>
      </c>
      <c r="P148" s="56" t="s">
        <v>720</v>
      </c>
      <c r="Q148" s="388" t="s">
        <v>719</v>
      </c>
      <c r="R148" s="392">
        <v>163</v>
      </c>
      <c r="S148" s="392">
        <v>17</v>
      </c>
      <c r="T148" s="388" t="s">
        <v>1096</v>
      </c>
      <c r="U148" s="388"/>
      <c r="V148" s="392">
        <v>99</v>
      </c>
      <c r="W148" s="392">
        <v>99</v>
      </c>
      <c r="X148" s="388" t="s">
        <v>2764</v>
      </c>
      <c r="Y148" s="393">
        <v>0</v>
      </c>
      <c r="Z148" s="393">
        <v>1</v>
      </c>
      <c r="AA148" s="393">
        <v>0</v>
      </c>
      <c r="AB148" s="393">
        <v>0</v>
      </c>
      <c r="AC148" s="393">
        <v>0</v>
      </c>
      <c r="AD148" s="393">
        <v>1</v>
      </c>
      <c r="AE148" s="393">
        <v>0</v>
      </c>
      <c r="AF148" s="393">
        <v>0</v>
      </c>
      <c r="AG148" s="393">
        <v>1</v>
      </c>
      <c r="AH148" s="388"/>
      <c r="AI148" s="137">
        <v>0</v>
      </c>
      <c r="AJ148" s="388" t="s">
        <v>44</v>
      </c>
      <c r="AK148" s="388" t="s">
        <v>44</v>
      </c>
      <c r="AL148" s="394">
        <v>1</v>
      </c>
      <c r="AM148" s="388" t="s">
        <v>1743</v>
      </c>
      <c r="AN148" s="388" t="s">
        <v>1743</v>
      </c>
      <c r="AO148" s="388" t="s">
        <v>1744</v>
      </c>
      <c r="AP148" s="395">
        <v>3</v>
      </c>
      <c r="AQ148" s="388" t="s">
        <v>449</v>
      </c>
      <c r="AR148" s="388" t="s">
        <v>97</v>
      </c>
      <c r="AS148" s="388" t="s">
        <v>96</v>
      </c>
      <c r="AT148" s="388" t="s">
        <v>97</v>
      </c>
      <c r="AU148" s="388"/>
      <c r="AV148" s="602" t="s">
        <v>2799</v>
      </c>
      <c r="AW148" s="565" t="b">
        <v>0</v>
      </c>
      <c r="AX148" s="388" t="s">
        <v>89</v>
      </c>
      <c r="AY148" s="388"/>
      <c r="AZ148" s="388"/>
      <c r="BA148" s="388" t="b">
        <v>0</v>
      </c>
      <c r="BB148" s="388" t="b">
        <v>0</v>
      </c>
      <c r="BC148" s="388" t="b">
        <v>0</v>
      </c>
      <c r="BD148" s="388"/>
      <c r="BE148" s="388" t="s">
        <v>4826</v>
      </c>
      <c r="BF148" s="388" t="s">
        <v>721</v>
      </c>
      <c r="BG148" s="388" t="s">
        <v>721</v>
      </c>
      <c r="BH148" s="56" t="s">
        <v>721</v>
      </c>
      <c r="BI148" s="56"/>
      <c r="BJ148" s="566" t="s">
        <v>2799</v>
      </c>
      <c r="BK148" s="484" t="s">
        <v>2799</v>
      </c>
      <c r="BL148" s="56"/>
      <c r="BM148" s="56"/>
      <c r="BN148" s="396">
        <v>999</v>
      </c>
      <c r="BO148" s="388"/>
      <c r="BP148" s="585"/>
      <c r="BQ148" s="585" t="s">
        <v>117</v>
      </c>
      <c r="BR148" s="585" t="s">
        <v>720</v>
      </c>
      <c r="BS148" s="585"/>
      <c r="BT148" s="585"/>
    </row>
    <row r="149" spans="1:72">
      <c r="A149" s="40">
        <v>293</v>
      </c>
      <c r="B149" s="153" t="s">
        <v>7216</v>
      </c>
      <c r="C149" s="153" t="s">
        <v>7217</v>
      </c>
      <c r="D149" s="28">
        <v>0</v>
      </c>
      <c r="E149" s="591">
        <v>0</v>
      </c>
      <c r="F149" s="591">
        <v>1</v>
      </c>
      <c r="G149" s="349" t="s">
        <v>7213</v>
      </c>
      <c r="H149" t="s">
        <v>921</v>
      </c>
      <c r="J149" s="56"/>
      <c r="M149" s="56"/>
      <c r="N149" s="56" t="s">
        <v>921</v>
      </c>
      <c r="O149" t="s">
        <v>921</v>
      </c>
      <c r="P149" s="56" t="s">
        <v>921</v>
      </c>
      <c r="Q149" s="61" t="s">
        <v>920</v>
      </c>
      <c r="R149" s="142">
        <v>167</v>
      </c>
      <c r="S149" s="142">
        <v>20</v>
      </c>
      <c r="T149" s="124" t="s">
        <v>155</v>
      </c>
      <c r="U149" s="56"/>
      <c r="V149" s="147">
        <v>99</v>
      </c>
      <c r="W149" s="147">
        <v>99</v>
      </c>
      <c r="X149" s="21" t="s">
        <v>2764</v>
      </c>
      <c r="Y149" s="137">
        <v>0</v>
      </c>
      <c r="Z149" s="137">
        <v>1</v>
      </c>
      <c r="AA149" s="137">
        <v>0</v>
      </c>
      <c r="AB149" s="137">
        <v>0</v>
      </c>
      <c r="AC149" s="137">
        <v>0</v>
      </c>
      <c r="AD149" s="137">
        <v>1</v>
      </c>
      <c r="AE149" s="137">
        <v>0</v>
      </c>
      <c r="AF149" s="137">
        <v>0</v>
      </c>
      <c r="AG149" s="137">
        <v>0</v>
      </c>
      <c r="AI149" s="137">
        <v>0</v>
      </c>
      <c r="AJ149" t="s">
        <v>44</v>
      </c>
      <c r="AK149" s="38" t="s">
        <v>44</v>
      </c>
      <c r="AL149" s="200">
        <v>1</v>
      </c>
      <c r="AM149" t="s">
        <v>1743</v>
      </c>
      <c r="AN149" t="s">
        <v>1743</v>
      </c>
      <c r="AO149" t="s">
        <v>1744</v>
      </c>
      <c r="AP149" s="29">
        <v>3</v>
      </c>
      <c r="AQ149" t="s">
        <v>449</v>
      </c>
      <c r="AR149" t="s">
        <v>97</v>
      </c>
      <c r="AS149" t="s">
        <v>96</v>
      </c>
      <c r="AT149" t="s">
        <v>97</v>
      </c>
      <c r="AV149" s="601" t="s">
        <v>2799</v>
      </c>
      <c r="AW149" s="484" t="b">
        <v>0</v>
      </c>
      <c r="AX149" t="s">
        <v>89</v>
      </c>
      <c r="BA149" t="b">
        <v>0</v>
      </c>
      <c r="BB149" t="b">
        <v>0</v>
      </c>
      <c r="BC149" t="b">
        <v>0</v>
      </c>
      <c r="BE149" t="s">
        <v>4954</v>
      </c>
      <c r="BF149" t="s">
        <v>922</v>
      </c>
      <c r="BG149" t="s">
        <v>922</v>
      </c>
      <c r="BH149" s="56" t="s">
        <v>922</v>
      </c>
      <c r="BI149" s="56"/>
      <c r="BJ149" s="566" t="s">
        <v>2799</v>
      </c>
      <c r="BK149" s="484" t="s">
        <v>2799</v>
      </c>
      <c r="BL149" s="56"/>
      <c r="BM149" s="56"/>
      <c r="BN149" s="214">
        <v>999</v>
      </c>
      <c r="BP149" s="585"/>
      <c r="BQ149" s="585" t="s">
        <v>113</v>
      </c>
      <c r="BR149" s="585" t="s">
        <v>921</v>
      </c>
      <c r="BS149" s="585"/>
      <c r="BT149" s="585"/>
    </row>
    <row r="150" spans="1:72">
      <c r="A150" s="40">
        <v>294</v>
      </c>
      <c r="B150" s="153" t="s">
        <v>7218</v>
      </c>
      <c r="C150" s="153" t="s">
        <v>7219</v>
      </c>
      <c r="D150" s="28">
        <v>0</v>
      </c>
      <c r="E150" s="591">
        <v>0</v>
      </c>
      <c r="F150" s="591">
        <v>1</v>
      </c>
      <c r="G150" s="349" t="s">
        <v>7213</v>
      </c>
      <c r="H150" t="s">
        <v>930</v>
      </c>
      <c r="J150" s="56"/>
      <c r="M150" s="56"/>
      <c r="N150" s="56" t="s">
        <v>930</v>
      </c>
      <c r="O150" t="s">
        <v>930</v>
      </c>
      <c r="P150" s="56" t="s">
        <v>930</v>
      </c>
      <c r="Q150" s="61" t="s">
        <v>929</v>
      </c>
      <c r="R150" s="142">
        <v>169</v>
      </c>
      <c r="S150" s="142">
        <v>21</v>
      </c>
      <c r="T150" s="124" t="s">
        <v>150</v>
      </c>
      <c r="U150" s="56"/>
      <c r="V150" s="147">
        <v>99</v>
      </c>
      <c r="W150" s="147">
        <v>99</v>
      </c>
      <c r="X150" s="21" t="s">
        <v>2764</v>
      </c>
      <c r="Y150" s="137">
        <v>0</v>
      </c>
      <c r="Z150" s="137">
        <v>1</v>
      </c>
      <c r="AA150" s="137">
        <v>0</v>
      </c>
      <c r="AB150" s="137">
        <v>0</v>
      </c>
      <c r="AC150" s="137">
        <v>0</v>
      </c>
      <c r="AD150" s="137">
        <v>1</v>
      </c>
      <c r="AE150" s="137">
        <v>0</v>
      </c>
      <c r="AF150" s="137">
        <v>0</v>
      </c>
      <c r="AG150" s="137">
        <v>0</v>
      </c>
      <c r="AI150" s="137">
        <v>0</v>
      </c>
      <c r="AJ150" t="s">
        <v>44</v>
      </c>
      <c r="AK150" s="38" t="s">
        <v>44</v>
      </c>
      <c r="AL150" s="200">
        <v>1</v>
      </c>
      <c r="AM150" t="s">
        <v>1743</v>
      </c>
      <c r="AN150" t="s">
        <v>1743</v>
      </c>
      <c r="AO150" t="s">
        <v>1744</v>
      </c>
      <c r="AP150" s="29">
        <v>3</v>
      </c>
      <c r="AQ150" t="s">
        <v>449</v>
      </c>
      <c r="AR150" t="s">
        <v>97</v>
      </c>
      <c r="AS150" t="s">
        <v>96</v>
      </c>
      <c r="AT150" t="s">
        <v>97</v>
      </c>
      <c r="AV150" s="601" t="s">
        <v>2799</v>
      </c>
      <c r="AW150" s="484" t="b">
        <v>0</v>
      </c>
      <c r="AX150" t="s">
        <v>89</v>
      </c>
      <c r="BA150" t="b">
        <v>0</v>
      </c>
      <c r="BB150" t="b">
        <v>0</v>
      </c>
      <c r="BC150" t="b">
        <v>0</v>
      </c>
      <c r="BE150" t="s">
        <v>5073</v>
      </c>
      <c r="BF150" t="s">
        <v>931</v>
      </c>
      <c r="BG150" t="s">
        <v>931</v>
      </c>
      <c r="BH150" s="56" t="s">
        <v>931</v>
      </c>
      <c r="BI150" s="56"/>
      <c r="BJ150" s="566" t="s">
        <v>2799</v>
      </c>
      <c r="BK150" s="484" t="s">
        <v>2799</v>
      </c>
      <c r="BL150" s="56"/>
      <c r="BM150" s="56"/>
      <c r="BN150" s="214">
        <v>999</v>
      </c>
      <c r="BP150" s="585"/>
      <c r="BQ150" s="585" t="s">
        <v>53</v>
      </c>
      <c r="BR150" s="585" t="s">
        <v>930</v>
      </c>
      <c r="BS150" s="585"/>
      <c r="BT150" s="585"/>
    </row>
    <row r="151" spans="1:72">
      <c r="A151" s="40">
        <v>295</v>
      </c>
      <c r="B151" s="153" t="s">
        <v>7220</v>
      </c>
      <c r="C151" s="153" t="s">
        <v>7221</v>
      </c>
      <c r="D151" s="28">
        <v>0</v>
      </c>
      <c r="E151" s="591">
        <v>0</v>
      </c>
      <c r="F151" s="591">
        <v>1</v>
      </c>
      <c r="G151" s="349" t="s">
        <v>7213</v>
      </c>
      <c r="H151" t="s">
        <v>733</v>
      </c>
      <c r="J151" s="56"/>
      <c r="M151" s="56"/>
      <c r="N151" s="56" t="s">
        <v>733</v>
      </c>
      <c r="O151" t="s">
        <v>733</v>
      </c>
      <c r="P151" s="56" t="s">
        <v>733</v>
      </c>
      <c r="Q151" s="61" t="s">
        <v>732</v>
      </c>
      <c r="R151" s="142">
        <v>168</v>
      </c>
      <c r="S151" s="142">
        <v>22</v>
      </c>
      <c r="T151" s="124" t="s">
        <v>389</v>
      </c>
      <c r="U151" s="56"/>
      <c r="V151" s="147">
        <v>99</v>
      </c>
      <c r="W151" s="147">
        <v>99</v>
      </c>
      <c r="X151" s="21" t="s">
        <v>2764</v>
      </c>
      <c r="Y151" s="137">
        <v>0</v>
      </c>
      <c r="Z151" s="137">
        <v>1</v>
      </c>
      <c r="AA151" s="137">
        <v>0</v>
      </c>
      <c r="AB151" s="137">
        <v>0</v>
      </c>
      <c r="AC151" s="137">
        <v>0</v>
      </c>
      <c r="AD151" s="137">
        <v>1</v>
      </c>
      <c r="AE151" s="137">
        <v>0</v>
      </c>
      <c r="AF151" s="137">
        <v>0</v>
      </c>
      <c r="AG151" s="137">
        <v>0</v>
      </c>
      <c r="AI151" s="137">
        <v>0</v>
      </c>
      <c r="AJ151" t="s">
        <v>44</v>
      </c>
      <c r="AK151" s="38" t="s">
        <v>44</v>
      </c>
      <c r="AL151" s="200">
        <v>1</v>
      </c>
      <c r="AM151" t="s">
        <v>1743</v>
      </c>
      <c r="AN151" t="s">
        <v>1743</v>
      </c>
      <c r="AO151" t="s">
        <v>1744</v>
      </c>
      <c r="AP151" s="29">
        <v>3</v>
      </c>
      <c r="AQ151" t="s">
        <v>449</v>
      </c>
      <c r="AR151" t="s">
        <v>97</v>
      </c>
      <c r="AS151" t="s">
        <v>96</v>
      </c>
      <c r="AT151" t="s">
        <v>97</v>
      </c>
      <c r="AV151" s="601" t="s">
        <v>2799</v>
      </c>
      <c r="AW151" s="484" t="b">
        <v>0</v>
      </c>
      <c r="AX151" t="s">
        <v>89</v>
      </c>
      <c r="BA151" t="b">
        <v>0</v>
      </c>
      <c r="BB151" t="b">
        <v>0</v>
      </c>
      <c r="BC151" t="b">
        <v>0</v>
      </c>
      <c r="BE151" t="s">
        <v>734</v>
      </c>
      <c r="BF151" t="s">
        <v>734</v>
      </c>
      <c r="BG151" t="s">
        <v>734</v>
      </c>
      <c r="BH151" s="56" t="s">
        <v>734</v>
      </c>
      <c r="BI151" s="56"/>
      <c r="BJ151" s="566" t="s">
        <v>2799</v>
      </c>
      <c r="BK151" s="484" t="s">
        <v>2799</v>
      </c>
      <c r="BL151" s="56"/>
      <c r="BM151" s="56"/>
      <c r="BN151" s="214">
        <v>999</v>
      </c>
      <c r="BP151" s="585"/>
      <c r="BQ151" s="585" t="s">
        <v>109</v>
      </c>
      <c r="BR151" s="585" t="s">
        <v>733</v>
      </c>
      <c r="BS151" s="585"/>
      <c r="BT151" s="585"/>
    </row>
    <row r="152" spans="1:72">
      <c r="A152" s="40">
        <v>303</v>
      </c>
      <c r="B152" s="153" t="s">
        <v>7222</v>
      </c>
      <c r="C152" s="153" t="s">
        <v>7223</v>
      </c>
      <c r="D152" s="28">
        <v>0</v>
      </c>
      <c r="E152" s="591">
        <v>0</v>
      </c>
      <c r="F152" s="591">
        <v>1</v>
      </c>
      <c r="G152" s="349" t="s">
        <v>7213</v>
      </c>
      <c r="H152" t="s">
        <v>936</v>
      </c>
      <c r="J152" s="56"/>
      <c r="M152" s="56"/>
      <c r="N152" s="56" t="s">
        <v>936</v>
      </c>
      <c r="O152" t="s">
        <v>936</v>
      </c>
      <c r="P152" s="56" t="s">
        <v>936</v>
      </c>
      <c r="Q152" s="61" t="s">
        <v>935</v>
      </c>
      <c r="R152" s="142">
        <v>170</v>
      </c>
      <c r="S152" s="142">
        <v>24</v>
      </c>
      <c r="T152" s="124" t="s">
        <v>51</v>
      </c>
      <c r="U152" s="56"/>
      <c r="V152" s="147">
        <v>99</v>
      </c>
      <c r="W152" s="147">
        <v>99</v>
      </c>
      <c r="X152" s="21" t="s">
        <v>2764</v>
      </c>
      <c r="Y152" s="137">
        <v>0</v>
      </c>
      <c r="Z152" s="137">
        <v>1</v>
      </c>
      <c r="AA152" s="137">
        <v>0</v>
      </c>
      <c r="AB152" s="137">
        <v>0</v>
      </c>
      <c r="AC152" s="137">
        <v>0</v>
      </c>
      <c r="AD152" s="137">
        <v>1</v>
      </c>
      <c r="AE152" s="137">
        <v>0</v>
      </c>
      <c r="AF152" s="137">
        <v>0</v>
      </c>
      <c r="AG152" s="137">
        <v>0</v>
      </c>
      <c r="AI152" s="137">
        <v>0</v>
      </c>
      <c r="AJ152" t="s">
        <v>44</v>
      </c>
      <c r="AK152" s="38" t="s">
        <v>44</v>
      </c>
      <c r="AL152" s="200">
        <v>1</v>
      </c>
      <c r="AM152" t="s">
        <v>1743</v>
      </c>
      <c r="AN152" t="s">
        <v>1743</v>
      </c>
      <c r="AO152" t="s">
        <v>1744</v>
      </c>
      <c r="AP152" s="29">
        <v>3</v>
      </c>
      <c r="AQ152" t="s">
        <v>449</v>
      </c>
      <c r="AR152" t="s">
        <v>97</v>
      </c>
      <c r="AS152" t="s">
        <v>96</v>
      </c>
      <c r="AT152" t="s">
        <v>97</v>
      </c>
      <c r="AV152" s="601" t="s">
        <v>2799</v>
      </c>
      <c r="AW152" s="484" t="b">
        <v>0</v>
      </c>
      <c r="AX152" t="s">
        <v>89</v>
      </c>
      <c r="BA152" t="b">
        <v>0</v>
      </c>
      <c r="BB152" t="b">
        <v>0</v>
      </c>
      <c r="BC152" t="b">
        <v>0</v>
      </c>
      <c r="BE152" t="s">
        <v>4960</v>
      </c>
      <c r="BF152" t="s">
        <v>937</v>
      </c>
      <c r="BG152" t="s">
        <v>937</v>
      </c>
      <c r="BH152" s="56" t="s">
        <v>937</v>
      </c>
      <c r="BI152" s="56"/>
      <c r="BJ152" s="566" t="s">
        <v>2799</v>
      </c>
      <c r="BK152" s="484" t="s">
        <v>2799</v>
      </c>
      <c r="BL152" s="56"/>
      <c r="BM152" s="56"/>
      <c r="BN152" s="214">
        <v>999</v>
      </c>
      <c r="BP152" s="585"/>
      <c r="BQ152" s="585" t="s">
        <v>103</v>
      </c>
      <c r="BR152" s="585" t="s">
        <v>936</v>
      </c>
      <c r="BS152" s="585"/>
      <c r="BT152" s="585"/>
    </row>
    <row r="153" spans="1:72">
      <c r="A153" s="40">
        <v>310</v>
      </c>
      <c r="B153" s="153" t="s">
        <v>7224</v>
      </c>
      <c r="C153" s="153" t="s">
        <v>7225</v>
      </c>
      <c r="D153" s="28">
        <v>0</v>
      </c>
      <c r="E153" s="591">
        <v>0</v>
      </c>
      <c r="F153" s="591">
        <v>1</v>
      </c>
      <c r="G153" s="349" t="s">
        <v>7213</v>
      </c>
      <c r="H153" t="s">
        <v>924</v>
      </c>
      <c r="J153" s="56"/>
      <c r="L153" s="119"/>
      <c r="M153" s="189"/>
      <c r="N153" s="56" t="s">
        <v>924</v>
      </c>
      <c r="O153" t="s">
        <v>924</v>
      </c>
      <c r="P153" s="56" t="s">
        <v>924</v>
      </c>
      <c r="Q153" s="120" t="s">
        <v>923</v>
      </c>
      <c r="R153" s="142">
        <v>217</v>
      </c>
      <c r="S153" s="142">
        <v>25</v>
      </c>
      <c r="T153" s="124" t="s">
        <v>1144</v>
      </c>
      <c r="U153" s="56"/>
      <c r="V153" s="147">
        <v>99</v>
      </c>
      <c r="W153" s="147">
        <v>99</v>
      </c>
      <c r="X153" s="21" t="s">
        <v>2764</v>
      </c>
      <c r="Y153" s="137">
        <v>0</v>
      </c>
      <c r="Z153" s="137">
        <v>1</v>
      </c>
      <c r="AA153" s="137">
        <v>0</v>
      </c>
      <c r="AB153" s="137">
        <v>0</v>
      </c>
      <c r="AC153" s="137">
        <v>0</v>
      </c>
      <c r="AD153" s="137">
        <v>1</v>
      </c>
      <c r="AE153" s="137">
        <v>0</v>
      </c>
      <c r="AF153" s="137">
        <v>0</v>
      </c>
      <c r="AG153" s="137">
        <v>0</v>
      </c>
      <c r="AI153" s="137">
        <v>0</v>
      </c>
      <c r="AJ153" t="s">
        <v>44</v>
      </c>
      <c r="AK153" s="38" t="s">
        <v>44</v>
      </c>
      <c r="AL153" s="200">
        <v>1</v>
      </c>
      <c r="AM153" t="s">
        <v>1743</v>
      </c>
      <c r="AN153" t="s">
        <v>1743</v>
      </c>
      <c r="AO153" t="s">
        <v>1744</v>
      </c>
      <c r="AP153" s="29">
        <v>3</v>
      </c>
      <c r="AQ153" t="s">
        <v>449</v>
      </c>
      <c r="AR153" t="s">
        <v>97</v>
      </c>
      <c r="AS153" t="s">
        <v>96</v>
      </c>
      <c r="AT153" t="s">
        <v>97</v>
      </c>
      <c r="AV153" s="601" t="s">
        <v>2799</v>
      </c>
      <c r="AW153" s="484" t="b">
        <v>0</v>
      </c>
      <c r="AX153" t="s">
        <v>89</v>
      </c>
      <c r="BA153" t="b">
        <v>0</v>
      </c>
      <c r="BB153" t="b">
        <v>0</v>
      </c>
      <c r="BC153" t="b">
        <v>0</v>
      </c>
      <c r="BE153" t="s">
        <v>925</v>
      </c>
      <c r="BF153" t="s">
        <v>925</v>
      </c>
      <c r="BG153" t="s">
        <v>925</v>
      </c>
      <c r="BH153" s="56" t="s">
        <v>925</v>
      </c>
      <c r="BI153" s="56"/>
      <c r="BJ153" s="566" t="s">
        <v>2799</v>
      </c>
      <c r="BK153" s="484" t="s">
        <v>2799</v>
      </c>
      <c r="BL153" s="56"/>
      <c r="BM153" s="56"/>
      <c r="BN153" s="214">
        <v>999</v>
      </c>
      <c r="BP153" s="585"/>
      <c r="BQ153" s="585" t="s">
        <v>99</v>
      </c>
      <c r="BR153" s="585" t="s">
        <v>924</v>
      </c>
      <c r="BS153" s="585"/>
      <c r="BT153" s="585"/>
    </row>
    <row r="154" spans="1:72">
      <c r="A154" s="40">
        <v>313</v>
      </c>
      <c r="B154" s="153" t="s">
        <v>7226</v>
      </c>
      <c r="C154" s="153" t="s">
        <v>7227</v>
      </c>
      <c r="D154" s="28">
        <v>0</v>
      </c>
      <c r="E154" s="591">
        <v>0</v>
      </c>
      <c r="F154" s="591">
        <v>1</v>
      </c>
      <c r="G154" s="349" t="s">
        <v>7213</v>
      </c>
      <c r="H154" t="s">
        <v>712</v>
      </c>
      <c r="I154" s="119"/>
      <c r="J154" s="56"/>
      <c r="L154" s="119"/>
      <c r="M154" s="189"/>
      <c r="N154" s="56" t="s">
        <v>712</v>
      </c>
      <c r="O154" t="s">
        <v>712</v>
      </c>
      <c r="P154" s="56" t="s">
        <v>712</v>
      </c>
      <c r="Q154" s="120" t="s">
        <v>711</v>
      </c>
      <c r="R154" s="142">
        <v>171</v>
      </c>
      <c r="S154" s="142">
        <v>26</v>
      </c>
      <c r="T154" s="124" t="s">
        <v>176</v>
      </c>
      <c r="U154" s="56"/>
      <c r="V154" s="147">
        <v>99</v>
      </c>
      <c r="W154" s="147">
        <v>99</v>
      </c>
      <c r="X154" s="190" t="s">
        <v>2764</v>
      </c>
      <c r="Y154" s="137">
        <v>0</v>
      </c>
      <c r="Z154" s="137">
        <v>1</v>
      </c>
      <c r="AA154" s="137">
        <v>0</v>
      </c>
      <c r="AB154" s="137">
        <v>0</v>
      </c>
      <c r="AC154" s="137">
        <v>0</v>
      </c>
      <c r="AD154" s="137">
        <v>1</v>
      </c>
      <c r="AE154" s="137">
        <v>0</v>
      </c>
      <c r="AF154" s="137">
        <v>0</v>
      </c>
      <c r="AG154" s="137">
        <v>0</v>
      </c>
      <c r="AI154" s="137">
        <v>0</v>
      </c>
      <c r="AJ154" t="s">
        <v>44</v>
      </c>
      <c r="AK154" s="38" t="s">
        <v>44</v>
      </c>
      <c r="AL154" s="200">
        <v>1</v>
      </c>
      <c r="AM154" t="s">
        <v>1743</v>
      </c>
      <c r="AN154" t="s">
        <v>1743</v>
      </c>
      <c r="AO154" t="s">
        <v>1744</v>
      </c>
      <c r="AP154" s="29">
        <v>3</v>
      </c>
      <c r="AQ154" t="s">
        <v>449</v>
      </c>
      <c r="AR154" t="s">
        <v>97</v>
      </c>
      <c r="AS154" t="s">
        <v>96</v>
      </c>
      <c r="AT154" t="s">
        <v>97</v>
      </c>
      <c r="AV154" s="601" t="s">
        <v>2799</v>
      </c>
      <c r="AW154" s="484" t="b">
        <v>0</v>
      </c>
      <c r="AX154" t="s">
        <v>89</v>
      </c>
      <c r="BA154" t="b">
        <v>0</v>
      </c>
      <c r="BB154" t="b">
        <v>0</v>
      </c>
      <c r="BC154" t="b">
        <v>0</v>
      </c>
      <c r="BE154" t="s">
        <v>4964</v>
      </c>
      <c r="BF154" t="s">
        <v>713</v>
      </c>
      <c r="BG154" t="s">
        <v>713</v>
      </c>
      <c r="BH154" s="56" t="s">
        <v>713</v>
      </c>
      <c r="BI154" s="56"/>
      <c r="BJ154" s="566" t="s">
        <v>2799</v>
      </c>
      <c r="BK154" s="484" t="s">
        <v>2799</v>
      </c>
      <c r="BL154" s="56"/>
      <c r="BM154" s="56"/>
      <c r="BN154" s="214">
        <v>999</v>
      </c>
      <c r="BP154" s="585"/>
      <c r="BQ154" s="585" t="s">
        <v>86</v>
      </c>
      <c r="BR154" s="585" t="s">
        <v>712</v>
      </c>
      <c r="BS154" s="585"/>
      <c r="BT154" s="585"/>
    </row>
    <row r="155" spans="1:72">
      <c r="A155" s="40">
        <v>314</v>
      </c>
      <c r="B155" s="153" t="s">
        <v>7228</v>
      </c>
      <c r="C155" s="153" t="s">
        <v>7229</v>
      </c>
      <c r="D155" s="28">
        <v>0</v>
      </c>
      <c r="E155" s="591">
        <v>0</v>
      </c>
      <c r="F155" s="591">
        <v>1</v>
      </c>
      <c r="G155" s="349" t="s">
        <v>7213</v>
      </c>
      <c r="H155" t="s">
        <v>942</v>
      </c>
      <c r="J155" s="56"/>
      <c r="L155" s="119"/>
      <c r="M155" s="189"/>
      <c r="N155" s="56" t="s">
        <v>942</v>
      </c>
      <c r="O155" t="s">
        <v>942</v>
      </c>
      <c r="P155" s="56" t="s">
        <v>942</v>
      </c>
      <c r="Q155" s="120" t="s">
        <v>941</v>
      </c>
      <c r="R155" s="142">
        <v>172</v>
      </c>
      <c r="S155" s="142">
        <v>27</v>
      </c>
      <c r="T155" s="124" t="s">
        <v>168</v>
      </c>
      <c r="U155" s="56"/>
      <c r="V155" s="147">
        <v>99</v>
      </c>
      <c r="W155" s="147">
        <v>99</v>
      </c>
      <c r="X155" s="190" t="s">
        <v>2764</v>
      </c>
      <c r="Y155" s="137">
        <v>0</v>
      </c>
      <c r="Z155" s="137">
        <v>1</v>
      </c>
      <c r="AA155" s="137">
        <v>0</v>
      </c>
      <c r="AB155" s="137">
        <v>0</v>
      </c>
      <c r="AC155" s="137">
        <v>0</v>
      </c>
      <c r="AD155" s="137">
        <v>1</v>
      </c>
      <c r="AE155" s="137">
        <v>0</v>
      </c>
      <c r="AF155" s="137">
        <v>0</v>
      </c>
      <c r="AG155" s="137">
        <v>0</v>
      </c>
      <c r="AI155" s="137">
        <v>0</v>
      </c>
      <c r="AJ155" t="s">
        <v>44</v>
      </c>
      <c r="AK155" s="38" t="s">
        <v>44</v>
      </c>
      <c r="AL155" s="200">
        <v>1</v>
      </c>
      <c r="AM155" t="s">
        <v>1743</v>
      </c>
      <c r="AN155" t="s">
        <v>1743</v>
      </c>
      <c r="AO155" t="s">
        <v>1744</v>
      </c>
      <c r="AP155" s="29">
        <v>3</v>
      </c>
      <c r="AQ155" t="s">
        <v>449</v>
      </c>
      <c r="AR155" t="s">
        <v>97</v>
      </c>
      <c r="AS155" t="s">
        <v>96</v>
      </c>
      <c r="AT155" t="s">
        <v>97</v>
      </c>
      <c r="AV155" s="601" t="s">
        <v>2799</v>
      </c>
      <c r="AW155" s="484" t="b">
        <v>0</v>
      </c>
      <c r="AX155" t="s">
        <v>89</v>
      </c>
      <c r="BA155" t="b">
        <v>0</v>
      </c>
      <c r="BB155" t="b">
        <v>0</v>
      </c>
      <c r="BC155" t="b">
        <v>0</v>
      </c>
      <c r="BE155" t="s">
        <v>4968</v>
      </c>
      <c r="BF155" t="s">
        <v>943</v>
      </c>
      <c r="BG155" t="s">
        <v>943</v>
      </c>
      <c r="BH155" s="56" t="s">
        <v>943</v>
      </c>
      <c r="BI155" s="56"/>
      <c r="BJ155" s="566" t="s">
        <v>2799</v>
      </c>
      <c r="BK155" s="484" t="s">
        <v>2799</v>
      </c>
      <c r="BL155" s="56"/>
      <c r="BM155" s="56"/>
      <c r="BN155" s="214">
        <v>999</v>
      </c>
      <c r="BP155" s="585"/>
      <c r="BQ155" s="585" t="s">
        <v>54</v>
      </c>
      <c r="BR155" s="585" t="s">
        <v>942</v>
      </c>
      <c r="BS155" s="585"/>
      <c r="BT155" s="585"/>
    </row>
    <row r="156" spans="1:72">
      <c r="A156" s="40">
        <v>315</v>
      </c>
      <c r="B156" s="153" t="s">
        <v>7230</v>
      </c>
      <c r="C156" s="153" t="s">
        <v>7231</v>
      </c>
      <c r="D156" s="28">
        <v>0</v>
      </c>
      <c r="E156" s="591">
        <v>0</v>
      </c>
      <c r="F156" s="591">
        <v>1</v>
      </c>
      <c r="G156" s="349" t="s">
        <v>7213</v>
      </c>
      <c r="H156" t="s">
        <v>939</v>
      </c>
      <c r="J156" s="56"/>
      <c r="M156" s="56"/>
      <c r="N156" s="56" t="s">
        <v>939</v>
      </c>
      <c r="O156" t="s">
        <v>939</v>
      </c>
      <c r="P156" s="56" t="s">
        <v>939</v>
      </c>
      <c r="Q156" s="61" t="s">
        <v>938</v>
      </c>
      <c r="R156" s="142">
        <v>166</v>
      </c>
      <c r="S156" s="142">
        <v>28</v>
      </c>
      <c r="T156" s="124" t="s">
        <v>164</v>
      </c>
      <c r="U156" s="56"/>
      <c r="V156" s="147">
        <v>99</v>
      </c>
      <c r="W156" s="147">
        <v>99</v>
      </c>
      <c r="X156" s="190" t="s">
        <v>2764</v>
      </c>
      <c r="Y156" s="137">
        <v>0</v>
      </c>
      <c r="Z156" s="137">
        <v>1</v>
      </c>
      <c r="AA156" s="137">
        <v>0</v>
      </c>
      <c r="AB156" s="137">
        <v>0</v>
      </c>
      <c r="AC156" s="137">
        <v>0</v>
      </c>
      <c r="AD156" s="137">
        <v>1</v>
      </c>
      <c r="AE156" s="137">
        <v>0</v>
      </c>
      <c r="AF156" s="137">
        <v>0</v>
      </c>
      <c r="AG156" s="137">
        <v>0</v>
      </c>
      <c r="AI156" s="137">
        <v>0</v>
      </c>
      <c r="AJ156" t="s">
        <v>44</v>
      </c>
      <c r="AK156" s="38" t="s">
        <v>44</v>
      </c>
      <c r="AL156" s="200">
        <v>1</v>
      </c>
      <c r="AM156" t="s">
        <v>1743</v>
      </c>
      <c r="AN156" t="s">
        <v>1743</v>
      </c>
      <c r="AO156" t="s">
        <v>1744</v>
      </c>
      <c r="AP156" s="29">
        <v>3</v>
      </c>
      <c r="AQ156" t="s">
        <v>449</v>
      </c>
      <c r="AR156" t="s">
        <v>97</v>
      </c>
      <c r="AS156" t="s">
        <v>96</v>
      </c>
      <c r="AT156" t="s">
        <v>97</v>
      </c>
      <c r="AV156" s="601" t="s">
        <v>2799</v>
      </c>
      <c r="AW156" s="484" t="b">
        <v>0</v>
      </c>
      <c r="AX156" t="s">
        <v>89</v>
      </c>
      <c r="BA156" t="b">
        <v>0</v>
      </c>
      <c r="BB156" t="b">
        <v>0</v>
      </c>
      <c r="BC156" t="b">
        <v>0</v>
      </c>
      <c r="BE156" t="s">
        <v>4972</v>
      </c>
      <c r="BF156" t="s">
        <v>940</v>
      </c>
      <c r="BG156" t="s">
        <v>940</v>
      </c>
      <c r="BH156" s="56" t="s">
        <v>940</v>
      </c>
      <c r="BI156" s="56"/>
      <c r="BJ156" s="566" t="s">
        <v>2799</v>
      </c>
      <c r="BK156" s="484" t="s">
        <v>2799</v>
      </c>
      <c r="BL156" s="56"/>
      <c r="BM156" s="56"/>
      <c r="BN156" s="214">
        <v>999</v>
      </c>
      <c r="BP156" s="585"/>
      <c r="BQ156" s="585" t="s">
        <v>109</v>
      </c>
      <c r="BR156" s="585" t="s">
        <v>939</v>
      </c>
      <c r="BS156" s="585"/>
      <c r="BT156" s="585"/>
    </row>
    <row r="157" spans="1:72">
      <c r="A157" s="40">
        <v>456</v>
      </c>
      <c r="B157" s="153" t="s">
        <v>7232</v>
      </c>
      <c r="C157" s="153" t="s">
        <v>7233</v>
      </c>
      <c r="D157" s="28">
        <v>0</v>
      </c>
      <c r="E157" s="591">
        <v>0</v>
      </c>
      <c r="F157" s="591">
        <v>1</v>
      </c>
      <c r="G157" s="349" t="s">
        <v>7213</v>
      </c>
      <c r="H157" t="s">
        <v>913</v>
      </c>
      <c r="J157" s="56"/>
      <c r="M157" s="56"/>
      <c r="N157" s="56" t="s">
        <v>913</v>
      </c>
      <c r="O157" t="s">
        <v>913</v>
      </c>
      <c r="P157" s="56" t="s">
        <v>913</v>
      </c>
      <c r="Q157" s="61" t="s">
        <v>912</v>
      </c>
      <c r="R157" s="142">
        <v>96</v>
      </c>
      <c r="S157" s="142">
        <v>1</v>
      </c>
      <c r="T157" s="124" t="s">
        <v>181</v>
      </c>
      <c r="U157" s="56"/>
      <c r="V157" s="147">
        <v>99</v>
      </c>
      <c r="W157" s="147">
        <v>99</v>
      </c>
      <c r="X157" s="21" t="s">
        <v>2764</v>
      </c>
      <c r="Y157" s="137">
        <v>0</v>
      </c>
      <c r="Z157" s="137">
        <v>1</v>
      </c>
      <c r="AA157" s="137">
        <v>0</v>
      </c>
      <c r="AB157" s="137">
        <v>0</v>
      </c>
      <c r="AC157" s="137">
        <v>0</v>
      </c>
      <c r="AD157" s="137">
        <v>1</v>
      </c>
      <c r="AE157" s="137">
        <v>0</v>
      </c>
      <c r="AF157" s="137">
        <v>0</v>
      </c>
      <c r="AG157" s="137">
        <v>0</v>
      </c>
      <c r="AI157" s="137">
        <v>0</v>
      </c>
      <c r="AJ157" t="s">
        <v>140</v>
      </c>
      <c r="AK157" s="38" t="s">
        <v>140</v>
      </c>
      <c r="AL157" s="200">
        <v>3</v>
      </c>
      <c r="AM157" t="s">
        <v>1743</v>
      </c>
      <c r="AN157" t="s">
        <v>1743</v>
      </c>
      <c r="AO157" t="s">
        <v>1744</v>
      </c>
      <c r="AP157" s="29">
        <v>3</v>
      </c>
      <c r="AQ157" t="s">
        <v>449</v>
      </c>
      <c r="AR157" t="s">
        <v>97</v>
      </c>
      <c r="AS157" t="s">
        <v>96</v>
      </c>
      <c r="AT157" t="s">
        <v>97</v>
      </c>
      <c r="AV157" s="601" t="s">
        <v>2799</v>
      </c>
      <c r="AW157" s="484" t="b">
        <v>0</v>
      </c>
      <c r="AX157" t="s">
        <v>89</v>
      </c>
      <c r="BA157" t="b">
        <v>0</v>
      </c>
      <c r="BB157" t="b">
        <v>0</v>
      </c>
      <c r="BC157" t="b">
        <v>0</v>
      </c>
      <c r="BE157" t="s">
        <v>5111</v>
      </c>
      <c r="BF157" t="s">
        <v>914</v>
      </c>
      <c r="BG157" t="s">
        <v>914</v>
      </c>
      <c r="BH157" s="56" t="s">
        <v>914</v>
      </c>
      <c r="BI157" s="56"/>
      <c r="BJ157" s="566" t="s">
        <v>2799</v>
      </c>
      <c r="BK157" s="484" t="s">
        <v>2799</v>
      </c>
      <c r="BL157" s="56"/>
      <c r="BM157" s="56"/>
      <c r="BN157" s="214">
        <v>999</v>
      </c>
      <c r="BP157" s="585"/>
      <c r="BQ157" s="585" t="s">
        <v>103</v>
      </c>
      <c r="BR157" s="585" t="s">
        <v>913</v>
      </c>
      <c r="BS157" s="585"/>
      <c r="BT157" s="585"/>
    </row>
    <row r="158" spans="1:72">
      <c r="A158" s="40">
        <v>457</v>
      </c>
      <c r="B158" s="153" t="s">
        <v>7234</v>
      </c>
      <c r="C158" s="153" t="s">
        <v>7235</v>
      </c>
      <c r="D158" s="28">
        <v>0</v>
      </c>
      <c r="E158" s="591">
        <v>0</v>
      </c>
      <c r="F158" s="591">
        <v>1</v>
      </c>
      <c r="G158" s="349" t="s">
        <v>7213</v>
      </c>
      <c r="H158" t="s">
        <v>927</v>
      </c>
      <c r="J158" s="56"/>
      <c r="M158" s="56"/>
      <c r="N158" s="56" t="s">
        <v>927</v>
      </c>
      <c r="O158" t="s">
        <v>927</v>
      </c>
      <c r="P158" s="56" t="s">
        <v>927</v>
      </c>
      <c r="Q158" s="61" t="s">
        <v>926</v>
      </c>
      <c r="R158" s="142">
        <v>97</v>
      </c>
      <c r="S158" s="142">
        <v>2</v>
      </c>
      <c r="T158" s="124" t="s">
        <v>144</v>
      </c>
      <c r="U158" s="56"/>
      <c r="V158" s="147">
        <v>99</v>
      </c>
      <c r="W158" s="147">
        <v>99</v>
      </c>
      <c r="X158" s="21" t="s">
        <v>2764</v>
      </c>
      <c r="Y158" s="137">
        <v>0</v>
      </c>
      <c r="Z158" s="137">
        <v>1</v>
      </c>
      <c r="AA158" s="137">
        <v>0</v>
      </c>
      <c r="AB158" s="137">
        <v>0</v>
      </c>
      <c r="AC158" s="137">
        <v>0</v>
      </c>
      <c r="AD158" s="137">
        <v>1</v>
      </c>
      <c r="AE158" s="137">
        <v>0</v>
      </c>
      <c r="AF158" s="137">
        <v>0</v>
      </c>
      <c r="AG158" s="137">
        <v>0</v>
      </c>
      <c r="AI158" s="137">
        <v>0</v>
      </c>
      <c r="AJ158" t="s">
        <v>140</v>
      </c>
      <c r="AK158" s="38" t="s">
        <v>140</v>
      </c>
      <c r="AL158" s="200">
        <v>3</v>
      </c>
      <c r="AM158" t="s">
        <v>1743</v>
      </c>
      <c r="AN158" t="s">
        <v>1743</v>
      </c>
      <c r="AO158" t="s">
        <v>1744</v>
      </c>
      <c r="AP158" s="29">
        <v>3</v>
      </c>
      <c r="AQ158" t="s">
        <v>449</v>
      </c>
      <c r="AR158" t="s">
        <v>97</v>
      </c>
      <c r="AS158" t="s">
        <v>96</v>
      </c>
      <c r="AT158" t="s">
        <v>97</v>
      </c>
      <c r="AV158" s="601" t="s">
        <v>2799</v>
      </c>
      <c r="AW158" s="484" t="b">
        <v>0</v>
      </c>
      <c r="AX158" t="s">
        <v>89</v>
      </c>
      <c r="BA158" t="b">
        <v>0</v>
      </c>
      <c r="BB158" t="b">
        <v>0</v>
      </c>
      <c r="BC158" t="b">
        <v>0</v>
      </c>
      <c r="BE158" t="s">
        <v>928</v>
      </c>
      <c r="BF158" t="s">
        <v>928</v>
      </c>
      <c r="BG158" t="s">
        <v>928</v>
      </c>
      <c r="BH158" s="56" t="s">
        <v>928</v>
      </c>
      <c r="BI158" s="56"/>
      <c r="BJ158" s="566" t="s">
        <v>2799</v>
      </c>
      <c r="BK158" s="484" t="s">
        <v>2799</v>
      </c>
      <c r="BL158" s="56"/>
      <c r="BM158" s="56"/>
      <c r="BN158" s="214">
        <v>999</v>
      </c>
      <c r="BP158" s="585"/>
      <c r="BQ158" s="585" t="s">
        <v>143</v>
      </c>
      <c r="BR158" s="585" t="s">
        <v>927</v>
      </c>
      <c r="BS158" s="585"/>
      <c r="BT158" s="585"/>
    </row>
    <row r="159" spans="1:72">
      <c r="A159" s="40">
        <v>458</v>
      </c>
      <c r="B159" s="153" t="s">
        <v>7236</v>
      </c>
      <c r="C159" s="153" t="s">
        <v>7237</v>
      </c>
      <c r="D159" s="28">
        <v>0</v>
      </c>
      <c r="E159" s="591">
        <v>0</v>
      </c>
      <c r="F159" s="591">
        <v>1</v>
      </c>
      <c r="G159" s="349" t="s">
        <v>7213</v>
      </c>
      <c r="H159" t="s">
        <v>723</v>
      </c>
      <c r="J159" s="56"/>
      <c r="M159" s="56"/>
      <c r="N159" s="56" t="s">
        <v>723</v>
      </c>
      <c r="O159" t="s">
        <v>723</v>
      </c>
      <c r="P159" s="56" t="s">
        <v>723</v>
      </c>
      <c r="Q159" s="61" t="s">
        <v>722</v>
      </c>
      <c r="R159" s="142">
        <v>99</v>
      </c>
      <c r="S159" s="142">
        <v>4</v>
      </c>
      <c r="T159" s="124" t="s">
        <v>196</v>
      </c>
      <c r="U159" s="56"/>
      <c r="V159" s="147">
        <v>99</v>
      </c>
      <c r="W159" s="147">
        <v>99</v>
      </c>
      <c r="X159" s="21" t="s">
        <v>2764</v>
      </c>
      <c r="Y159" s="137">
        <v>0</v>
      </c>
      <c r="Z159" s="137">
        <v>1</v>
      </c>
      <c r="AA159" s="137">
        <v>0</v>
      </c>
      <c r="AB159" s="137">
        <v>0</v>
      </c>
      <c r="AC159" s="137">
        <v>0</v>
      </c>
      <c r="AD159" s="137">
        <v>1</v>
      </c>
      <c r="AE159" s="137">
        <v>0</v>
      </c>
      <c r="AF159" s="137">
        <v>0</v>
      </c>
      <c r="AG159" s="137">
        <v>0</v>
      </c>
      <c r="AI159" s="137">
        <v>0</v>
      </c>
      <c r="AJ159" t="s">
        <v>140</v>
      </c>
      <c r="AK159" s="38" t="s">
        <v>140</v>
      </c>
      <c r="AL159" s="200">
        <v>3</v>
      </c>
      <c r="AM159" t="s">
        <v>1743</v>
      </c>
      <c r="AN159" t="s">
        <v>1743</v>
      </c>
      <c r="AO159" t="s">
        <v>1744</v>
      </c>
      <c r="AP159" s="29">
        <v>3</v>
      </c>
      <c r="AQ159" t="s">
        <v>449</v>
      </c>
      <c r="AR159" t="s">
        <v>97</v>
      </c>
      <c r="AS159" t="s">
        <v>96</v>
      </c>
      <c r="AT159" t="s">
        <v>97</v>
      </c>
      <c r="AV159" s="601" t="s">
        <v>2799</v>
      </c>
      <c r="AW159" s="484" t="b">
        <v>0</v>
      </c>
      <c r="AX159" t="s">
        <v>89</v>
      </c>
      <c r="BA159" t="b">
        <v>0</v>
      </c>
      <c r="BB159" t="b">
        <v>0</v>
      </c>
      <c r="BC159" t="b">
        <v>0</v>
      </c>
      <c r="BE159" t="s">
        <v>5261</v>
      </c>
      <c r="BF159" t="s">
        <v>5262</v>
      </c>
      <c r="BG159" t="s">
        <v>5262</v>
      </c>
      <c r="BH159" s="56" t="s">
        <v>5262</v>
      </c>
      <c r="BI159" s="56"/>
      <c r="BJ159" s="566" t="s">
        <v>2799</v>
      </c>
      <c r="BK159" s="484" t="s">
        <v>2799</v>
      </c>
      <c r="BL159" s="56"/>
      <c r="BM159" s="56"/>
      <c r="BN159" s="214">
        <v>999</v>
      </c>
      <c r="BP159" s="585"/>
      <c r="BQ159" s="585" t="s">
        <v>109</v>
      </c>
      <c r="BR159" s="585" t="s">
        <v>723</v>
      </c>
      <c r="BS159" s="585"/>
      <c r="BT159" s="585"/>
    </row>
    <row r="160" spans="1:72">
      <c r="A160" s="40">
        <v>459</v>
      </c>
      <c r="B160" s="153" t="s">
        <v>7238</v>
      </c>
      <c r="C160" s="153" t="s">
        <v>7239</v>
      </c>
      <c r="D160" s="28">
        <v>0</v>
      </c>
      <c r="E160" s="591">
        <v>0</v>
      </c>
      <c r="F160" s="591">
        <v>1</v>
      </c>
      <c r="G160" s="349" t="s">
        <v>7213</v>
      </c>
      <c r="H160" s="119" t="s">
        <v>1031</v>
      </c>
      <c r="I160" s="119"/>
      <c r="J160" s="56"/>
      <c r="M160" s="56"/>
      <c r="N160" s="56" t="s">
        <v>1031</v>
      </c>
      <c r="O160" t="s">
        <v>1031</v>
      </c>
      <c r="P160" s="56" t="s">
        <v>1031</v>
      </c>
      <c r="Q160" s="61" t="s">
        <v>1030</v>
      </c>
      <c r="R160" s="142">
        <v>101</v>
      </c>
      <c r="S160" s="142">
        <v>5</v>
      </c>
      <c r="T160" s="124" t="s">
        <v>1717</v>
      </c>
      <c r="U160" s="56"/>
      <c r="V160" s="147">
        <v>99</v>
      </c>
      <c r="W160" s="147">
        <v>99</v>
      </c>
      <c r="X160" s="21" t="s">
        <v>2764</v>
      </c>
      <c r="Y160" s="137">
        <v>0</v>
      </c>
      <c r="Z160" s="137">
        <v>1</v>
      </c>
      <c r="AA160" s="137">
        <v>0</v>
      </c>
      <c r="AB160" s="137">
        <v>0</v>
      </c>
      <c r="AC160" s="137">
        <v>0</v>
      </c>
      <c r="AD160" s="137">
        <v>1</v>
      </c>
      <c r="AE160" s="137">
        <v>0</v>
      </c>
      <c r="AF160" s="137">
        <v>0</v>
      </c>
      <c r="AG160" s="137">
        <v>0</v>
      </c>
      <c r="AI160" s="137">
        <v>0</v>
      </c>
      <c r="AJ160" t="s">
        <v>140</v>
      </c>
      <c r="AK160" s="38" t="s">
        <v>140</v>
      </c>
      <c r="AL160" s="200">
        <v>3</v>
      </c>
      <c r="AM160" t="s">
        <v>1743</v>
      </c>
      <c r="AN160" t="s">
        <v>1743</v>
      </c>
      <c r="AO160" t="s">
        <v>1744</v>
      </c>
      <c r="AP160" s="29">
        <v>3</v>
      </c>
      <c r="AQ160" t="s">
        <v>449</v>
      </c>
      <c r="AR160" t="s">
        <v>97</v>
      </c>
      <c r="AS160" t="s">
        <v>96</v>
      </c>
      <c r="AT160" t="s">
        <v>97</v>
      </c>
      <c r="AV160" s="601" t="s">
        <v>2799</v>
      </c>
      <c r="AW160" s="484" t="b">
        <v>0</v>
      </c>
      <c r="AX160" t="s">
        <v>89</v>
      </c>
      <c r="BA160" t="b">
        <v>0</v>
      </c>
      <c r="BB160" t="b">
        <v>0</v>
      </c>
      <c r="BC160" t="b">
        <v>0</v>
      </c>
      <c r="BE160" t="s">
        <v>1032</v>
      </c>
      <c r="BF160" t="s">
        <v>1032</v>
      </c>
      <c r="BG160" t="s">
        <v>1032</v>
      </c>
      <c r="BH160" s="56" t="s">
        <v>1032</v>
      </c>
      <c r="BI160" s="56"/>
      <c r="BJ160" s="566" t="s">
        <v>2799</v>
      </c>
      <c r="BK160" s="484" t="s">
        <v>2799</v>
      </c>
      <c r="BL160" s="56"/>
      <c r="BM160" s="56"/>
      <c r="BN160" s="214">
        <v>999</v>
      </c>
      <c r="BP160" s="585"/>
      <c r="BQ160" s="585" t="s">
        <v>113</v>
      </c>
      <c r="BR160" s="585" t="s">
        <v>1031</v>
      </c>
      <c r="BS160" s="585"/>
      <c r="BT160" s="585"/>
    </row>
    <row r="161" spans="1:72">
      <c r="A161" s="40">
        <v>460</v>
      </c>
      <c r="B161" s="153" t="s">
        <v>7240</v>
      </c>
      <c r="C161" s="153" t="s">
        <v>7241</v>
      </c>
      <c r="D161" s="28">
        <v>0</v>
      </c>
      <c r="E161" s="591">
        <v>0</v>
      </c>
      <c r="F161" s="591">
        <v>1</v>
      </c>
      <c r="G161" s="349" t="s">
        <v>7213</v>
      </c>
      <c r="H161" t="s">
        <v>866</v>
      </c>
      <c r="J161" s="56"/>
      <c r="M161" s="56"/>
      <c r="N161" s="56" t="s">
        <v>866</v>
      </c>
      <c r="O161" t="s">
        <v>866</v>
      </c>
      <c r="P161" s="56" t="s">
        <v>866</v>
      </c>
      <c r="Q161" s="61" t="s">
        <v>865</v>
      </c>
      <c r="R161" s="142">
        <v>102</v>
      </c>
      <c r="S161" s="142">
        <v>6</v>
      </c>
      <c r="T161" s="124" t="s">
        <v>306</v>
      </c>
      <c r="U161" s="56"/>
      <c r="V161" s="147">
        <v>99</v>
      </c>
      <c r="W161" s="147">
        <v>99</v>
      </c>
      <c r="X161" s="21" t="s">
        <v>2764</v>
      </c>
      <c r="Y161" s="137">
        <v>0</v>
      </c>
      <c r="Z161" s="137">
        <v>1</v>
      </c>
      <c r="AA161" s="137">
        <v>0</v>
      </c>
      <c r="AB161" s="137">
        <v>0</v>
      </c>
      <c r="AC161" s="137">
        <v>0</v>
      </c>
      <c r="AD161" s="137">
        <v>1</v>
      </c>
      <c r="AE161" s="137">
        <v>0</v>
      </c>
      <c r="AF161" s="137">
        <v>0</v>
      </c>
      <c r="AG161" s="137">
        <v>0</v>
      </c>
      <c r="AI161" s="137">
        <v>0</v>
      </c>
      <c r="AJ161" t="s">
        <v>140</v>
      </c>
      <c r="AK161" s="38" t="s">
        <v>140</v>
      </c>
      <c r="AL161" s="200">
        <v>3</v>
      </c>
      <c r="AM161" t="s">
        <v>1743</v>
      </c>
      <c r="AN161" t="s">
        <v>1743</v>
      </c>
      <c r="AO161" t="s">
        <v>1744</v>
      </c>
      <c r="AP161" s="29">
        <v>3</v>
      </c>
      <c r="AQ161" t="s">
        <v>449</v>
      </c>
      <c r="AR161" t="s">
        <v>97</v>
      </c>
      <c r="AS161" t="s">
        <v>96</v>
      </c>
      <c r="AT161" t="s">
        <v>97</v>
      </c>
      <c r="AV161" s="601" t="s">
        <v>2799</v>
      </c>
      <c r="AW161" s="484" t="b">
        <v>0</v>
      </c>
      <c r="AX161" t="s">
        <v>89</v>
      </c>
      <c r="BA161" t="b">
        <v>0</v>
      </c>
      <c r="BB161" t="b">
        <v>0</v>
      </c>
      <c r="BC161" t="b">
        <v>0</v>
      </c>
      <c r="BE161" t="s">
        <v>867</v>
      </c>
      <c r="BF161" t="s">
        <v>867</v>
      </c>
      <c r="BG161" t="s">
        <v>867</v>
      </c>
      <c r="BH161" s="56" t="s">
        <v>867</v>
      </c>
      <c r="BI161" s="56"/>
      <c r="BJ161" s="566" t="s">
        <v>2799</v>
      </c>
      <c r="BK161" s="484" t="s">
        <v>2799</v>
      </c>
      <c r="BL161" s="56"/>
      <c r="BM161" s="56"/>
      <c r="BN161" s="214">
        <v>999</v>
      </c>
      <c r="BP161" s="585"/>
      <c r="BQ161" s="585" t="s">
        <v>109</v>
      </c>
      <c r="BR161" s="585" t="s">
        <v>866</v>
      </c>
      <c r="BS161" s="585"/>
      <c r="BT161" s="585"/>
    </row>
    <row r="162" spans="1:72">
      <c r="A162" s="40">
        <v>461</v>
      </c>
      <c r="B162" s="153" t="s">
        <v>7242</v>
      </c>
      <c r="C162" s="153" t="s">
        <v>7243</v>
      </c>
      <c r="D162" s="28">
        <v>0</v>
      </c>
      <c r="E162" s="591">
        <v>0</v>
      </c>
      <c r="F162" s="591">
        <v>1</v>
      </c>
      <c r="G162" s="349" t="s">
        <v>7213</v>
      </c>
      <c r="H162" t="s">
        <v>841</v>
      </c>
      <c r="J162" s="56"/>
      <c r="M162" s="56"/>
      <c r="N162" s="56" t="s">
        <v>841</v>
      </c>
      <c r="O162" t="s">
        <v>841</v>
      </c>
      <c r="P162" s="56" t="s">
        <v>841</v>
      </c>
      <c r="Q162" s="61" t="s">
        <v>840</v>
      </c>
      <c r="R162" s="142">
        <v>103</v>
      </c>
      <c r="S162" s="142">
        <v>7</v>
      </c>
      <c r="T162" s="124" t="s">
        <v>80</v>
      </c>
      <c r="U162" s="56"/>
      <c r="V162" s="147">
        <v>99</v>
      </c>
      <c r="W162" s="147">
        <v>99</v>
      </c>
      <c r="X162" s="21" t="s">
        <v>2764</v>
      </c>
      <c r="Y162" s="137">
        <v>0</v>
      </c>
      <c r="Z162" s="137">
        <v>1</v>
      </c>
      <c r="AA162" s="137">
        <v>0</v>
      </c>
      <c r="AB162" s="137">
        <v>0</v>
      </c>
      <c r="AC162" s="137">
        <v>0</v>
      </c>
      <c r="AD162" s="137">
        <v>1</v>
      </c>
      <c r="AE162" s="137">
        <v>0</v>
      </c>
      <c r="AF162" s="137">
        <v>0</v>
      </c>
      <c r="AG162" s="137">
        <v>0</v>
      </c>
      <c r="AI162" s="137">
        <v>0</v>
      </c>
      <c r="AJ162" t="s">
        <v>140</v>
      </c>
      <c r="AK162" s="38" t="s">
        <v>140</v>
      </c>
      <c r="AL162" s="200">
        <v>3</v>
      </c>
      <c r="AM162" t="s">
        <v>1743</v>
      </c>
      <c r="AN162" t="s">
        <v>1743</v>
      </c>
      <c r="AO162" t="s">
        <v>1744</v>
      </c>
      <c r="AP162" s="29">
        <v>3</v>
      </c>
      <c r="AQ162" t="s">
        <v>449</v>
      </c>
      <c r="AR162" t="s">
        <v>97</v>
      </c>
      <c r="AS162" t="s">
        <v>96</v>
      </c>
      <c r="AT162" t="s">
        <v>97</v>
      </c>
      <c r="AV162" s="601" t="s">
        <v>2799</v>
      </c>
      <c r="AW162" s="484" t="b">
        <v>0</v>
      </c>
      <c r="AX162" t="s">
        <v>89</v>
      </c>
      <c r="BA162" t="b">
        <v>0</v>
      </c>
      <c r="BB162" t="b">
        <v>0</v>
      </c>
      <c r="BC162" t="b">
        <v>0</v>
      </c>
      <c r="BE162" t="s">
        <v>842</v>
      </c>
      <c r="BF162" t="s">
        <v>842</v>
      </c>
      <c r="BG162" t="s">
        <v>842</v>
      </c>
      <c r="BH162" s="56" t="s">
        <v>842</v>
      </c>
      <c r="BI162" s="56"/>
      <c r="BJ162" s="566" t="s">
        <v>2799</v>
      </c>
      <c r="BK162" s="484" t="s">
        <v>2799</v>
      </c>
      <c r="BL162" s="56"/>
      <c r="BM162" s="56"/>
      <c r="BN162" s="214">
        <v>999</v>
      </c>
      <c r="BP162" s="585"/>
      <c r="BQ162" s="585" t="s">
        <v>54</v>
      </c>
      <c r="BR162" s="585" t="s">
        <v>841</v>
      </c>
      <c r="BS162" s="585"/>
      <c r="BT162" s="585"/>
    </row>
    <row r="163" spans="1:72">
      <c r="A163" s="40">
        <v>462</v>
      </c>
      <c r="B163" s="153" t="s">
        <v>7244</v>
      </c>
      <c r="C163" s="153" t="s">
        <v>7245</v>
      </c>
      <c r="D163" s="28">
        <v>0</v>
      </c>
      <c r="E163" s="591">
        <v>0</v>
      </c>
      <c r="F163" s="591">
        <v>1</v>
      </c>
      <c r="G163" s="349" t="s">
        <v>7213</v>
      </c>
      <c r="H163" t="s">
        <v>717</v>
      </c>
      <c r="J163" s="56"/>
      <c r="L163" s="119"/>
      <c r="M163" s="189"/>
      <c r="N163" s="56" t="s">
        <v>717</v>
      </c>
      <c r="O163" t="s">
        <v>717</v>
      </c>
      <c r="P163" s="56" t="s">
        <v>717</v>
      </c>
      <c r="Q163" s="61" t="s">
        <v>716</v>
      </c>
      <c r="R163" s="142">
        <v>104</v>
      </c>
      <c r="S163" s="142">
        <v>8</v>
      </c>
      <c r="T163" s="124" t="s">
        <v>255</v>
      </c>
      <c r="U163" s="56"/>
      <c r="V163" s="147">
        <v>99</v>
      </c>
      <c r="W163" s="147">
        <v>99</v>
      </c>
      <c r="X163" s="21" t="s">
        <v>2764</v>
      </c>
      <c r="Y163" s="137">
        <v>0</v>
      </c>
      <c r="Z163" s="137">
        <v>1</v>
      </c>
      <c r="AA163" s="137">
        <v>0</v>
      </c>
      <c r="AB163" s="137">
        <v>0</v>
      </c>
      <c r="AC163" s="137">
        <v>0</v>
      </c>
      <c r="AD163" s="137">
        <v>1</v>
      </c>
      <c r="AE163" s="137">
        <v>0</v>
      </c>
      <c r="AF163" s="137">
        <v>0</v>
      </c>
      <c r="AG163" s="137">
        <v>0</v>
      </c>
      <c r="AI163" s="137">
        <v>0</v>
      </c>
      <c r="AJ163" t="s">
        <v>140</v>
      </c>
      <c r="AK163" s="38" t="s">
        <v>140</v>
      </c>
      <c r="AL163" s="200">
        <v>3</v>
      </c>
      <c r="AM163" t="s">
        <v>1743</v>
      </c>
      <c r="AN163" t="s">
        <v>1743</v>
      </c>
      <c r="AO163" t="s">
        <v>1744</v>
      </c>
      <c r="AP163" s="29">
        <v>3</v>
      </c>
      <c r="AQ163" t="s">
        <v>449</v>
      </c>
      <c r="AR163" t="s">
        <v>97</v>
      </c>
      <c r="AS163" t="s">
        <v>96</v>
      </c>
      <c r="AT163" t="s">
        <v>97</v>
      </c>
      <c r="AV163" s="601" t="s">
        <v>2799</v>
      </c>
      <c r="AW163" s="484" t="b">
        <v>0</v>
      </c>
      <c r="AX163" t="s">
        <v>89</v>
      </c>
      <c r="BA163" t="b">
        <v>0</v>
      </c>
      <c r="BB163" t="b">
        <v>0</v>
      </c>
      <c r="BC163" t="b">
        <v>0</v>
      </c>
      <c r="BE163" t="s">
        <v>718</v>
      </c>
      <c r="BF163" t="s">
        <v>718</v>
      </c>
      <c r="BG163" t="s">
        <v>718</v>
      </c>
      <c r="BH163" s="56" t="s">
        <v>718</v>
      </c>
      <c r="BI163" s="56"/>
      <c r="BJ163" s="566" t="s">
        <v>2799</v>
      </c>
      <c r="BK163" s="484" t="s">
        <v>2799</v>
      </c>
      <c r="BL163" s="56"/>
      <c r="BM163" s="56"/>
      <c r="BN163" s="214">
        <v>999</v>
      </c>
      <c r="BP163" s="585"/>
      <c r="BQ163" s="585" t="s">
        <v>54</v>
      </c>
      <c r="BR163" s="585" t="s">
        <v>717</v>
      </c>
      <c r="BS163" s="585"/>
      <c r="BT163" s="585"/>
    </row>
    <row r="164" spans="1:72">
      <c r="A164" s="40">
        <v>463</v>
      </c>
      <c r="B164" s="153" t="s">
        <v>7246</v>
      </c>
      <c r="C164" s="153" t="s">
        <v>7247</v>
      </c>
      <c r="D164" s="28">
        <v>0</v>
      </c>
      <c r="E164" s="591">
        <v>0</v>
      </c>
      <c r="F164" s="591">
        <v>1</v>
      </c>
      <c r="G164" s="349" t="s">
        <v>7213</v>
      </c>
      <c r="H164" t="s">
        <v>990</v>
      </c>
      <c r="J164" s="56"/>
      <c r="M164" s="56"/>
      <c r="N164" s="56" t="s">
        <v>990</v>
      </c>
      <c r="O164" t="s">
        <v>990</v>
      </c>
      <c r="P164" s="56" t="s">
        <v>990</v>
      </c>
      <c r="Q164" s="61" t="s">
        <v>989</v>
      </c>
      <c r="R164" s="142">
        <v>105</v>
      </c>
      <c r="S164" s="142">
        <v>9</v>
      </c>
      <c r="T164" s="124" t="s">
        <v>265</v>
      </c>
      <c r="U164" s="56"/>
      <c r="V164" s="147">
        <v>99</v>
      </c>
      <c r="W164" s="147">
        <v>99</v>
      </c>
      <c r="X164" s="21" t="s">
        <v>2764</v>
      </c>
      <c r="Y164" s="137">
        <v>0</v>
      </c>
      <c r="Z164" s="137">
        <v>1</v>
      </c>
      <c r="AA164" s="137">
        <v>0</v>
      </c>
      <c r="AB164" s="137">
        <v>0</v>
      </c>
      <c r="AC164" s="137">
        <v>0</v>
      </c>
      <c r="AD164" s="137">
        <v>1</v>
      </c>
      <c r="AE164" s="137">
        <v>0</v>
      </c>
      <c r="AF164" s="137">
        <v>0</v>
      </c>
      <c r="AG164" s="137">
        <v>0</v>
      </c>
      <c r="AI164" s="137">
        <v>0</v>
      </c>
      <c r="AJ164" t="s">
        <v>140</v>
      </c>
      <c r="AK164" s="38" t="s">
        <v>140</v>
      </c>
      <c r="AL164" s="200">
        <v>3</v>
      </c>
      <c r="AM164" t="s">
        <v>1743</v>
      </c>
      <c r="AN164" t="s">
        <v>1743</v>
      </c>
      <c r="AO164" t="s">
        <v>1744</v>
      </c>
      <c r="AP164" s="29">
        <v>3</v>
      </c>
      <c r="AQ164" t="s">
        <v>449</v>
      </c>
      <c r="AR164" t="s">
        <v>97</v>
      </c>
      <c r="AS164" t="s">
        <v>96</v>
      </c>
      <c r="AT164" t="s">
        <v>97</v>
      </c>
      <c r="AV164" s="601" t="s">
        <v>2799</v>
      </c>
      <c r="AW164" s="484" t="b">
        <v>0</v>
      </c>
      <c r="AX164" t="s">
        <v>89</v>
      </c>
      <c r="BA164" t="b">
        <v>0</v>
      </c>
      <c r="BB164" t="b">
        <v>0</v>
      </c>
      <c r="BC164" t="b">
        <v>0</v>
      </c>
      <c r="BE164" t="s">
        <v>991</v>
      </c>
      <c r="BF164" t="s">
        <v>991</v>
      </c>
      <c r="BG164" t="s">
        <v>991</v>
      </c>
      <c r="BH164" s="56" t="s">
        <v>991</v>
      </c>
      <c r="BI164" s="56"/>
      <c r="BJ164" s="566" t="s">
        <v>2799</v>
      </c>
      <c r="BK164" s="484" t="s">
        <v>2799</v>
      </c>
      <c r="BL164" s="56"/>
      <c r="BM164" s="56"/>
      <c r="BN164" s="214">
        <v>999</v>
      </c>
      <c r="BP164" s="585"/>
      <c r="BQ164" s="585" t="s">
        <v>86</v>
      </c>
      <c r="BR164" s="585" t="s">
        <v>990</v>
      </c>
      <c r="BS164" s="585"/>
      <c r="BT164" s="585"/>
    </row>
    <row r="165" spans="1:72">
      <c r="A165" s="40">
        <v>464</v>
      </c>
      <c r="B165" s="153" t="s">
        <v>7248</v>
      </c>
      <c r="C165" s="153" t="s">
        <v>7249</v>
      </c>
      <c r="D165" s="28">
        <v>0</v>
      </c>
      <c r="E165" s="591">
        <v>0</v>
      </c>
      <c r="F165" s="591">
        <v>1</v>
      </c>
      <c r="G165" s="349" t="s">
        <v>7213</v>
      </c>
      <c r="H165" t="s">
        <v>856</v>
      </c>
      <c r="J165" s="56"/>
      <c r="M165" s="56"/>
      <c r="N165" s="56" t="s">
        <v>856</v>
      </c>
      <c r="O165" t="s">
        <v>856</v>
      </c>
      <c r="P165" s="56" t="s">
        <v>856</v>
      </c>
      <c r="Q165" s="61" t="s">
        <v>855</v>
      </c>
      <c r="R165" s="142">
        <v>106</v>
      </c>
      <c r="S165" s="142">
        <v>10</v>
      </c>
      <c r="T165" s="124" t="s">
        <v>95</v>
      </c>
      <c r="U165" s="56"/>
      <c r="V165" s="147">
        <v>99</v>
      </c>
      <c r="W165" s="147">
        <v>99</v>
      </c>
      <c r="X165" s="21" t="s">
        <v>2764</v>
      </c>
      <c r="Y165" s="137">
        <v>0</v>
      </c>
      <c r="Z165" s="137">
        <v>1</v>
      </c>
      <c r="AA165" s="137">
        <v>0</v>
      </c>
      <c r="AB165" s="137">
        <v>0</v>
      </c>
      <c r="AC165" s="137">
        <v>0</v>
      </c>
      <c r="AD165" s="137">
        <v>1</v>
      </c>
      <c r="AE165" s="137">
        <v>0</v>
      </c>
      <c r="AF165" s="137">
        <v>0</v>
      </c>
      <c r="AG165" s="137">
        <v>0</v>
      </c>
      <c r="AI165" s="137">
        <v>0</v>
      </c>
      <c r="AJ165" t="s">
        <v>140</v>
      </c>
      <c r="AK165" s="38" t="s">
        <v>140</v>
      </c>
      <c r="AL165" s="200">
        <v>3</v>
      </c>
      <c r="AM165" t="s">
        <v>1743</v>
      </c>
      <c r="AN165" t="s">
        <v>1743</v>
      </c>
      <c r="AO165" t="s">
        <v>1744</v>
      </c>
      <c r="AP165" s="29">
        <v>3</v>
      </c>
      <c r="AQ165" t="s">
        <v>449</v>
      </c>
      <c r="AR165" t="s">
        <v>97</v>
      </c>
      <c r="AS165" t="s">
        <v>96</v>
      </c>
      <c r="AT165" t="s">
        <v>97</v>
      </c>
      <c r="AV165" s="601" t="s">
        <v>2799</v>
      </c>
      <c r="AW165" s="484" t="b">
        <v>0</v>
      </c>
      <c r="AX165" t="s">
        <v>89</v>
      </c>
      <c r="BA165" t="b">
        <v>0</v>
      </c>
      <c r="BB165" t="b">
        <v>0</v>
      </c>
      <c r="BC165" t="b">
        <v>0</v>
      </c>
      <c r="BE165" t="s">
        <v>5168</v>
      </c>
      <c r="BF165" t="s">
        <v>857</v>
      </c>
      <c r="BG165" t="s">
        <v>857</v>
      </c>
      <c r="BH165" s="56" t="s">
        <v>857</v>
      </c>
      <c r="BI165" s="56"/>
      <c r="BJ165" s="566" t="s">
        <v>2799</v>
      </c>
      <c r="BK165" s="484" t="s">
        <v>2799</v>
      </c>
      <c r="BL165" s="56"/>
      <c r="BM165" s="56"/>
      <c r="BN165" s="214">
        <v>999</v>
      </c>
      <c r="BP165" s="585"/>
      <c r="BQ165" s="585" t="s">
        <v>145</v>
      </c>
      <c r="BR165" s="585" t="s">
        <v>856</v>
      </c>
      <c r="BS165" s="585"/>
      <c r="BT165" s="585"/>
    </row>
    <row r="166" spans="1:72">
      <c r="A166" s="40">
        <v>465</v>
      </c>
      <c r="B166" s="153" t="s">
        <v>7250</v>
      </c>
      <c r="C166" s="153" t="s">
        <v>7251</v>
      </c>
      <c r="D166" s="28">
        <v>0</v>
      </c>
      <c r="E166" s="591">
        <v>0</v>
      </c>
      <c r="F166" s="591">
        <v>1</v>
      </c>
      <c r="G166" s="349" t="s">
        <v>7213</v>
      </c>
      <c r="H166" t="s">
        <v>871</v>
      </c>
      <c r="J166" s="56"/>
      <c r="L166" s="119"/>
      <c r="M166" s="189"/>
      <c r="N166" s="56" t="s">
        <v>871</v>
      </c>
      <c r="O166" t="s">
        <v>871</v>
      </c>
      <c r="P166" s="56" t="s">
        <v>871</v>
      </c>
      <c r="Q166" s="61" t="s">
        <v>870</v>
      </c>
      <c r="R166" s="142">
        <v>107</v>
      </c>
      <c r="S166" s="142">
        <v>11</v>
      </c>
      <c r="T166" s="124" t="s">
        <v>134</v>
      </c>
      <c r="U166" s="56"/>
      <c r="V166" s="147">
        <v>99</v>
      </c>
      <c r="W166" s="147">
        <v>99</v>
      </c>
      <c r="X166" s="21" t="s">
        <v>2764</v>
      </c>
      <c r="Y166" s="137">
        <v>0</v>
      </c>
      <c r="Z166" s="137">
        <v>1</v>
      </c>
      <c r="AA166" s="137">
        <v>0</v>
      </c>
      <c r="AB166" s="137">
        <v>0</v>
      </c>
      <c r="AC166" s="137">
        <v>0</v>
      </c>
      <c r="AD166" s="137">
        <v>1</v>
      </c>
      <c r="AE166" s="137">
        <v>0</v>
      </c>
      <c r="AF166" s="137">
        <v>0</v>
      </c>
      <c r="AG166" s="137">
        <v>0</v>
      </c>
      <c r="AI166" s="137">
        <v>0</v>
      </c>
      <c r="AJ166" t="s">
        <v>140</v>
      </c>
      <c r="AK166" s="38" t="s">
        <v>140</v>
      </c>
      <c r="AL166" s="200">
        <v>3</v>
      </c>
      <c r="AM166" t="s">
        <v>1743</v>
      </c>
      <c r="AN166" t="s">
        <v>1743</v>
      </c>
      <c r="AO166" t="s">
        <v>1744</v>
      </c>
      <c r="AP166" s="29">
        <v>3</v>
      </c>
      <c r="AQ166" t="s">
        <v>449</v>
      </c>
      <c r="AR166" t="s">
        <v>97</v>
      </c>
      <c r="AS166" t="s">
        <v>96</v>
      </c>
      <c r="AT166" t="s">
        <v>97</v>
      </c>
      <c r="AV166" s="601" t="s">
        <v>2799</v>
      </c>
      <c r="AW166" s="484" t="b">
        <v>0</v>
      </c>
      <c r="AX166" t="s">
        <v>89</v>
      </c>
      <c r="BA166" t="b">
        <v>0</v>
      </c>
      <c r="BB166" t="b">
        <v>0</v>
      </c>
      <c r="BC166" t="b">
        <v>0</v>
      </c>
      <c r="BE166" t="s">
        <v>872</v>
      </c>
      <c r="BF166" t="s">
        <v>872</v>
      </c>
      <c r="BG166" t="s">
        <v>872</v>
      </c>
      <c r="BH166" s="56" t="s">
        <v>872</v>
      </c>
      <c r="BI166" s="56"/>
      <c r="BJ166" s="566" t="s">
        <v>2799</v>
      </c>
      <c r="BK166" s="484" t="s">
        <v>2799</v>
      </c>
      <c r="BL166" s="56"/>
      <c r="BM166" s="56"/>
      <c r="BN166" s="214">
        <v>999</v>
      </c>
      <c r="BP166" s="585"/>
      <c r="BQ166" s="585" t="s">
        <v>143</v>
      </c>
      <c r="BR166" s="585" t="s">
        <v>871</v>
      </c>
      <c r="BS166" s="585"/>
      <c r="BT166" s="585"/>
    </row>
    <row r="167" spans="1:72">
      <c r="A167" s="40">
        <v>466</v>
      </c>
      <c r="B167" s="153" t="s">
        <v>7252</v>
      </c>
      <c r="C167" s="153" t="s">
        <v>7253</v>
      </c>
      <c r="D167" s="28">
        <v>0</v>
      </c>
      <c r="E167" s="591">
        <v>0</v>
      </c>
      <c r="F167" s="591">
        <v>1</v>
      </c>
      <c r="G167" s="349" t="s">
        <v>7213</v>
      </c>
      <c r="H167" t="s">
        <v>850</v>
      </c>
      <c r="J167" s="56"/>
      <c r="M167" s="56"/>
      <c r="N167" s="56" t="s">
        <v>850</v>
      </c>
      <c r="O167" t="s">
        <v>850</v>
      </c>
      <c r="P167" s="56" t="s">
        <v>850</v>
      </c>
      <c r="Q167" s="61" t="s">
        <v>849</v>
      </c>
      <c r="R167" s="142">
        <v>108</v>
      </c>
      <c r="S167" s="142">
        <v>12</v>
      </c>
      <c r="T167" s="124" t="s">
        <v>244</v>
      </c>
      <c r="U167" s="56"/>
      <c r="V167" s="147">
        <v>99</v>
      </c>
      <c r="W167" s="147">
        <v>99</v>
      </c>
      <c r="X167" s="21" t="s">
        <v>2764</v>
      </c>
      <c r="Y167" s="137">
        <v>0</v>
      </c>
      <c r="Z167" s="137">
        <v>1</v>
      </c>
      <c r="AA167" s="137">
        <v>0</v>
      </c>
      <c r="AB167" s="137">
        <v>0</v>
      </c>
      <c r="AC167" s="137">
        <v>0</v>
      </c>
      <c r="AD167" s="137">
        <v>1</v>
      </c>
      <c r="AE167" s="137">
        <v>0</v>
      </c>
      <c r="AF167" s="137">
        <v>0</v>
      </c>
      <c r="AG167" s="137">
        <v>0</v>
      </c>
      <c r="AI167" s="137">
        <v>0</v>
      </c>
      <c r="AJ167" t="s">
        <v>140</v>
      </c>
      <c r="AK167" s="38" t="s">
        <v>140</v>
      </c>
      <c r="AL167" s="200">
        <v>3</v>
      </c>
      <c r="AM167" t="s">
        <v>1743</v>
      </c>
      <c r="AN167" t="s">
        <v>1743</v>
      </c>
      <c r="AO167" t="s">
        <v>1744</v>
      </c>
      <c r="AP167" s="29">
        <v>3</v>
      </c>
      <c r="AQ167" t="s">
        <v>449</v>
      </c>
      <c r="AR167" t="s">
        <v>97</v>
      </c>
      <c r="AS167" t="s">
        <v>96</v>
      </c>
      <c r="AT167" t="s">
        <v>97</v>
      </c>
      <c r="AV167" s="601" t="s">
        <v>2799</v>
      </c>
      <c r="AW167" s="484" t="b">
        <v>0</v>
      </c>
      <c r="AX167" t="s">
        <v>89</v>
      </c>
      <c r="BA167" t="b">
        <v>0</v>
      </c>
      <c r="BB167" t="b">
        <v>0</v>
      </c>
      <c r="BC167" t="b">
        <v>0</v>
      </c>
      <c r="BE167" t="s">
        <v>851</v>
      </c>
      <c r="BF167" t="s">
        <v>851</v>
      </c>
      <c r="BG167" t="s">
        <v>851</v>
      </c>
      <c r="BH167" s="56" t="s">
        <v>851</v>
      </c>
      <c r="BI167" s="56"/>
      <c r="BJ167" s="566" t="s">
        <v>2799</v>
      </c>
      <c r="BK167" s="484" t="s">
        <v>2799</v>
      </c>
      <c r="BL167" s="56"/>
      <c r="BM167" s="56"/>
      <c r="BN167" s="214">
        <v>999</v>
      </c>
      <c r="BP167" s="585"/>
      <c r="BQ167" s="585" t="s">
        <v>103</v>
      </c>
      <c r="BR167" s="585" t="s">
        <v>850</v>
      </c>
      <c r="BS167" s="585"/>
      <c r="BT167" s="585"/>
    </row>
    <row r="168" spans="1:72">
      <c r="A168" s="40">
        <v>472</v>
      </c>
      <c r="B168" s="153" t="s">
        <v>7254</v>
      </c>
      <c r="C168" s="153" t="s">
        <v>7255</v>
      </c>
      <c r="D168" s="28">
        <v>0</v>
      </c>
      <c r="E168" s="591">
        <v>0</v>
      </c>
      <c r="F168" s="591">
        <v>1</v>
      </c>
      <c r="G168" s="349" t="s">
        <v>7213</v>
      </c>
      <c r="H168" s="119" t="s">
        <v>715</v>
      </c>
      <c r="I168" s="119"/>
      <c r="J168" s="56"/>
      <c r="L168" s="119"/>
      <c r="M168" s="189"/>
      <c r="N168" s="56" t="s">
        <v>715</v>
      </c>
      <c r="O168" t="s">
        <v>715</v>
      </c>
      <c r="P168" s="56" t="s">
        <v>715</v>
      </c>
      <c r="Q168" s="120" t="s">
        <v>714</v>
      </c>
      <c r="R168" s="142">
        <v>999</v>
      </c>
      <c r="S168" s="142">
        <v>70</v>
      </c>
      <c r="T168" s="124" t="s">
        <v>185</v>
      </c>
      <c r="U168" s="56"/>
      <c r="V168" s="147">
        <v>99</v>
      </c>
      <c r="W168" s="147">
        <v>99</v>
      </c>
      <c r="X168" s="21" t="s">
        <v>2766</v>
      </c>
      <c r="Y168" s="137">
        <v>0</v>
      </c>
      <c r="Z168" s="137">
        <v>1</v>
      </c>
      <c r="AA168" s="137">
        <v>0</v>
      </c>
      <c r="AB168" s="137">
        <v>0</v>
      </c>
      <c r="AC168" s="137">
        <v>0</v>
      </c>
      <c r="AD168" s="137">
        <v>1</v>
      </c>
      <c r="AE168" s="137">
        <v>0</v>
      </c>
      <c r="AF168" s="137">
        <v>0</v>
      </c>
      <c r="AG168" s="137">
        <v>0</v>
      </c>
      <c r="AI168" s="137">
        <v>0</v>
      </c>
      <c r="AJ168" t="s">
        <v>140</v>
      </c>
      <c r="AK168" s="38" t="s">
        <v>140</v>
      </c>
      <c r="AL168" s="200">
        <v>3</v>
      </c>
      <c r="AM168" t="s">
        <v>1743</v>
      </c>
      <c r="AN168" t="s">
        <v>1743</v>
      </c>
      <c r="AO168" t="s">
        <v>1744</v>
      </c>
      <c r="AP168" s="29">
        <v>3</v>
      </c>
      <c r="AQ168" t="s">
        <v>449</v>
      </c>
      <c r="AR168" t="s">
        <v>97</v>
      </c>
      <c r="AS168" t="s">
        <v>96</v>
      </c>
      <c r="AT168" t="s">
        <v>97</v>
      </c>
      <c r="AV168" s="601" t="s">
        <v>2799</v>
      </c>
      <c r="AW168" s="484" t="b">
        <v>0</v>
      </c>
      <c r="AX168" t="s">
        <v>89</v>
      </c>
      <c r="BA168" t="b">
        <v>0</v>
      </c>
      <c r="BB168" t="b">
        <v>0</v>
      </c>
      <c r="BC168" t="b">
        <v>0</v>
      </c>
      <c r="BE168" t="s">
        <v>4742</v>
      </c>
      <c r="BF168" t="s">
        <v>4742</v>
      </c>
      <c r="BG168" t="s">
        <v>4742</v>
      </c>
      <c r="BH168" s="56" t="s">
        <v>4742</v>
      </c>
      <c r="BI168" s="56"/>
      <c r="BJ168" s="566" t="s">
        <v>2799</v>
      </c>
      <c r="BK168" s="484" t="s">
        <v>2799</v>
      </c>
      <c r="BL168" s="56"/>
      <c r="BM168" s="56"/>
      <c r="BN168" s="377">
        <v>999</v>
      </c>
      <c r="BP168" s="585"/>
      <c r="BQ168" s="585" t="s">
        <v>103</v>
      </c>
      <c r="BR168" s="585" t="s">
        <v>715</v>
      </c>
      <c r="BS168" s="585"/>
      <c r="BT168" s="585"/>
    </row>
    <row r="169" spans="1:72" ht="15" thickBot="1">
      <c r="A169" s="40">
        <v>475</v>
      </c>
      <c r="B169" s="153" t="s">
        <v>7254</v>
      </c>
      <c r="C169" s="153" t="s">
        <v>7255</v>
      </c>
      <c r="D169" s="28">
        <v>0</v>
      </c>
      <c r="E169" s="591">
        <v>0</v>
      </c>
      <c r="F169" s="591">
        <v>1</v>
      </c>
      <c r="G169" s="349" t="s">
        <v>7213</v>
      </c>
      <c r="H169" t="s">
        <v>183</v>
      </c>
      <c r="J169" s="56"/>
      <c r="L169" s="119"/>
      <c r="M169" s="189"/>
      <c r="N169" s="56" t="s">
        <v>183</v>
      </c>
      <c r="O169" t="s">
        <v>183</v>
      </c>
      <c r="P169" s="56" t="s">
        <v>183</v>
      </c>
      <c r="Q169" s="120" t="s">
        <v>182</v>
      </c>
      <c r="R169" s="142">
        <v>999</v>
      </c>
      <c r="S169" s="142">
        <v>70</v>
      </c>
      <c r="T169" s="124" t="s">
        <v>185</v>
      </c>
      <c r="U169" s="56" t="s">
        <v>185</v>
      </c>
      <c r="V169" s="147">
        <v>99</v>
      </c>
      <c r="W169" s="147">
        <v>99</v>
      </c>
      <c r="X169" s="21" t="s">
        <v>2766</v>
      </c>
      <c r="Y169" s="137">
        <v>0</v>
      </c>
      <c r="Z169" s="137">
        <v>0</v>
      </c>
      <c r="AA169" s="137">
        <v>0</v>
      </c>
      <c r="AB169" s="137">
        <v>0</v>
      </c>
      <c r="AC169" s="137">
        <v>0</v>
      </c>
      <c r="AD169" s="137">
        <v>1</v>
      </c>
      <c r="AE169" s="137">
        <v>0</v>
      </c>
      <c r="AF169" s="137">
        <v>0</v>
      </c>
      <c r="AG169" s="137">
        <v>0</v>
      </c>
      <c r="AI169" s="137">
        <v>0</v>
      </c>
      <c r="AJ169" t="s">
        <v>140</v>
      </c>
      <c r="AK169" s="38" t="s">
        <v>140</v>
      </c>
      <c r="AL169" s="200">
        <v>3</v>
      </c>
      <c r="AM169" t="s">
        <v>416</v>
      </c>
      <c r="AN169" t="s">
        <v>416</v>
      </c>
      <c r="AO169" t="s">
        <v>417</v>
      </c>
      <c r="AP169" s="29">
        <v>1</v>
      </c>
      <c r="AQ169" t="s">
        <v>83</v>
      </c>
      <c r="AR169" t="s">
        <v>97</v>
      </c>
      <c r="AS169" t="s">
        <v>96</v>
      </c>
      <c r="AT169" t="s">
        <v>97</v>
      </c>
      <c r="AV169" s="601" t="s">
        <v>2799</v>
      </c>
      <c r="AW169" s="484" t="b">
        <v>0</v>
      </c>
      <c r="AX169" t="s">
        <v>89</v>
      </c>
      <c r="BA169" t="b">
        <v>0</v>
      </c>
      <c r="BB169" t="b">
        <v>0</v>
      </c>
      <c r="BC169" t="b">
        <v>0</v>
      </c>
      <c r="BE169" t="s">
        <v>184</v>
      </c>
      <c r="BF169" t="s">
        <v>184</v>
      </c>
      <c r="BG169" t="s">
        <v>184</v>
      </c>
      <c r="BH169" s="56" t="s">
        <v>184</v>
      </c>
      <c r="BI169" s="56" t="s">
        <v>184</v>
      </c>
      <c r="BJ169" s="566" t="s">
        <v>2799</v>
      </c>
      <c r="BK169" s="484" t="s">
        <v>2799</v>
      </c>
      <c r="BL169" s="56"/>
      <c r="BM169" s="56"/>
      <c r="BN169" s="377">
        <v>999</v>
      </c>
      <c r="BP169" s="585"/>
      <c r="BQ169" s="585" t="s">
        <v>103</v>
      </c>
      <c r="BR169" s="585" t="s">
        <v>183</v>
      </c>
      <c r="BS169" s="585"/>
      <c r="BT169" s="585"/>
    </row>
    <row r="170" spans="1:72">
      <c r="A170" s="40">
        <v>481</v>
      </c>
      <c r="B170" s="153" t="s">
        <v>7256</v>
      </c>
      <c r="C170" s="153" t="s">
        <v>7255</v>
      </c>
      <c r="D170" s="28">
        <v>0</v>
      </c>
      <c r="E170" s="591">
        <v>0</v>
      </c>
      <c r="F170" s="591">
        <v>1</v>
      </c>
      <c r="G170" s="349" t="s">
        <v>7213</v>
      </c>
      <c r="H170" t="s">
        <v>1018</v>
      </c>
      <c r="J170" s="573"/>
      <c r="K170" s="167"/>
      <c r="L170" s="119"/>
      <c r="M170" s="189"/>
      <c r="N170" s="293" t="s">
        <v>1018</v>
      </c>
      <c r="O170" s="167" t="s">
        <v>1018</v>
      </c>
      <c r="P170" s="293" t="s">
        <v>1018</v>
      </c>
      <c r="Q170" s="120" t="s">
        <v>1017</v>
      </c>
      <c r="R170" s="142">
        <v>999</v>
      </c>
      <c r="S170" s="142">
        <v>71</v>
      </c>
      <c r="T170" s="124" t="s">
        <v>108</v>
      </c>
      <c r="U170" s="56"/>
      <c r="V170" s="147">
        <v>99</v>
      </c>
      <c r="W170" s="147">
        <v>99</v>
      </c>
      <c r="X170" s="21" t="s">
        <v>2766</v>
      </c>
      <c r="Y170" s="137">
        <v>0</v>
      </c>
      <c r="Z170" s="137">
        <v>1</v>
      </c>
      <c r="AA170" s="137">
        <v>0</v>
      </c>
      <c r="AB170" s="137">
        <v>0</v>
      </c>
      <c r="AC170" s="137">
        <v>0</v>
      </c>
      <c r="AD170" s="137">
        <v>1</v>
      </c>
      <c r="AE170" s="137">
        <v>0</v>
      </c>
      <c r="AF170" s="137">
        <v>0</v>
      </c>
      <c r="AG170" s="137">
        <v>0</v>
      </c>
      <c r="AI170" s="137">
        <v>0</v>
      </c>
      <c r="AJ170" t="s">
        <v>140</v>
      </c>
      <c r="AK170" s="38" t="s">
        <v>140</v>
      </c>
      <c r="AL170" s="200">
        <v>3</v>
      </c>
      <c r="AM170" t="s">
        <v>1743</v>
      </c>
      <c r="AN170" t="s">
        <v>1743</v>
      </c>
      <c r="AO170" t="s">
        <v>1744</v>
      </c>
      <c r="AP170" s="29">
        <v>3</v>
      </c>
      <c r="AQ170" t="s">
        <v>449</v>
      </c>
      <c r="AR170" t="s">
        <v>97</v>
      </c>
      <c r="AS170" t="s">
        <v>96</v>
      </c>
      <c r="AT170" t="s">
        <v>97</v>
      </c>
      <c r="AV170" s="601" t="s">
        <v>2799</v>
      </c>
      <c r="AW170" s="484" t="b">
        <v>0</v>
      </c>
      <c r="AX170" t="s">
        <v>89</v>
      </c>
      <c r="BA170" t="b">
        <v>0</v>
      </c>
      <c r="BB170" t="b">
        <v>0</v>
      </c>
      <c r="BC170" t="b">
        <v>0</v>
      </c>
      <c r="BE170" s="164" t="s">
        <v>5257</v>
      </c>
      <c r="BF170" s="167" t="s">
        <v>5257</v>
      </c>
      <c r="BG170" s="169" t="s">
        <v>5257</v>
      </c>
      <c r="BH170" s="56" t="s">
        <v>5257</v>
      </c>
      <c r="BI170" s="56"/>
      <c r="BJ170" s="566" t="s">
        <v>2799</v>
      </c>
      <c r="BK170" s="484" t="s">
        <v>2799</v>
      </c>
      <c r="BL170" s="56"/>
      <c r="BM170" s="56"/>
      <c r="BN170" s="377">
        <v>999</v>
      </c>
      <c r="BP170" s="585"/>
      <c r="BQ170" s="585" t="s">
        <v>99</v>
      </c>
      <c r="BR170" s="585" t="s">
        <v>1018</v>
      </c>
      <c r="BS170" s="585"/>
      <c r="BT170" s="585"/>
    </row>
    <row r="171" spans="1:72">
      <c r="A171" s="40">
        <v>561</v>
      </c>
      <c r="B171" s="153" t="s">
        <v>7257</v>
      </c>
      <c r="C171" s="153" t="s">
        <v>7258</v>
      </c>
      <c r="D171" s="28">
        <v>0</v>
      </c>
      <c r="E171" s="591">
        <v>0</v>
      </c>
      <c r="F171" s="591">
        <v>1</v>
      </c>
      <c r="G171" s="349" t="s">
        <v>7213</v>
      </c>
      <c r="H171" t="s">
        <v>455</v>
      </c>
      <c r="J171" s="574"/>
      <c r="K171" s="119"/>
      <c r="L171" s="119"/>
      <c r="M171" s="189"/>
      <c r="N171" s="189" t="s">
        <v>455</v>
      </c>
      <c r="O171" s="119" t="s">
        <v>455</v>
      </c>
      <c r="P171" s="189" t="s">
        <v>455</v>
      </c>
      <c r="Q171" s="120" t="s">
        <v>454</v>
      </c>
      <c r="R171" s="142">
        <v>96</v>
      </c>
      <c r="S171" s="142">
        <v>1</v>
      </c>
      <c r="T171" s="188" t="s">
        <v>181</v>
      </c>
      <c r="U171" s="189"/>
      <c r="V171" s="147">
        <v>99</v>
      </c>
      <c r="W171" s="147">
        <v>99</v>
      </c>
      <c r="X171" s="190" t="s">
        <v>2764</v>
      </c>
      <c r="Y171" s="137">
        <v>0</v>
      </c>
      <c r="Z171" s="137">
        <v>1</v>
      </c>
      <c r="AA171" s="137">
        <v>0</v>
      </c>
      <c r="AB171" s="137">
        <v>0</v>
      </c>
      <c r="AC171" s="137">
        <v>0</v>
      </c>
      <c r="AD171" s="137">
        <v>1</v>
      </c>
      <c r="AE171" s="137">
        <v>1</v>
      </c>
      <c r="AF171" s="137">
        <v>0</v>
      </c>
      <c r="AG171" s="137">
        <v>1</v>
      </c>
      <c r="AH171" s="119"/>
      <c r="AI171" s="137">
        <v>0</v>
      </c>
      <c r="AJ171" s="119" t="s">
        <v>84</v>
      </c>
      <c r="AK171" s="202" t="s">
        <v>84</v>
      </c>
      <c r="AL171" s="200">
        <v>5</v>
      </c>
      <c r="AM171" s="119" t="s">
        <v>1743</v>
      </c>
      <c r="AN171" s="119" t="s">
        <v>1743</v>
      </c>
      <c r="AO171" s="119" t="s">
        <v>1744</v>
      </c>
      <c r="AP171" s="191">
        <v>3</v>
      </c>
      <c r="AQ171" s="119" t="s">
        <v>449</v>
      </c>
      <c r="AR171" s="119" t="s">
        <v>97</v>
      </c>
      <c r="AS171" s="119" t="s">
        <v>96</v>
      </c>
      <c r="AT171" s="119" t="s">
        <v>97</v>
      </c>
      <c r="AU171" s="119"/>
      <c r="AV171" s="601" t="s">
        <v>2799</v>
      </c>
      <c r="AW171" s="484" t="b">
        <v>0</v>
      </c>
      <c r="AX171" s="119" t="s">
        <v>89</v>
      </c>
      <c r="AY171" s="119"/>
      <c r="AZ171" s="119"/>
      <c r="BA171" s="119" t="b">
        <v>0</v>
      </c>
      <c r="BB171" s="119" t="b">
        <v>0</v>
      </c>
      <c r="BC171" s="119" t="b">
        <v>0</v>
      </c>
      <c r="BD171" s="119"/>
      <c r="BE171" s="165" t="s">
        <v>5118</v>
      </c>
      <c r="BF171" s="119" t="s">
        <v>456</v>
      </c>
      <c r="BG171" s="170" t="s">
        <v>456</v>
      </c>
      <c r="BH171" s="189" t="s">
        <v>456</v>
      </c>
      <c r="BI171" s="189"/>
      <c r="BJ171" s="566" t="s">
        <v>2799</v>
      </c>
      <c r="BK171" s="484" t="s">
        <v>2799</v>
      </c>
      <c r="BL171" s="189"/>
      <c r="BM171" s="56"/>
      <c r="BN171" s="214">
        <v>999</v>
      </c>
      <c r="BP171" s="585"/>
      <c r="BQ171" s="585" t="s">
        <v>103</v>
      </c>
      <c r="BR171" s="585" t="s">
        <v>455</v>
      </c>
      <c r="BS171" s="585"/>
      <c r="BT171" s="585"/>
    </row>
    <row r="172" spans="1:72">
      <c r="A172" s="40">
        <v>562</v>
      </c>
      <c r="B172" s="153" t="s">
        <v>7257</v>
      </c>
      <c r="C172" s="153" t="s">
        <v>7258</v>
      </c>
      <c r="D172" s="28">
        <v>0</v>
      </c>
      <c r="E172" s="591">
        <v>0</v>
      </c>
      <c r="F172" s="591">
        <v>1</v>
      </c>
      <c r="G172" s="349" t="s">
        <v>7213</v>
      </c>
      <c r="H172" t="s">
        <v>452</v>
      </c>
      <c r="I172" s="119"/>
      <c r="J172" s="574"/>
      <c r="K172" s="119"/>
      <c r="L172" s="119"/>
      <c r="M172" s="189"/>
      <c r="N172" s="189" t="s">
        <v>452</v>
      </c>
      <c r="O172" s="119" t="s">
        <v>452</v>
      </c>
      <c r="P172" s="189" t="s">
        <v>452</v>
      </c>
      <c r="Q172" s="120" t="s">
        <v>451</v>
      </c>
      <c r="R172" s="142">
        <v>96</v>
      </c>
      <c r="S172" s="142">
        <v>1</v>
      </c>
      <c r="T172" s="188" t="s">
        <v>181</v>
      </c>
      <c r="U172" s="189"/>
      <c r="V172" s="147">
        <v>99</v>
      </c>
      <c r="W172" s="147">
        <v>99</v>
      </c>
      <c r="X172" s="190" t="s">
        <v>2764</v>
      </c>
      <c r="Y172" s="137">
        <v>0</v>
      </c>
      <c r="Z172" s="137">
        <v>1</v>
      </c>
      <c r="AA172" s="137">
        <v>0</v>
      </c>
      <c r="AB172" s="137">
        <v>0</v>
      </c>
      <c r="AC172" s="137">
        <v>0</v>
      </c>
      <c r="AD172" s="137">
        <v>1</v>
      </c>
      <c r="AE172" s="137">
        <v>1</v>
      </c>
      <c r="AF172" s="137">
        <v>0</v>
      </c>
      <c r="AG172" s="137">
        <v>0</v>
      </c>
      <c r="AH172" s="119"/>
      <c r="AI172" s="137">
        <v>0</v>
      </c>
      <c r="AJ172" s="119" t="s">
        <v>84</v>
      </c>
      <c r="AK172" s="202" t="s">
        <v>84</v>
      </c>
      <c r="AL172" s="200">
        <v>5</v>
      </c>
      <c r="AM172" s="119" t="s">
        <v>1743</v>
      </c>
      <c r="AN172" s="119" t="s">
        <v>1743</v>
      </c>
      <c r="AO172" s="119" t="s">
        <v>1744</v>
      </c>
      <c r="AP172" s="191">
        <v>3</v>
      </c>
      <c r="AQ172" s="119" t="s">
        <v>449</v>
      </c>
      <c r="AR172" s="119" t="s">
        <v>97</v>
      </c>
      <c r="AS172" s="119" t="s">
        <v>96</v>
      </c>
      <c r="AT172" s="119" t="s">
        <v>97</v>
      </c>
      <c r="AU172" s="119"/>
      <c r="AV172" s="601" t="s">
        <v>2799</v>
      </c>
      <c r="AW172" s="484" t="b">
        <v>0</v>
      </c>
      <c r="AX172" s="119" t="s">
        <v>89</v>
      </c>
      <c r="AY172" s="119"/>
      <c r="AZ172" s="119"/>
      <c r="BA172" s="119" t="b">
        <v>0</v>
      </c>
      <c r="BB172" s="119" t="b">
        <v>0</v>
      </c>
      <c r="BC172" s="119" t="b">
        <v>0</v>
      </c>
      <c r="BD172" s="119"/>
      <c r="BE172" s="165" t="s">
        <v>5117</v>
      </c>
      <c r="BF172" s="119" t="s">
        <v>453</v>
      </c>
      <c r="BG172" s="170" t="s">
        <v>453</v>
      </c>
      <c r="BH172" s="189" t="s">
        <v>453</v>
      </c>
      <c r="BI172" s="189"/>
      <c r="BJ172" s="566" t="s">
        <v>2799</v>
      </c>
      <c r="BK172" s="484" t="s">
        <v>2799</v>
      </c>
      <c r="BL172" s="189"/>
      <c r="BM172" s="56"/>
      <c r="BN172" s="214">
        <v>999</v>
      </c>
      <c r="BP172" s="585"/>
      <c r="BQ172" s="585" t="s">
        <v>117</v>
      </c>
      <c r="BR172" s="585" t="s">
        <v>452</v>
      </c>
      <c r="BS172" s="585"/>
      <c r="BT172" s="585"/>
    </row>
    <row r="173" spans="1:72" ht="15" thickBot="1">
      <c r="A173" s="40">
        <v>568</v>
      </c>
      <c r="B173" s="153" t="s">
        <v>7259</v>
      </c>
      <c r="C173" s="153" t="s">
        <v>7260</v>
      </c>
      <c r="D173" s="28">
        <v>0</v>
      </c>
      <c r="E173" s="591">
        <v>0</v>
      </c>
      <c r="F173" s="591">
        <v>1</v>
      </c>
      <c r="G173" s="349" t="s">
        <v>7213</v>
      </c>
      <c r="H173" t="s">
        <v>739</v>
      </c>
      <c r="J173" s="575"/>
      <c r="K173" s="168"/>
      <c r="L173" s="119"/>
      <c r="M173" s="189"/>
      <c r="N173" s="257" t="s">
        <v>739</v>
      </c>
      <c r="O173" s="168" t="s">
        <v>739</v>
      </c>
      <c r="P173" s="257" t="s">
        <v>739</v>
      </c>
      <c r="Q173" s="120" t="s">
        <v>738</v>
      </c>
      <c r="R173" s="142">
        <v>97</v>
      </c>
      <c r="S173" s="142">
        <v>2</v>
      </c>
      <c r="T173" s="188" t="s">
        <v>144</v>
      </c>
      <c r="U173" s="189"/>
      <c r="V173" s="147">
        <v>99</v>
      </c>
      <c r="W173" s="147">
        <v>99</v>
      </c>
      <c r="X173" s="190" t="s">
        <v>2764</v>
      </c>
      <c r="Y173" s="137">
        <v>0</v>
      </c>
      <c r="Z173" s="137">
        <v>1</v>
      </c>
      <c r="AA173" s="137">
        <v>0</v>
      </c>
      <c r="AB173" s="137">
        <v>0</v>
      </c>
      <c r="AC173" s="137">
        <v>0</v>
      </c>
      <c r="AD173" s="137">
        <v>1</v>
      </c>
      <c r="AE173" s="137">
        <v>1</v>
      </c>
      <c r="AF173" s="137">
        <v>0</v>
      </c>
      <c r="AG173" s="137">
        <v>1</v>
      </c>
      <c r="AH173" s="119"/>
      <c r="AI173" s="137">
        <v>0</v>
      </c>
      <c r="AJ173" s="119" t="s">
        <v>84</v>
      </c>
      <c r="AK173" s="202" t="s">
        <v>84</v>
      </c>
      <c r="AL173" s="200">
        <v>5</v>
      </c>
      <c r="AM173" s="119" t="s">
        <v>1743</v>
      </c>
      <c r="AN173" s="119" t="s">
        <v>1743</v>
      </c>
      <c r="AO173" s="119" t="s">
        <v>1744</v>
      </c>
      <c r="AP173" s="191">
        <v>3</v>
      </c>
      <c r="AQ173" s="119" t="s">
        <v>449</v>
      </c>
      <c r="AR173" s="119" t="s">
        <v>97</v>
      </c>
      <c r="AS173" s="119" t="s">
        <v>96</v>
      </c>
      <c r="AT173" s="119" t="s">
        <v>97</v>
      </c>
      <c r="AU173" s="119"/>
      <c r="AV173" s="601" t="s">
        <v>2799</v>
      </c>
      <c r="AW173" s="484" t="b">
        <v>0</v>
      </c>
      <c r="AX173" s="119" t="s">
        <v>89</v>
      </c>
      <c r="AY173" s="119"/>
      <c r="AZ173" s="119"/>
      <c r="BA173" s="119" t="b">
        <v>0</v>
      </c>
      <c r="BB173" s="119" t="b">
        <v>0</v>
      </c>
      <c r="BC173" s="119" t="b">
        <v>0</v>
      </c>
      <c r="BD173" s="119"/>
      <c r="BE173" s="166" t="s">
        <v>4830</v>
      </c>
      <c r="BF173" s="168" t="s">
        <v>740</v>
      </c>
      <c r="BG173" s="171" t="s">
        <v>740</v>
      </c>
      <c r="BH173" s="189" t="s">
        <v>740</v>
      </c>
      <c r="BI173" s="189"/>
      <c r="BJ173" s="566" t="s">
        <v>2799</v>
      </c>
      <c r="BK173" s="484" t="s">
        <v>2799</v>
      </c>
      <c r="BL173" s="189"/>
      <c r="BM173" s="56"/>
      <c r="BN173" s="214">
        <v>999</v>
      </c>
      <c r="BP173" s="585"/>
      <c r="BQ173" s="585" t="s">
        <v>113</v>
      </c>
      <c r="BR173" s="585" t="s">
        <v>739</v>
      </c>
      <c r="BS173" s="585"/>
      <c r="BT173" s="585"/>
    </row>
    <row r="174" spans="1:72">
      <c r="A174" s="40">
        <v>569</v>
      </c>
      <c r="B174" s="153" t="s">
        <v>7259</v>
      </c>
      <c r="C174" s="153" t="s">
        <v>7260</v>
      </c>
      <c r="D174" s="28">
        <v>0</v>
      </c>
      <c r="E174" s="591">
        <v>0</v>
      </c>
      <c r="F174" s="591">
        <v>1</v>
      </c>
      <c r="G174" s="349" t="s">
        <v>7213</v>
      </c>
      <c r="H174" t="s">
        <v>736</v>
      </c>
      <c r="J174" s="56"/>
      <c r="K174" s="179"/>
      <c r="L174" s="179"/>
      <c r="M174" s="581"/>
      <c r="N174" s="581" t="s">
        <v>736</v>
      </c>
      <c r="O174" s="179" t="s">
        <v>736</v>
      </c>
      <c r="P174" s="581" t="s">
        <v>736</v>
      </c>
      <c r="Q174" s="195" t="s">
        <v>735</v>
      </c>
      <c r="R174" s="142">
        <v>97</v>
      </c>
      <c r="S174" s="142">
        <v>2</v>
      </c>
      <c r="T174" s="181" t="s">
        <v>144</v>
      </c>
      <c r="U174" s="182"/>
      <c r="V174" s="147">
        <v>99</v>
      </c>
      <c r="W174" s="147">
        <v>99</v>
      </c>
      <c r="X174" s="183" t="s">
        <v>2764</v>
      </c>
      <c r="Y174" s="137">
        <v>0</v>
      </c>
      <c r="Z174" s="137">
        <v>1</v>
      </c>
      <c r="AA174" s="137">
        <v>0</v>
      </c>
      <c r="AB174" s="137">
        <v>0</v>
      </c>
      <c r="AC174" s="137">
        <v>0</v>
      </c>
      <c r="AD174" s="137">
        <v>1</v>
      </c>
      <c r="AE174" s="137">
        <v>1</v>
      </c>
      <c r="AF174" s="137">
        <v>0</v>
      </c>
      <c r="AG174" s="137">
        <v>0</v>
      </c>
      <c r="AH174" s="178"/>
      <c r="AI174" s="137">
        <v>0</v>
      </c>
      <c r="AJ174" s="178" t="s">
        <v>84</v>
      </c>
      <c r="AK174" s="203" t="s">
        <v>84</v>
      </c>
      <c r="AL174" s="200">
        <v>5</v>
      </c>
      <c r="AM174" s="178" t="s">
        <v>1743</v>
      </c>
      <c r="AN174" s="178" t="s">
        <v>1743</v>
      </c>
      <c r="AO174" s="178" t="s">
        <v>1744</v>
      </c>
      <c r="AP174" s="184">
        <v>3</v>
      </c>
      <c r="AQ174" s="178" t="s">
        <v>449</v>
      </c>
      <c r="AR174" s="178" t="s">
        <v>97</v>
      </c>
      <c r="AS174" s="178" t="s">
        <v>96</v>
      </c>
      <c r="AT174" s="178" t="s">
        <v>97</v>
      </c>
      <c r="AU174" s="178"/>
      <c r="AV174" s="601" t="s">
        <v>2799</v>
      </c>
      <c r="AW174" s="484" t="b">
        <v>0</v>
      </c>
      <c r="AX174" s="178" t="s">
        <v>89</v>
      </c>
      <c r="AY174" s="178"/>
      <c r="AZ174" s="178"/>
      <c r="BA174" s="178" t="b">
        <v>0</v>
      </c>
      <c r="BB174" s="178" t="b">
        <v>0</v>
      </c>
      <c r="BC174" s="178" t="b">
        <v>0</v>
      </c>
      <c r="BD174" s="178"/>
      <c r="BE174" s="179" t="s">
        <v>737</v>
      </c>
      <c r="BF174" s="179" t="s">
        <v>737</v>
      </c>
      <c r="BG174" s="179" t="s">
        <v>737</v>
      </c>
      <c r="BH174" s="182" t="s">
        <v>737</v>
      </c>
      <c r="BI174" s="182"/>
      <c r="BJ174" s="566" t="s">
        <v>2799</v>
      </c>
      <c r="BK174" s="484" t="s">
        <v>2799</v>
      </c>
      <c r="BL174" s="182"/>
      <c r="BM174" s="56"/>
      <c r="BN174" s="214">
        <v>999</v>
      </c>
      <c r="BP174" s="585"/>
      <c r="BQ174" s="585" t="s">
        <v>143</v>
      </c>
      <c r="BR174" s="585" t="s">
        <v>736</v>
      </c>
      <c r="BS174" s="585"/>
      <c r="BT174" s="585"/>
    </row>
    <row r="175" spans="1:72">
      <c r="A175" s="40">
        <v>580</v>
      </c>
      <c r="B175" s="153" t="s">
        <v>7261</v>
      </c>
      <c r="C175" s="153" t="s">
        <v>7262</v>
      </c>
      <c r="D175" s="28">
        <v>0</v>
      </c>
      <c r="E175" s="591">
        <v>0</v>
      </c>
      <c r="F175" s="591">
        <v>1</v>
      </c>
      <c r="G175" s="349" t="s">
        <v>7213</v>
      </c>
      <c r="H175" t="s">
        <v>587</v>
      </c>
      <c r="J175" s="189"/>
      <c r="K175" s="178"/>
      <c r="L175" s="178"/>
      <c r="M175" s="182"/>
      <c r="N175" s="182" t="s">
        <v>587</v>
      </c>
      <c r="O175" s="178" t="s">
        <v>587</v>
      </c>
      <c r="P175" s="182" t="s">
        <v>587</v>
      </c>
      <c r="Q175" s="180" t="s">
        <v>586</v>
      </c>
      <c r="R175" s="142">
        <v>99</v>
      </c>
      <c r="S175" s="142">
        <v>4</v>
      </c>
      <c r="T175" s="181" t="s">
        <v>196</v>
      </c>
      <c r="U175" s="182"/>
      <c r="V175" s="147">
        <v>99</v>
      </c>
      <c r="W175" s="147">
        <v>99</v>
      </c>
      <c r="X175" s="183" t="s">
        <v>2764</v>
      </c>
      <c r="Y175" s="137">
        <v>0</v>
      </c>
      <c r="Z175" s="137">
        <v>1</v>
      </c>
      <c r="AA175" s="137">
        <v>0</v>
      </c>
      <c r="AB175" s="137">
        <v>0</v>
      </c>
      <c r="AC175" s="137">
        <v>0</v>
      </c>
      <c r="AD175" s="137">
        <v>1</v>
      </c>
      <c r="AE175" s="137">
        <v>1</v>
      </c>
      <c r="AF175" s="137">
        <v>0</v>
      </c>
      <c r="AG175" s="137">
        <v>1</v>
      </c>
      <c r="AH175" s="178"/>
      <c r="AI175" s="137">
        <v>0</v>
      </c>
      <c r="AJ175" s="178" t="s">
        <v>84</v>
      </c>
      <c r="AK175" s="203" t="s">
        <v>84</v>
      </c>
      <c r="AL175" s="200">
        <v>5</v>
      </c>
      <c r="AM175" s="178" t="s">
        <v>1743</v>
      </c>
      <c r="AN175" s="178" t="s">
        <v>1743</v>
      </c>
      <c r="AO175" s="178" t="s">
        <v>1744</v>
      </c>
      <c r="AP175" s="184">
        <v>3</v>
      </c>
      <c r="AQ175" s="178" t="s">
        <v>449</v>
      </c>
      <c r="AR175" s="178" t="s">
        <v>97</v>
      </c>
      <c r="AS175" s="178" t="s">
        <v>96</v>
      </c>
      <c r="AT175" s="178" t="s">
        <v>97</v>
      </c>
      <c r="AU175" s="178"/>
      <c r="AV175" s="601" t="s">
        <v>2799</v>
      </c>
      <c r="AW175" s="484" t="b">
        <v>0</v>
      </c>
      <c r="AX175" s="178" t="s">
        <v>89</v>
      </c>
      <c r="AY175" s="178"/>
      <c r="AZ175" s="178"/>
      <c r="BA175" s="178" t="b">
        <v>0</v>
      </c>
      <c r="BB175" s="178" t="b">
        <v>0</v>
      </c>
      <c r="BC175" s="178" t="b">
        <v>0</v>
      </c>
      <c r="BD175" s="178"/>
      <c r="BE175" s="178" t="s">
        <v>5298</v>
      </c>
      <c r="BF175" s="178" t="s">
        <v>5299</v>
      </c>
      <c r="BG175" s="178" t="s">
        <v>5299</v>
      </c>
      <c r="BH175" s="182" t="s">
        <v>5299</v>
      </c>
      <c r="BI175" s="182"/>
      <c r="BJ175" s="566" t="s">
        <v>2799</v>
      </c>
      <c r="BK175" s="484" t="s">
        <v>2799</v>
      </c>
      <c r="BL175" s="182"/>
      <c r="BM175" s="56"/>
      <c r="BN175" s="214">
        <v>999</v>
      </c>
      <c r="BP175" s="585"/>
      <c r="BQ175" s="585" t="s">
        <v>54</v>
      </c>
      <c r="BR175" s="585" t="s">
        <v>587</v>
      </c>
      <c r="BS175" s="585"/>
      <c r="BT175" s="585"/>
    </row>
    <row r="176" spans="1:72">
      <c r="A176" s="40">
        <v>581</v>
      </c>
      <c r="B176" s="153" t="s">
        <v>7261</v>
      </c>
      <c r="C176" s="153" t="s">
        <v>7262</v>
      </c>
      <c r="D176" s="28">
        <v>0</v>
      </c>
      <c r="E176" s="591">
        <v>0</v>
      </c>
      <c r="F176" s="591">
        <v>1</v>
      </c>
      <c r="G176" s="349" t="s">
        <v>7213</v>
      </c>
      <c r="H176" t="s">
        <v>731</v>
      </c>
      <c r="J176" s="189"/>
      <c r="K176" s="178"/>
      <c r="L176" s="178"/>
      <c r="M176" s="182"/>
      <c r="N176" s="182" t="s">
        <v>731</v>
      </c>
      <c r="O176" s="178" t="s">
        <v>731</v>
      </c>
      <c r="P176" s="182" t="s">
        <v>731</v>
      </c>
      <c r="Q176" s="180" t="s">
        <v>730</v>
      </c>
      <c r="R176" s="142">
        <v>99</v>
      </c>
      <c r="S176" s="142">
        <v>4</v>
      </c>
      <c r="T176" s="181" t="s">
        <v>196</v>
      </c>
      <c r="U176" s="182"/>
      <c r="V176" s="147">
        <v>99</v>
      </c>
      <c r="W176" s="147">
        <v>99</v>
      </c>
      <c r="X176" s="183" t="s">
        <v>2764</v>
      </c>
      <c r="Y176" s="137">
        <v>0</v>
      </c>
      <c r="Z176" s="137">
        <v>1</v>
      </c>
      <c r="AA176" s="137">
        <v>0</v>
      </c>
      <c r="AB176" s="137">
        <v>0</v>
      </c>
      <c r="AC176" s="137">
        <v>0</v>
      </c>
      <c r="AD176" s="137">
        <v>1</v>
      </c>
      <c r="AE176" s="137">
        <v>1</v>
      </c>
      <c r="AF176" s="137">
        <v>0</v>
      </c>
      <c r="AG176" s="137">
        <v>0</v>
      </c>
      <c r="AH176" s="178"/>
      <c r="AI176" s="137">
        <v>0</v>
      </c>
      <c r="AJ176" s="178" t="s">
        <v>84</v>
      </c>
      <c r="AK176" s="203" t="s">
        <v>84</v>
      </c>
      <c r="AL176" s="200">
        <v>5</v>
      </c>
      <c r="AM176" s="178" t="s">
        <v>1743</v>
      </c>
      <c r="AN176" s="178" t="s">
        <v>1743</v>
      </c>
      <c r="AO176" s="178" t="s">
        <v>1744</v>
      </c>
      <c r="AP176" s="184">
        <v>3</v>
      </c>
      <c r="AQ176" s="178" t="s">
        <v>449</v>
      </c>
      <c r="AR176" s="178" t="s">
        <v>97</v>
      </c>
      <c r="AS176" s="178" t="s">
        <v>96</v>
      </c>
      <c r="AT176" s="178" t="s">
        <v>97</v>
      </c>
      <c r="AU176" s="178"/>
      <c r="AV176" s="601" t="s">
        <v>2799</v>
      </c>
      <c r="AW176" s="484" t="b">
        <v>0</v>
      </c>
      <c r="AX176" s="178" t="s">
        <v>89</v>
      </c>
      <c r="AY176" s="178"/>
      <c r="AZ176" s="178"/>
      <c r="BA176" s="178" t="b">
        <v>0</v>
      </c>
      <c r="BB176" s="178" t="b">
        <v>0</v>
      </c>
      <c r="BC176" s="178" t="b">
        <v>0</v>
      </c>
      <c r="BD176" s="178"/>
      <c r="BE176" s="178" t="s">
        <v>5296</v>
      </c>
      <c r="BF176" s="178" t="s">
        <v>5297</v>
      </c>
      <c r="BG176" s="178" t="s">
        <v>5297</v>
      </c>
      <c r="BH176" s="182" t="s">
        <v>5297</v>
      </c>
      <c r="BI176" s="182"/>
      <c r="BJ176" s="566" t="s">
        <v>2799</v>
      </c>
      <c r="BK176" s="484" t="s">
        <v>2799</v>
      </c>
      <c r="BL176" s="182"/>
      <c r="BM176" s="56"/>
      <c r="BN176" s="214">
        <v>999</v>
      </c>
      <c r="BP176" s="585"/>
      <c r="BQ176" s="585" t="s">
        <v>143</v>
      </c>
      <c r="BR176" s="585" t="s">
        <v>731</v>
      </c>
      <c r="BS176" s="585"/>
      <c r="BT176" s="585"/>
    </row>
    <row r="177" spans="1:72">
      <c r="A177" s="40">
        <v>587</v>
      </c>
      <c r="B177" s="153" t="s">
        <v>7263</v>
      </c>
      <c r="C177" s="153" t="s">
        <v>7264</v>
      </c>
      <c r="D177" s="28">
        <v>0</v>
      </c>
      <c r="E177" s="591">
        <v>0</v>
      </c>
      <c r="F177" s="591">
        <v>1</v>
      </c>
      <c r="G177" s="349" t="s">
        <v>7213</v>
      </c>
      <c r="H177" t="s">
        <v>492</v>
      </c>
      <c r="I177" s="119"/>
      <c r="J177" s="56"/>
      <c r="K177" s="178"/>
      <c r="L177" s="178"/>
      <c r="M177" s="182"/>
      <c r="N177" s="182" t="s">
        <v>492</v>
      </c>
      <c r="O177" s="178" t="s">
        <v>492</v>
      </c>
      <c r="P177" s="182" t="s">
        <v>492</v>
      </c>
      <c r="Q177" s="180" t="s">
        <v>491</v>
      </c>
      <c r="R177" s="142">
        <v>101</v>
      </c>
      <c r="S177" s="142">
        <v>5</v>
      </c>
      <c r="T177" s="181" t="s">
        <v>1717</v>
      </c>
      <c r="U177" s="182"/>
      <c r="V177" s="147">
        <v>99</v>
      </c>
      <c r="W177" s="147">
        <v>99</v>
      </c>
      <c r="X177" s="183" t="s">
        <v>2764</v>
      </c>
      <c r="Y177" s="137">
        <v>0</v>
      </c>
      <c r="Z177" s="137">
        <v>1</v>
      </c>
      <c r="AA177" s="137">
        <v>0</v>
      </c>
      <c r="AB177" s="137">
        <v>0</v>
      </c>
      <c r="AC177" s="137">
        <v>0</v>
      </c>
      <c r="AD177" s="137">
        <v>1</v>
      </c>
      <c r="AE177" s="137">
        <v>1</v>
      </c>
      <c r="AF177" s="137">
        <v>0</v>
      </c>
      <c r="AG177" s="137">
        <v>1</v>
      </c>
      <c r="AH177" s="178"/>
      <c r="AI177" s="137">
        <v>0</v>
      </c>
      <c r="AJ177" s="178" t="s">
        <v>84</v>
      </c>
      <c r="AK177" s="203" t="s">
        <v>84</v>
      </c>
      <c r="AL177" s="200">
        <v>5</v>
      </c>
      <c r="AM177" s="178" t="s">
        <v>1743</v>
      </c>
      <c r="AN177" s="178" t="s">
        <v>1743</v>
      </c>
      <c r="AO177" s="178" t="s">
        <v>1744</v>
      </c>
      <c r="AP177" s="184">
        <v>3</v>
      </c>
      <c r="AQ177" s="178" t="s">
        <v>449</v>
      </c>
      <c r="AR177" s="178" t="s">
        <v>97</v>
      </c>
      <c r="AS177" s="178" t="s">
        <v>96</v>
      </c>
      <c r="AT177" s="178" t="s">
        <v>97</v>
      </c>
      <c r="AU177" s="178"/>
      <c r="AV177" s="601" t="s">
        <v>2799</v>
      </c>
      <c r="AW177" s="484" t="b">
        <v>0</v>
      </c>
      <c r="AX177" s="178" t="s">
        <v>89</v>
      </c>
      <c r="AY177" s="178"/>
      <c r="AZ177" s="178"/>
      <c r="BA177" s="178" t="b">
        <v>0</v>
      </c>
      <c r="BB177" s="178" t="b">
        <v>0</v>
      </c>
      <c r="BC177" s="178" t="b">
        <v>0</v>
      </c>
      <c r="BD177" s="178"/>
      <c r="BE177" s="178" t="s">
        <v>4865</v>
      </c>
      <c r="BF177" s="178" t="s">
        <v>493</v>
      </c>
      <c r="BG177" s="178" t="s">
        <v>493</v>
      </c>
      <c r="BH177" s="182" t="s">
        <v>493</v>
      </c>
      <c r="BI177" s="182"/>
      <c r="BJ177" s="566" t="s">
        <v>2799</v>
      </c>
      <c r="BK177" s="484" t="s">
        <v>2799</v>
      </c>
      <c r="BL177" s="182"/>
      <c r="BM177" s="56"/>
      <c r="BN177" s="214">
        <v>999</v>
      </c>
      <c r="BP177" s="585"/>
      <c r="BQ177" s="585" t="s">
        <v>117</v>
      </c>
      <c r="BR177" s="585" t="s">
        <v>492</v>
      </c>
      <c r="BS177" s="585"/>
      <c r="BT177" s="585"/>
    </row>
    <row r="178" spans="1:72">
      <c r="A178" s="40">
        <v>588</v>
      </c>
      <c r="B178" s="153" t="s">
        <v>7263</v>
      </c>
      <c r="C178" s="153" t="s">
        <v>7264</v>
      </c>
      <c r="D178" s="28">
        <v>0</v>
      </c>
      <c r="E178" s="591">
        <v>0</v>
      </c>
      <c r="F178" s="591">
        <v>1</v>
      </c>
      <c r="G178" s="349" t="s">
        <v>7213</v>
      </c>
      <c r="H178" t="s">
        <v>489</v>
      </c>
      <c r="J178" s="56"/>
      <c r="K178" s="178"/>
      <c r="L178" s="178"/>
      <c r="M178" s="182"/>
      <c r="N178" s="182" t="s">
        <v>489</v>
      </c>
      <c r="O178" s="178" t="s">
        <v>489</v>
      </c>
      <c r="P178" s="182" t="s">
        <v>489</v>
      </c>
      <c r="Q178" s="180" t="s">
        <v>488</v>
      </c>
      <c r="R178" s="142">
        <v>101</v>
      </c>
      <c r="S178" s="142">
        <v>5</v>
      </c>
      <c r="T178" s="188" t="s">
        <v>1717</v>
      </c>
      <c r="U178" s="182"/>
      <c r="V178" s="147">
        <v>99</v>
      </c>
      <c r="W178" s="147">
        <v>99</v>
      </c>
      <c r="X178" s="183" t="s">
        <v>2764</v>
      </c>
      <c r="Y178" s="137">
        <v>0</v>
      </c>
      <c r="Z178" s="137">
        <v>1</v>
      </c>
      <c r="AA178" s="137">
        <v>0</v>
      </c>
      <c r="AB178" s="137">
        <v>0</v>
      </c>
      <c r="AC178" s="137">
        <v>0</v>
      </c>
      <c r="AD178" s="137">
        <v>1</v>
      </c>
      <c r="AE178" s="137">
        <v>1</v>
      </c>
      <c r="AF178" s="137">
        <v>0</v>
      </c>
      <c r="AG178" s="137">
        <v>0</v>
      </c>
      <c r="AH178" s="178"/>
      <c r="AI178" s="137">
        <v>0</v>
      </c>
      <c r="AJ178" s="119" t="s">
        <v>84</v>
      </c>
      <c r="AK178" s="203" t="s">
        <v>84</v>
      </c>
      <c r="AL178" s="200">
        <v>5</v>
      </c>
      <c r="AM178" s="178" t="s">
        <v>1743</v>
      </c>
      <c r="AN178" s="178" t="s">
        <v>1743</v>
      </c>
      <c r="AO178" s="178" t="s">
        <v>1744</v>
      </c>
      <c r="AP178" s="184">
        <v>3</v>
      </c>
      <c r="AQ178" s="178" t="s">
        <v>449</v>
      </c>
      <c r="AR178" s="178" t="s">
        <v>97</v>
      </c>
      <c r="AS178" s="178" t="s">
        <v>96</v>
      </c>
      <c r="AT178" s="178" t="s">
        <v>97</v>
      </c>
      <c r="AU178" s="178"/>
      <c r="AV178" s="601" t="s">
        <v>2799</v>
      </c>
      <c r="AW178" s="484" t="b">
        <v>0</v>
      </c>
      <c r="AX178" s="178" t="s">
        <v>89</v>
      </c>
      <c r="AY178" s="178"/>
      <c r="AZ178" s="178"/>
      <c r="BA178" s="178" t="b">
        <v>0</v>
      </c>
      <c r="BB178" s="178" t="b">
        <v>0</v>
      </c>
      <c r="BC178" s="178" t="b">
        <v>0</v>
      </c>
      <c r="BD178" s="178"/>
      <c r="BE178" s="178" t="s">
        <v>490</v>
      </c>
      <c r="BF178" s="178" t="s">
        <v>490</v>
      </c>
      <c r="BG178" s="178" t="s">
        <v>490</v>
      </c>
      <c r="BH178" s="182" t="s">
        <v>490</v>
      </c>
      <c r="BI178" s="182"/>
      <c r="BJ178" s="566" t="s">
        <v>2799</v>
      </c>
      <c r="BK178" s="484" t="s">
        <v>2799</v>
      </c>
      <c r="BL178" s="182"/>
      <c r="BM178" s="56"/>
      <c r="BN178" s="214">
        <v>999</v>
      </c>
      <c r="BP178" s="585"/>
      <c r="BQ178" s="585" t="s">
        <v>113</v>
      </c>
      <c r="BR178" s="585" t="s">
        <v>489</v>
      </c>
      <c r="BS178" s="585"/>
      <c r="BT178" s="585"/>
    </row>
    <row r="179" spans="1:72">
      <c r="A179" s="40">
        <v>594</v>
      </c>
      <c r="B179" s="153" t="s">
        <v>7265</v>
      </c>
      <c r="C179" s="153" t="s">
        <v>7266</v>
      </c>
      <c r="D179" s="28">
        <v>0</v>
      </c>
      <c r="E179" s="591">
        <v>0</v>
      </c>
      <c r="F179" s="591">
        <v>1</v>
      </c>
      <c r="G179" s="349" t="s">
        <v>7213</v>
      </c>
      <c r="H179" t="s">
        <v>498</v>
      </c>
      <c r="J179" s="189"/>
      <c r="K179" s="178"/>
      <c r="L179" s="178"/>
      <c r="M179" s="182"/>
      <c r="N179" s="182" t="s">
        <v>498</v>
      </c>
      <c r="O179" s="178" t="s">
        <v>498</v>
      </c>
      <c r="P179" s="182" t="s">
        <v>498</v>
      </c>
      <c r="Q179" s="180" t="s">
        <v>497</v>
      </c>
      <c r="R179" s="142">
        <v>102</v>
      </c>
      <c r="S179" s="142">
        <v>6</v>
      </c>
      <c r="T179" s="181" t="s">
        <v>306</v>
      </c>
      <c r="U179" s="182"/>
      <c r="V179" s="147">
        <v>99</v>
      </c>
      <c r="W179" s="147">
        <v>99</v>
      </c>
      <c r="X179" s="183" t="s">
        <v>2764</v>
      </c>
      <c r="Y179" s="137">
        <v>0</v>
      </c>
      <c r="Z179" s="137">
        <v>1</v>
      </c>
      <c r="AA179" s="137">
        <v>0</v>
      </c>
      <c r="AB179" s="137">
        <v>0</v>
      </c>
      <c r="AC179" s="137">
        <v>0</v>
      </c>
      <c r="AD179" s="137">
        <v>1</v>
      </c>
      <c r="AE179" s="137">
        <v>1</v>
      </c>
      <c r="AF179" s="137">
        <v>0</v>
      </c>
      <c r="AG179" s="137">
        <v>1</v>
      </c>
      <c r="AH179" s="178"/>
      <c r="AI179" s="137">
        <v>0</v>
      </c>
      <c r="AJ179" s="178" t="s">
        <v>84</v>
      </c>
      <c r="AK179" s="203" t="s">
        <v>84</v>
      </c>
      <c r="AL179" s="200">
        <v>5</v>
      </c>
      <c r="AM179" s="178" t="s">
        <v>1743</v>
      </c>
      <c r="AN179" s="178" t="s">
        <v>1743</v>
      </c>
      <c r="AO179" s="178" t="s">
        <v>1744</v>
      </c>
      <c r="AP179" s="184">
        <v>3</v>
      </c>
      <c r="AQ179" s="178" t="s">
        <v>449</v>
      </c>
      <c r="AR179" s="178" t="s">
        <v>97</v>
      </c>
      <c r="AS179" s="178" t="s">
        <v>96</v>
      </c>
      <c r="AT179" s="178" t="s">
        <v>97</v>
      </c>
      <c r="AU179" s="178"/>
      <c r="AV179" s="601" t="s">
        <v>2799</v>
      </c>
      <c r="AW179" s="484" t="b">
        <v>0</v>
      </c>
      <c r="AX179" s="178" t="s">
        <v>89</v>
      </c>
      <c r="AY179" s="178"/>
      <c r="AZ179" s="178"/>
      <c r="BA179" s="178" t="b">
        <v>0</v>
      </c>
      <c r="BB179" s="178" t="b">
        <v>0</v>
      </c>
      <c r="BC179" s="178" t="b">
        <v>0</v>
      </c>
      <c r="BD179" s="178"/>
      <c r="BE179" s="178" t="s">
        <v>4845</v>
      </c>
      <c r="BF179" s="178" t="s">
        <v>499</v>
      </c>
      <c r="BG179" s="178" t="s">
        <v>499</v>
      </c>
      <c r="BH179" s="182" t="s">
        <v>499</v>
      </c>
      <c r="BI179" s="182"/>
      <c r="BJ179" s="566" t="s">
        <v>2799</v>
      </c>
      <c r="BK179" s="484" t="s">
        <v>2799</v>
      </c>
      <c r="BL179" s="182"/>
      <c r="BM179" s="56"/>
      <c r="BN179" s="214">
        <v>999</v>
      </c>
      <c r="BP179" s="585"/>
      <c r="BQ179" s="585" t="s">
        <v>54</v>
      </c>
      <c r="BR179" s="585" t="s">
        <v>498</v>
      </c>
      <c r="BS179" s="585"/>
      <c r="BT179" s="585"/>
    </row>
    <row r="180" spans="1:72">
      <c r="A180" s="40">
        <v>595</v>
      </c>
      <c r="B180" s="153" t="s">
        <v>7265</v>
      </c>
      <c r="C180" s="153" t="s">
        <v>7266</v>
      </c>
      <c r="D180" s="28">
        <v>0</v>
      </c>
      <c r="E180" s="591">
        <v>0</v>
      </c>
      <c r="F180" s="591">
        <v>1</v>
      </c>
      <c r="G180" s="349" t="s">
        <v>7213</v>
      </c>
      <c r="H180" t="s">
        <v>495</v>
      </c>
      <c r="J180" s="189"/>
      <c r="K180" s="178"/>
      <c r="L180" s="178"/>
      <c r="M180" s="182"/>
      <c r="N180" s="182" t="s">
        <v>495</v>
      </c>
      <c r="O180" s="178" t="s">
        <v>495</v>
      </c>
      <c r="P180" s="182" t="s">
        <v>495</v>
      </c>
      <c r="Q180" s="180" t="s">
        <v>494</v>
      </c>
      <c r="R180" s="142">
        <v>102</v>
      </c>
      <c r="S180" s="142">
        <v>6</v>
      </c>
      <c r="T180" s="181" t="s">
        <v>306</v>
      </c>
      <c r="U180" s="182"/>
      <c r="V180" s="147">
        <v>99</v>
      </c>
      <c r="W180" s="147">
        <v>99</v>
      </c>
      <c r="X180" s="183" t="s">
        <v>2764</v>
      </c>
      <c r="Y180" s="137">
        <v>0</v>
      </c>
      <c r="Z180" s="137">
        <v>1</v>
      </c>
      <c r="AA180" s="137">
        <v>0</v>
      </c>
      <c r="AB180" s="137">
        <v>0</v>
      </c>
      <c r="AC180" s="137">
        <v>0</v>
      </c>
      <c r="AD180" s="137">
        <v>1</v>
      </c>
      <c r="AE180" s="137">
        <v>1</v>
      </c>
      <c r="AF180" s="137">
        <v>0</v>
      </c>
      <c r="AG180" s="137">
        <v>0</v>
      </c>
      <c r="AH180" s="178"/>
      <c r="AI180" s="137">
        <v>0</v>
      </c>
      <c r="AJ180" s="178" t="s">
        <v>84</v>
      </c>
      <c r="AK180" s="203" t="s">
        <v>84</v>
      </c>
      <c r="AL180" s="200">
        <v>5</v>
      </c>
      <c r="AM180" s="178" t="s">
        <v>1743</v>
      </c>
      <c r="AN180" s="178" t="s">
        <v>1743</v>
      </c>
      <c r="AO180" s="178" t="s">
        <v>1744</v>
      </c>
      <c r="AP180" s="184">
        <v>3</v>
      </c>
      <c r="AQ180" s="178" t="s">
        <v>449</v>
      </c>
      <c r="AR180" s="178" t="s">
        <v>97</v>
      </c>
      <c r="AS180" s="178" t="s">
        <v>96</v>
      </c>
      <c r="AT180" s="178" t="s">
        <v>97</v>
      </c>
      <c r="AU180" s="178"/>
      <c r="AV180" s="601" t="s">
        <v>2799</v>
      </c>
      <c r="AW180" s="484" t="b">
        <v>0</v>
      </c>
      <c r="AX180" s="178" t="s">
        <v>89</v>
      </c>
      <c r="AY180" s="178"/>
      <c r="AZ180" s="178"/>
      <c r="BA180" s="178" t="b">
        <v>0</v>
      </c>
      <c r="BB180" s="178" t="b">
        <v>0</v>
      </c>
      <c r="BC180" s="178" t="b">
        <v>0</v>
      </c>
      <c r="BD180" s="178"/>
      <c r="BE180" s="178" t="s">
        <v>496</v>
      </c>
      <c r="BF180" s="178" t="s">
        <v>496</v>
      </c>
      <c r="BG180" s="178" t="s">
        <v>496</v>
      </c>
      <c r="BH180" s="182" t="s">
        <v>496</v>
      </c>
      <c r="BI180" s="182"/>
      <c r="BJ180" s="566" t="s">
        <v>2799</v>
      </c>
      <c r="BK180" s="484" t="s">
        <v>2799</v>
      </c>
      <c r="BL180" s="182"/>
      <c r="BM180" s="56"/>
      <c r="BN180" s="214">
        <v>999</v>
      </c>
      <c r="BP180" s="585"/>
      <c r="BQ180" s="585" t="s">
        <v>109</v>
      </c>
      <c r="BR180" s="585" t="s">
        <v>495</v>
      </c>
      <c r="BS180" s="585"/>
      <c r="BT180" s="585"/>
    </row>
    <row r="181" spans="1:72">
      <c r="A181" s="40">
        <v>601</v>
      </c>
      <c r="B181" s="153" t="s">
        <v>7267</v>
      </c>
      <c r="C181" s="153" t="s">
        <v>7268</v>
      </c>
      <c r="D181" s="28">
        <v>0</v>
      </c>
      <c r="E181" s="591">
        <v>0</v>
      </c>
      <c r="F181" s="591">
        <v>1</v>
      </c>
      <c r="G181" s="349" t="s">
        <v>7213</v>
      </c>
      <c r="H181" t="s">
        <v>448</v>
      </c>
      <c r="J181" s="56"/>
      <c r="K181" s="178"/>
      <c r="L181" s="178"/>
      <c r="M181" s="182"/>
      <c r="N181" s="182" t="s">
        <v>448</v>
      </c>
      <c r="O181" s="178" t="s">
        <v>448</v>
      </c>
      <c r="P181" s="182" t="s">
        <v>448</v>
      </c>
      <c r="Q181" s="180" t="s">
        <v>447</v>
      </c>
      <c r="R181" s="142">
        <v>103</v>
      </c>
      <c r="S181" s="142">
        <v>7</v>
      </c>
      <c r="T181" s="181" t="s">
        <v>80</v>
      </c>
      <c r="U181" s="182"/>
      <c r="V181" s="147">
        <v>99</v>
      </c>
      <c r="W181" s="147">
        <v>99</v>
      </c>
      <c r="X181" s="183" t="s">
        <v>2764</v>
      </c>
      <c r="Y181" s="137">
        <v>0</v>
      </c>
      <c r="Z181" s="137">
        <v>1</v>
      </c>
      <c r="AA181" s="137">
        <v>0</v>
      </c>
      <c r="AB181" s="137">
        <v>0</v>
      </c>
      <c r="AC181" s="137">
        <v>0</v>
      </c>
      <c r="AD181" s="137">
        <v>1</v>
      </c>
      <c r="AE181" s="137">
        <v>1</v>
      </c>
      <c r="AF181" s="137">
        <v>0</v>
      </c>
      <c r="AG181" s="137">
        <v>1</v>
      </c>
      <c r="AH181" s="178"/>
      <c r="AI181" s="137">
        <v>0</v>
      </c>
      <c r="AJ181" s="178" t="s">
        <v>84</v>
      </c>
      <c r="AK181" s="203" t="s">
        <v>84</v>
      </c>
      <c r="AL181" s="200">
        <v>5</v>
      </c>
      <c r="AM181" s="178" t="s">
        <v>1743</v>
      </c>
      <c r="AN181" s="178" t="s">
        <v>1743</v>
      </c>
      <c r="AO181" s="178" t="s">
        <v>1744</v>
      </c>
      <c r="AP181" s="184">
        <v>3</v>
      </c>
      <c r="AQ181" s="178" t="s">
        <v>449</v>
      </c>
      <c r="AR181" s="178" t="s">
        <v>97</v>
      </c>
      <c r="AS181" s="178" t="s">
        <v>96</v>
      </c>
      <c r="AT181" s="178" t="s">
        <v>97</v>
      </c>
      <c r="AU181" s="178"/>
      <c r="AV181" s="601" t="s">
        <v>2799</v>
      </c>
      <c r="AW181" s="484" t="b">
        <v>0</v>
      </c>
      <c r="AX181" s="178" t="s">
        <v>89</v>
      </c>
      <c r="AY181" s="178"/>
      <c r="AZ181" s="178"/>
      <c r="BA181" s="178" t="b">
        <v>0</v>
      </c>
      <c r="BB181" s="178" t="b">
        <v>0</v>
      </c>
      <c r="BC181" s="178" t="b">
        <v>0</v>
      </c>
      <c r="BD181" s="178"/>
      <c r="BE181" s="178" t="s">
        <v>4841</v>
      </c>
      <c r="BF181" s="178" t="s">
        <v>450</v>
      </c>
      <c r="BG181" s="178" t="s">
        <v>450</v>
      </c>
      <c r="BH181" s="182" t="s">
        <v>450</v>
      </c>
      <c r="BI181" s="182"/>
      <c r="BJ181" s="566" t="s">
        <v>2799</v>
      </c>
      <c r="BK181" s="484" t="s">
        <v>2799</v>
      </c>
      <c r="BL181" s="182"/>
      <c r="BM181" s="56"/>
      <c r="BN181" s="214">
        <v>999</v>
      </c>
      <c r="BP181" s="585"/>
      <c r="BQ181" s="585" t="s">
        <v>113</v>
      </c>
      <c r="BR181" s="585" t="s">
        <v>448</v>
      </c>
      <c r="BS181" s="585"/>
      <c r="BT181" s="585"/>
    </row>
    <row r="182" spans="1:72">
      <c r="A182" s="40">
        <v>602</v>
      </c>
      <c r="B182" s="153" t="s">
        <v>7267</v>
      </c>
      <c r="C182" s="153" t="s">
        <v>7268</v>
      </c>
      <c r="D182" s="28">
        <v>0</v>
      </c>
      <c r="E182" s="591">
        <v>0</v>
      </c>
      <c r="F182" s="591">
        <v>1</v>
      </c>
      <c r="G182" s="349" t="s">
        <v>7213</v>
      </c>
      <c r="H182" t="s">
        <v>742</v>
      </c>
      <c r="J182" s="56"/>
      <c r="K182" s="178"/>
      <c r="L182" s="178"/>
      <c r="M182" s="182"/>
      <c r="N182" s="182" t="s">
        <v>742</v>
      </c>
      <c r="O182" s="178" t="s">
        <v>742</v>
      </c>
      <c r="P182" s="182" t="s">
        <v>742</v>
      </c>
      <c r="Q182" s="180" t="s">
        <v>741</v>
      </c>
      <c r="R182" s="142">
        <v>103</v>
      </c>
      <c r="S182" s="142">
        <v>7</v>
      </c>
      <c r="T182" s="188" t="s">
        <v>80</v>
      </c>
      <c r="U182" s="182"/>
      <c r="V182" s="147">
        <v>99</v>
      </c>
      <c r="W182" s="147">
        <v>99</v>
      </c>
      <c r="X182" s="183" t="s">
        <v>2764</v>
      </c>
      <c r="Y182" s="137">
        <v>0</v>
      </c>
      <c r="Z182" s="137">
        <v>1</v>
      </c>
      <c r="AA182" s="137">
        <v>0</v>
      </c>
      <c r="AB182" s="137">
        <v>0</v>
      </c>
      <c r="AC182" s="137">
        <v>0</v>
      </c>
      <c r="AD182" s="137">
        <v>1</v>
      </c>
      <c r="AE182" s="137">
        <v>1</v>
      </c>
      <c r="AF182" s="137">
        <v>0</v>
      </c>
      <c r="AG182" s="137">
        <v>0</v>
      </c>
      <c r="AH182" s="178"/>
      <c r="AI182" s="137">
        <v>0</v>
      </c>
      <c r="AJ182" s="119" t="s">
        <v>84</v>
      </c>
      <c r="AK182" s="203" t="s">
        <v>84</v>
      </c>
      <c r="AL182" s="200">
        <v>5</v>
      </c>
      <c r="AM182" s="178" t="s">
        <v>1743</v>
      </c>
      <c r="AN182" s="178" t="s">
        <v>1743</v>
      </c>
      <c r="AO182" s="178" t="s">
        <v>1744</v>
      </c>
      <c r="AP182" s="184">
        <v>3</v>
      </c>
      <c r="AQ182" s="178" t="s">
        <v>449</v>
      </c>
      <c r="AR182" s="178" t="s">
        <v>97</v>
      </c>
      <c r="AS182" s="178" t="s">
        <v>96</v>
      </c>
      <c r="AT182" s="178" t="s">
        <v>97</v>
      </c>
      <c r="AU182" s="178"/>
      <c r="AV182" s="601" t="s">
        <v>2799</v>
      </c>
      <c r="AW182" s="484" t="b">
        <v>0</v>
      </c>
      <c r="AX182" s="178" t="s">
        <v>89</v>
      </c>
      <c r="AY182" s="178"/>
      <c r="AZ182" s="178"/>
      <c r="BA182" s="178" t="b">
        <v>0</v>
      </c>
      <c r="BB182" s="178" t="b">
        <v>0</v>
      </c>
      <c r="BC182" s="178" t="b">
        <v>0</v>
      </c>
      <c r="BD182" s="178"/>
      <c r="BE182" s="178" t="s">
        <v>743</v>
      </c>
      <c r="BF182" s="178" t="s">
        <v>743</v>
      </c>
      <c r="BG182" s="119" t="s">
        <v>743</v>
      </c>
      <c r="BH182" s="182" t="s">
        <v>743</v>
      </c>
      <c r="BI182" s="182"/>
      <c r="BJ182" s="566" t="s">
        <v>2799</v>
      </c>
      <c r="BK182" s="484" t="s">
        <v>2799</v>
      </c>
      <c r="BL182" s="182"/>
      <c r="BM182" s="56"/>
      <c r="BN182" s="214">
        <v>999</v>
      </c>
      <c r="BP182" s="585"/>
      <c r="BQ182" s="585" t="s">
        <v>54</v>
      </c>
      <c r="BR182" s="585" t="s">
        <v>742</v>
      </c>
      <c r="BS182" s="585"/>
      <c r="BT182" s="585"/>
    </row>
    <row r="183" spans="1:72">
      <c r="A183" s="40">
        <v>608</v>
      </c>
      <c r="B183" s="153" t="s">
        <v>7269</v>
      </c>
      <c r="C183" s="153" t="s">
        <v>7270</v>
      </c>
      <c r="D183" s="28">
        <v>0</v>
      </c>
      <c r="E183" s="591">
        <v>0</v>
      </c>
      <c r="F183" s="591">
        <v>1</v>
      </c>
      <c r="G183" s="349" t="s">
        <v>7213</v>
      </c>
      <c r="H183" t="s">
        <v>467</v>
      </c>
      <c r="J183" s="56"/>
      <c r="K183" s="178"/>
      <c r="L183" s="178"/>
      <c r="M183" s="182"/>
      <c r="N183" s="182" t="s">
        <v>467</v>
      </c>
      <c r="O183" s="178" t="s">
        <v>467</v>
      </c>
      <c r="P183" s="182" t="s">
        <v>467</v>
      </c>
      <c r="Q183" s="180" t="s">
        <v>466</v>
      </c>
      <c r="R183" s="142">
        <v>104</v>
      </c>
      <c r="S183" s="142">
        <v>8</v>
      </c>
      <c r="T183" s="181" t="s">
        <v>255</v>
      </c>
      <c r="U183" s="182"/>
      <c r="V183" s="147">
        <v>99</v>
      </c>
      <c r="W183" s="147">
        <v>99</v>
      </c>
      <c r="X183" s="183" t="s">
        <v>2764</v>
      </c>
      <c r="Y183" s="137">
        <v>0</v>
      </c>
      <c r="Z183" s="137">
        <v>1</v>
      </c>
      <c r="AA183" s="137">
        <v>0</v>
      </c>
      <c r="AB183" s="137">
        <v>0</v>
      </c>
      <c r="AC183" s="137">
        <v>0</v>
      </c>
      <c r="AD183" s="137">
        <v>1</v>
      </c>
      <c r="AE183" s="137">
        <v>1</v>
      </c>
      <c r="AF183" s="137">
        <v>0</v>
      </c>
      <c r="AG183" s="137">
        <v>1</v>
      </c>
      <c r="AH183" s="178"/>
      <c r="AI183" s="137">
        <v>0</v>
      </c>
      <c r="AJ183" s="178" t="s">
        <v>84</v>
      </c>
      <c r="AK183" s="203" t="s">
        <v>84</v>
      </c>
      <c r="AL183" s="200">
        <v>5</v>
      </c>
      <c r="AM183" s="178" t="s">
        <v>1743</v>
      </c>
      <c r="AN183" s="178" t="s">
        <v>1743</v>
      </c>
      <c r="AO183" s="178" t="s">
        <v>1744</v>
      </c>
      <c r="AP183" s="184">
        <v>3</v>
      </c>
      <c r="AQ183" s="178" t="s">
        <v>449</v>
      </c>
      <c r="AR183" s="178" t="s">
        <v>97</v>
      </c>
      <c r="AS183" s="178" t="s">
        <v>96</v>
      </c>
      <c r="AT183" s="178" t="s">
        <v>97</v>
      </c>
      <c r="AU183" s="178"/>
      <c r="AV183" s="601" t="s">
        <v>2799</v>
      </c>
      <c r="AW183" s="484" t="b">
        <v>0</v>
      </c>
      <c r="AX183" s="178" t="s">
        <v>89</v>
      </c>
      <c r="AY183" s="178"/>
      <c r="AZ183" s="178"/>
      <c r="BA183" s="178" t="b">
        <v>0</v>
      </c>
      <c r="BB183" s="178" t="b">
        <v>0</v>
      </c>
      <c r="BC183" s="178" t="b">
        <v>0</v>
      </c>
      <c r="BD183" s="178"/>
      <c r="BE183" s="178" t="s">
        <v>4849</v>
      </c>
      <c r="BF183" s="178" t="s">
        <v>468</v>
      </c>
      <c r="BG183" s="178" t="s">
        <v>468</v>
      </c>
      <c r="BH183" s="182" t="s">
        <v>468</v>
      </c>
      <c r="BI183" s="182"/>
      <c r="BJ183" s="566" t="s">
        <v>2799</v>
      </c>
      <c r="BK183" s="484" t="s">
        <v>2799</v>
      </c>
      <c r="BL183" s="182"/>
      <c r="BM183" s="56"/>
      <c r="BN183" s="214">
        <v>999</v>
      </c>
      <c r="BP183" s="585"/>
      <c r="BQ183" s="585" t="s">
        <v>117</v>
      </c>
      <c r="BR183" s="585" t="s">
        <v>467</v>
      </c>
      <c r="BS183" s="585"/>
      <c r="BT183" s="585"/>
    </row>
    <row r="184" spans="1:72">
      <c r="A184" s="40">
        <v>609</v>
      </c>
      <c r="B184" s="153" t="s">
        <v>7269</v>
      </c>
      <c r="C184" s="153" t="s">
        <v>7270</v>
      </c>
      <c r="D184" s="28">
        <v>0</v>
      </c>
      <c r="E184" s="591">
        <v>0</v>
      </c>
      <c r="F184" s="591">
        <v>1</v>
      </c>
      <c r="G184" s="349" t="s">
        <v>7213</v>
      </c>
      <c r="H184" t="s">
        <v>464</v>
      </c>
      <c r="J184" s="56"/>
      <c r="L184" s="119"/>
      <c r="M184" s="189"/>
      <c r="N184" s="56" t="s">
        <v>464</v>
      </c>
      <c r="O184" t="s">
        <v>464</v>
      </c>
      <c r="P184" s="56" t="s">
        <v>464</v>
      </c>
      <c r="Q184" s="120" t="s">
        <v>463</v>
      </c>
      <c r="R184" s="142">
        <v>104</v>
      </c>
      <c r="S184" s="142">
        <v>8</v>
      </c>
      <c r="T184" s="124" t="s">
        <v>255</v>
      </c>
      <c r="U184" s="56"/>
      <c r="V184" s="147">
        <v>99</v>
      </c>
      <c r="W184" s="147">
        <v>99</v>
      </c>
      <c r="X184" s="21" t="s">
        <v>2764</v>
      </c>
      <c r="Y184" s="137">
        <v>0</v>
      </c>
      <c r="Z184" s="137">
        <v>1</v>
      </c>
      <c r="AA184" s="137">
        <v>0</v>
      </c>
      <c r="AB184" s="137">
        <v>0</v>
      </c>
      <c r="AC184" s="137">
        <v>0</v>
      </c>
      <c r="AD184" s="137">
        <v>1</v>
      </c>
      <c r="AE184" s="137">
        <v>1</v>
      </c>
      <c r="AF184" s="137">
        <v>0</v>
      </c>
      <c r="AG184" s="137">
        <v>0</v>
      </c>
      <c r="AI184" s="137">
        <v>0</v>
      </c>
      <c r="AJ184" t="s">
        <v>84</v>
      </c>
      <c r="AK184" s="203" t="s">
        <v>84</v>
      </c>
      <c r="AL184" s="200">
        <v>5</v>
      </c>
      <c r="AM184" t="s">
        <v>1743</v>
      </c>
      <c r="AN184" t="s">
        <v>1743</v>
      </c>
      <c r="AO184" t="s">
        <v>1744</v>
      </c>
      <c r="AP184" s="29">
        <v>3</v>
      </c>
      <c r="AQ184" t="s">
        <v>449</v>
      </c>
      <c r="AR184" t="s">
        <v>97</v>
      </c>
      <c r="AS184" t="s">
        <v>96</v>
      </c>
      <c r="AT184" t="s">
        <v>97</v>
      </c>
      <c r="AV184" s="601" t="s">
        <v>2799</v>
      </c>
      <c r="AW184" s="484" t="b">
        <v>0</v>
      </c>
      <c r="AX184" t="s">
        <v>89</v>
      </c>
      <c r="BA184" t="b">
        <v>0</v>
      </c>
      <c r="BB184" t="b">
        <v>0</v>
      </c>
      <c r="BC184" t="b">
        <v>0</v>
      </c>
      <c r="BE184" t="s">
        <v>465</v>
      </c>
      <c r="BF184" t="s">
        <v>465</v>
      </c>
      <c r="BG184" t="s">
        <v>465</v>
      </c>
      <c r="BH184" s="56" t="s">
        <v>465</v>
      </c>
      <c r="BI184" s="56"/>
      <c r="BJ184" s="566" t="s">
        <v>2799</v>
      </c>
      <c r="BK184" s="484" t="s">
        <v>2799</v>
      </c>
      <c r="BL184" s="56"/>
      <c r="BM184" s="56"/>
      <c r="BN184" s="214">
        <v>999</v>
      </c>
      <c r="BP184" s="585"/>
      <c r="BQ184" s="585" t="s">
        <v>54</v>
      </c>
      <c r="BR184" s="585" t="s">
        <v>464</v>
      </c>
      <c r="BS184" s="585"/>
      <c r="BT184" s="585"/>
    </row>
    <row r="185" spans="1:72">
      <c r="A185" s="40">
        <v>615</v>
      </c>
      <c r="B185" s="153" t="s">
        <v>7271</v>
      </c>
      <c r="C185" s="153" t="s">
        <v>7272</v>
      </c>
      <c r="D185" s="28">
        <v>0</v>
      </c>
      <c r="E185" s="591">
        <v>0</v>
      </c>
      <c r="F185" s="591">
        <v>1</v>
      </c>
      <c r="G185" s="349" t="s">
        <v>7213</v>
      </c>
      <c r="H185" t="s">
        <v>474</v>
      </c>
      <c r="J185" s="189"/>
      <c r="K185" s="119"/>
      <c r="L185" s="119"/>
      <c r="M185" s="189"/>
      <c r="N185" s="189" t="s">
        <v>474</v>
      </c>
      <c r="O185" s="119" t="s">
        <v>474</v>
      </c>
      <c r="P185" s="189" t="s">
        <v>474</v>
      </c>
      <c r="Q185" s="120" t="s">
        <v>473</v>
      </c>
      <c r="R185" s="142">
        <v>105</v>
      </c>
      <c r="S185" s="142">
        <v>9</v>
      </c>
      <c r="T185" s="188" t="s">
        <v>265</v>
      </c>
      <c r="U185" s="189"/>
      <c r="V185" s="147">
        <v>99</v>
      </c>
      <c r="W185" s="147">
        <v>99</v>
      </c>
      <c r="X185" s="190" t="s">
        <v>2764</v>
      </c>
      <c r="Y185" s="137">
        <v>0</v>
      </c>
      <c r="Z185" s="137">
        <v>1</v>
      </c>
      <c r="AA185" s="137">
        <v>0</v>
      </c>
      <c r="AB185" s="137">
        <v>0</v>
      </c>
      <c r="AC185" s="137">
        <v>0</v>
      </c>
      <c r="AD185" s="137">
        <v>1</v>
      </c>
      <c r="AE185" s="137">
        <v>1</v>
      </c>
      <c r="AF185" s="137">
        <v>0</v>
      </c>
      <c r="AG185" s="137">
        <v>1</v>
      </c>
      <c r="AH185" s="119"/>
      <c r="AI185" s="137">
        <v>0</v>
      </c>
      <c r="AJ185" s="119" t="s">
        <v>84</v>
      </c>
      <c r="AK185" s="203" t="s">
        <v>84</v>
      </c>
      <c r="AL185" s="200">
        <v>5</v>
      </c>
      <c r="AM185" s="119" t="s">
        <v>1743</v>
      </c>
      <c r="AN185" s="119" t="s">
        <v>1743</v>
      </c>
      <c r="AO185" s="119" t="s">
        <v>1744</v>
      </c>
      <c r="AP185" s="191">
        <v>3</v>
      </c>
      <c r="AQ185" s="119" t="s">
        <v>449</v>
      </c>
      <c r="AR185" s="119" t="s">
        <v>97</v>
      </c>
      <c r="AS185" s="119" t="s">
        <v>96</v>
      </c>
      <c r="AT185" s="119" t="s">
        <v>97</v>
      </c>
      <c r="AU185" s="119"/>
      <c r="AV185" s="601" t="s">
        <v>2799</v>
      </c>
      <c r="AW185" s="484" t="b">
        <v>0</v>
      </c>
      <c r="AX185" s="119" t="s">
        <v>89</v>
      </c>
      <c r="AY185" s="119"/>
      <c r="AZ185" s="119"/>
      <c r="BA185" s="119" t="b">
        <v>0</v>
      </c>
      <c r="BB185" s="119" t="b">
        <v>0</v>
      </c>
      <c r="BC185" s="119" t="b">
        <v>0</v>
      </c>
      <c r="BD185" s="119"/>
      <c r="BE185" s="119" t="s">
        <v>4853</v>
      </c>
      <c r="BF185" s="119" t="s">
        <v>475</v>
      </c>
      <c r="BG185" s="119" t="s">
        <v>475</v>
      </c>
      <c r="BH185" s="189" t="s">
        <v>475</v>
      </c>
      <c r="BI185" s="189"/>
      <c r="BJ185" s="566" t="s">
        <v>2799</v>
      </c>
      <c r="BK185" s="484" t="s">
        <v>2799</v>
      </c>
      <c r="BL185" s="189"/>
      <c r="BM185" s="56"/>
      <c r="BN185" s="214">
        <v>999</v>
      </c>
      <c r="BP185" s="585"/>
      <c r="BQ185" s="585" t="s">
        <v>143</v>
      </c>
      <c r="BR185" s="585" t="s">
        <v>474</v>
      </c>
      <c r="BS185" s="585"/>
      <c r="BT185" s="585"/>
    </row>
    <row r="186" spans="1:72">
      <c r="A186" s="40">
        <v>616</v>
      </c>
      <c r="B186" s="153" t="s">
        <v>7271</v>
      </c>
      <c r="C186" s="153" t="s">
        <v>7272</v>
      </c>
      <c r="D186" s="28">
        <v>0</v>
      </c>
      <c r="E186" s="591">
        <v>0</v>
      </c>
      <c r="F186" s="591">
        <v>1</v>
      </c>
      <c r="G186" s="349" t="s">
        <v>7213</v>
      </c>
      <c r="H186" t="s">
        <v>625</v>
      </c>
      <c r="J186" s="189"/>
      <c r="K186" s="119"/>
      <c r="L186" s="119"/>
      <c r="M186" s="189"/>
      <c r="N186" s="189" t="s">
        <v>625</v>
      </c>
      <c r="O186" s="119" t="s">
        <v>625</v>
      </c>
      <c r="P186" s="189" t="s">
        <v>625</v>
      </c>
      <c r="Q186" s="120" t="s">
        <v>624</v>
      </c>
      <c r="R186" s="142">
        <v>105</v>
      </c>
      <c r="S186" s="142">
        <v>9</v>
      </c>
      <c r="T186" s="188" t="s">
        <v>265</v>
      </c>
      <c r="U186" s="189"/>
      <c r="V186" s="147">
        <v>99</v>
      </c>
      <c r="W186" s="147">
        <v>99</v>
      </c>
      <c r="X186" s="190" t="s">
        <v>2764</v>
      </c>
      <c r="Y186" s="137">
        <v>0</v>
      </c>
      <c r="Z186" s="137">
        <v>1</v>
      </c>
      <c r="AA186" s="137">
        <v>0</v>
      </c>
      <c r="AB186" s="137">
        <v>0</v>
      </c>
      <c r="AC186" s="137">
        <v>0</v>
      </c>
      <c r="AD186" s="137">
        <v>1</v>
      </c>
      <c r="AE186" s="137">
        <v>1</v>
      </c>
      <c r="AF186" s="137">
        <v>0</v>
      </c>
      <c r="AG186" s="137">
        <v>0</v>
      </c>
      <c r="AH186" s="119"/>
      <c r="AI186" s="137">
        <v>0</v>
      </c>
      <c r="AJ186" s="119" t="s">
        <v>84</v>
      </c>
      <c r="AK186" s="203" t="s">
        <v>84</v>
      </c>
      <c r="AL186" s="200">
        <v>5</v>
      </c>
      <c r="AM186" s="119" t="s">
        <v>1743</v>
      </c>
      <c r="AN186" s="119" t="s">
        <v>1743</v>
      </c>
      <c r="AO186" s="119" t="s">
        <v>1744</v>
      </c>
      <c r="AP186" s="191">
        <v>3</v>
      </c>
      <c r="AQ186" s="119" t="s">
        <v>449</v>
      </c>
      <c r="AR186" s="119" t="s">
        <v>97</v>
      </c>
      <c r="AS186" s="119" t="s">
        <v>96</v>
      </c>
      <c r="AT186" s="119" t="s">
        <v>97</v>
      </c>
      <c r="AU186" s="119"/>
      <c r="AV186" s="601" t="s">
        <v>2799</v>
      </c>
      <c r="AW186" s="484" t="b">
        <v>0</v>
      </c>
      <c r="AX186" s="119" t="s">
        <v>89</v>
      </c>
      <c r="AY186" s="119"/>
      <c r="AZ186" s="119"/>
      <c r="BA186" s="119" t="b">
        <v>0</v>
      </c>
      <c r="BB186" s="119" t="b">
        <v>0</v>
      </c>
      <c r="BC186" s="119" t="b">
        <v>0</v>
      </c>
      <c r="BD186" s="119"/>
      <c r="BE186" s="119" t="s">
        <v>626</v>
      </c>
      <c r="BF186" s="119" t="s">
        <v>626</v>
      </c>
      <c r="BG186" s="119" t="s">
        <v>626</v>
      </c>
      <c r="BH186" s="189" t="s">
        <v>626</v>
      </c>
      <c r="BI186" s="189"/>
      <c r="BJ186" s="566" t="s">
        <v>2799</v>
      </c>
      <c r="BK186" s="484" t="s">
        <v>2799</v>
      </c>
      <c r="BL186" s="189"/>
      <c r="BM186" s="56"/>
      <c r="BN186" s="214">
        <v>999</v>
      </c>
      <c r="BP186" s="585"/>
      <c r="BQ186" s="585" t="s">
        <v>109</v>
      </c>
      <c r="BR186" s="585" t="s">
        <v>625</v>
      </c>
      <c r="BS186" s="585"/>
      <c r="BT186" s="585"/>
    </row>
    <row r="187" spans="1:72">
      <c r="A187" s="40">
        <v>622</v>
      </c>
      <c r="B187" s="153" t="s">
        <v>7273</v>
      </c>
      <c r="C187" s="153" t="s">
        <v>7274</v>
      </c>
      <c r="D187" s="28">
        <v>0</v>
      </c>
      <c r="E187" s="591">
        <v>0</v>
      </c>
      <c r="F187" s="591">
        <v>1</v>
      </c>
      <c r="G187" s="349" t="s">
        <v>7213</v>
      </c>
      <c r="H187" t="s">
        <v>480</v>
      </c>
      <c r="J187" s="56"/>
      <c r="K187" s="119"/>
      <c r="L187" s="119"/>
      <c r="M187" s="189"/>
      <c r="N187" s="189" t="s">
        <v>480</v>
      </c>
      <c r="O187" s="119" t="s">
        <v>480</v>
      </c>
      <c r="P187" s="189" t="s">
        <v>480</v>
      </c>
      <c r="Q187" s="120" t="s">
        <v>479</v>
      </c>
      <c r="R187" s="142">
        <v>106</v>
      </c>
      <c r="S187" s="142">
        <v>10</v>
      </c>
      <c r="T187" s="188" t="s">
        <v>95</v>
      </c>
      <c r="U187" s="189"/>
      <c r="V187" s="147">
        <v>99</v>
      </c>
      <c r="W187" s="147">
        <v>99</v>
      </c>
      <c r="X187" s="190" t="s">
        <v>2764</v>
      </c>
      <c r="Y187" s="137">
        <v>0</v>
      </c>
      <c r="Z187" s="137">
        <v>1</v>
      </c>
      <c r="AA187" s="137">
        <v>0</v>
      </c>
      <c r="AB187" s="137">
        <v>0</v>
      </c>
      <c r="AC187" s="137">
        <v>0</v>
      </c>
      <c r="AD187" s="137">
        <v>1</v>
      </c>
      <c r="AE187" s="137">
        <v>1</v>
      </c>
      <c r="AF187" s="137">
        <v>0</v>
      </c>
      <c r="AG187" s="137">
        <v>1</v>
      </c>
      <c r="AH187" s="119"/>
      <c r="AI187" s="137">
        <v>0</v>
      </c>
      <c r="AJ187" s="119" t="s">
        <v>84</v>
      </c>
      <c r="AK187" s="203" t="s">
        <v>84</v>
      </c>
      <c r="AL187" s="200">
        <v>5</v>
      </c>
      <c r="AM187" s="119" t="s">
        <v>1743</v>
      </c>
      <c r="AN187" s="119" t="s">
        <v>1743</v>
      </c>
      <c r="AO187" s="119" t="s">
        <v>1744</v>
      </c>
      <c r="AP187" s="191">
        <v>3</v>
      </c>
      <c r="AQ187" s="119" t="s">
        <v>449</v>
      </c>
      <c r="AR187" s="119" t="s">
        <v>97</v>
      </c>
      <c r="AS187" s="119" t="s">
        <v>96</v>
      </c>
      <c r="AT187" s="119" t="s">
        <v>97</v>
      </c>
      <c r="AU187" s="119"/>
      <c r="AV187" s="601" t="s">
        <v>2799</v>
      </c>
      <c r="AW187" s="484" t="b">
        <v>0</v>
      </c>
      <c r="AX187" s="119" t="s">
        <v>89</v>
      </c>
      <c r="AY187" s="119"/>
      <c r="AZ187" s="119"/>
      <c r="BA187" s="119" t="b">
        <v>0</v>
      </c>
      <c r="BB187" s="119" t="b">
        <v>0</v>
      </c>
      <c r="BC187" s="119" t="b">
        <v>0</v>
      </c>
      <c r="BD187" s="119"/>
      <c r="BE187" s="119" t="s">
        <v>5175</v>
      </c>
      <c r="BF187" s="119" t="s">
        <v>481</v>
      </c>
      <c r="BG187" s="119" t="s">
        <v>481</v>
      </c>
      <c r="BH187" s="189" t="s">
        <v>481</v>
      </c>
      <c r="BI187" s="189"/>
      <c r="BJ187" s="566" t="s">
        <v>2799</v>
      </c>
      <c r="BK187" s="484" t="s">
        <v>2799</v>
      </c>
      <c r="BL187" s="189"/>
      <c r="BM187" s="56"/>
      <c r="BN187" s="214">
        <v>999</v>
      </c>
      <c r="BP187" s="585"/>
      <c r="BQ187" s="585" t="s">
        <v>86</v>
      </c>
      <c r="BR187" s="585" t="s">
        <v>480</v>
      </c>
      <c r="BS187" s="585"/>
      <c r="BT187" s="585"/>
    </row>
    <row r="188" spans="1:72">
      <c r="A188" s="40">
        <v>623</v>
      </c>
      <c r="B188" s="153" t="s">
        <v>7273</v>
      </c>
      <c r="C188" s="153" t="s">
        <v>7274</v>
      </c>
      <c r="D188" s="28">
        <v>0</v>
      </c>
      <c r="E188" s="591">
        <v>0</v>
      </c>
      <c r="F188" s="591">
        <v>1</v>
      </c>
      <c r="G188" s="349" t="s">
        <v>7213</v>
      </c>
      <c r="H188" t="s">
        <v>477</v>
      </c>
      <c r="J188" s="189"/>
      <c r="K188" s="119"/>
      <c r="L188" s="119"/>
      <c r="M188" s="189"/>
      <c r="N188" s="189" t="s">
        <v>477</v>
      </c>
      <c r="O188" s="119" t="s">
        <v>477</v>
      </c>
      <c r="P188" s="189" t="s">
        <v>477</v>
      </c>
      <c r="Q188" s="120" t="s">
        <v>476</v>
      </c>
      <c r="R188" s="142">
        <v>106</v>
      </c>
      <c r="S188" s="142">
        <v>10</v>
      </c>
      <c r="T188" s="188" t="s">
        <v>95</v>
      </c>
      <c r="U188" s="189"/>
      <c r="V188" s="147">
        <v>99</v>
      </c>
      <c r="W188" s="147">
        <v>99</v>
      </c>
      <c r="X188" s="190" t="s">
        <v>2764</v>
      </c>
      <c r="Y188" s="137">
        <v>0</v>
      </c>
      <c r="Z188" s="137">
        <v>1</v>
      </c>
      <c r="AA188" s="137">
        <v>0</v>
      </c>
      <c r="AB188" s="137">
        <v>0</v>
      </c>
      <c r="AC188" s="137">
        <v>0</v>
      </c>
      <c r="AD188" s="137">
        <v>1</v>
      </c>
      <c r="AE188" s="137">
        <v>1</v>
      </c>
      <c r="AF188" s="137">
        <v>0</v>
      </c>
      <c r="AG188" s="137">
        <v>0</v>
      </c>
      <c r="AH188" s="119"/>
      <c r="AI188" s="137">
        <v>0</v>
      </c>
      <c r="AJ188" s="119" t="s">
        <v>84</v>
      </c>
      <c r="AK188" s="203" t="s">
        <v>84</v>
      </c>
      <c r="AL188" s="200">
        <v>5</v>
      </c>
      <c r="AM188" s="119" t="s">
        <v>1743</v>
      </c>
      <c r="AN188" s="119" t="s">
        <v>1743</v>
      </c>
      <c r="AO188" s="119" t="s">
        <v>1744</v>
      </c>
      <c r="AP188" s="191">
        <v>3</v>
      </c>
      <c r="AQ188" s="119" t="s">
        <v>449</v>
      </c>
      <c r="AR188" s="119" t="s">
        <v>97</v>
      </c>
      <c r="AS188" s="119" t="s">
        <v>96</v>
      </c>
      <c r="AT188" s="119" t="s">
        <v>97</v>
      </c>
      <c r="AU188" s="119"/>
      <c r="AV188" s="601" t="s">
        <v>2799</v>
      </c>
      <c r="AW188" s="484" t="b">
        <v>0</v>
      </c>
      <c r="AX188" s="119" t="s">
        <v>89</v>
      </c>
      <c r="AY188" s="119"/>
      <c r="AZ188" s="119"/>
      <c r="BA188" s="119" t="b">
        <v>0</v>
      </c>
      <c r="BB188" s="119" t="b">
        <v>0</v>
      </c>
      <c r="BC188" s="119" t="b">
        <v>0</v>
      </c>
      <c r="BD188" s="119"/>
      <c r="BE188" s="119" t="s">
        <v>5174</v>
      </c>
      <c r="BF188" s="119" t="s">
        <v>478</v>
      </c>
      <c r="BG188" s="119" t="s">
        <v>478</v>
      </c>
      <c r="BH188" s="189" t="s">
        <v>478</v>
      </c>
      <c r="BI188" s="189"/>
      <c r="BJ188" s="566" t="s">
        <v>2799</v>
      </c>
      <c r="BK188" s="484" t="s">
        <v>2799</v>
      </c>
      <c r="BL188" s="189"/>
      <c r="BM188" s="56"/>
      <c r="BN188" s="214">
        <v>999</v>
      </c>
      <c r="BP188" s="585"/>
      <c r="BQ188" s="585" t="s">
        <v>86</v>
      </c>
      <c r="BR188" s="585" t="s">
        <v>477</v>
      </c>
      <c r="BS188" s="585"/>
      <c r="BT188" s="585"/>
    </row>
    <row r="189" spans="1:72">
      <c r="A189" s="40">
        <v>629</v>
      </c>
      <c r="B189" s="153" t="s">
        <v>7275</v>
      </c>
      <c r="C189" s="153" t="s">
        <v>7276</v>
      </c>
      <c r="D189" s="28">
        <v>0</v>
      </c>
      <c r="E189" s="591">
        <v>0</v>
      </c>
      <c r="F189" s="591">
        <v>1</v>
      </c>
      <c r="G189" s="349" t="s">
        <v>7213</v>
      </c>
      <c r="H189" t="s">
        <v>806</v>
      </c>
      <c r="J189" s="189"/>
      <c r="K189" s="119"/>
      <c r="L189" s="119"/>
      <c r="M189" s="189"/>
      <c r="N189" s="189" t="s">
        <v>806</v>
      </c>
      <c r="O189" s="119" t="s">
        <v>806</v>
      </c>
      <c r="P189" s="189" t="s">
        <v>806</v>
      </c>
      <c r="Q189" s="120" t="s">
        <v>805</v>
      </c>
      <c r="R189" s="142">
        <v>107</v>
      </c>
      <c r="S189" s="142">
        <v>11</v>
      </c>
      <c r="T189" s="188" t="s">
        <v>134</v>
      </c>
      <c r="U189" s="189"/>
      <c r="V189" s="147">
        <v>99</v>
      </c>
      <c r="W189" s="147">
        <v>99</v>
      </c>
      <c r="X189" s="190" t="s">
        <v>2764</v>
      </c>
      <c r="Y189" s="137">
        <v>0</v>
      </c>
      <c r="Z189" s="137">
        <v>1</v>
      </c>
      <c r="AA189" s="137">
        <v>0</v>
      </c>
      <c r="AB189" s="137">
        <v>0</v>
      </c>
      <c r="AC189" s="137">
        <v>0</v>
      </c>
      <c r="AD189" s="137">
        <v>1</v>
      </c>
      <c r="AE189" s="137">
        <v>1</v>
      </c>
      <c r="AF189" s="137">
        <v>0</v>
      </c>
      <c r="AG189" s="137">
        <v>1</v>
      </c>
      <c r="AH189" s="119"/>
      <c r="AI189" s="137">
        <v>0</v>
      </c>
      <c r="AJ189" s="119" t="s">
        <v>84</v>
      </c>
      <c r="AK189" s="203" t="s">
        <v>84</v>
      </c>
      <c r="AL189" s="200">
        <v>5</v>
      </c>
      <c r="AM189" s="119" t="s">
        <v>1743</v>
      </c>
      <c r="AN189" s="119" t="s">
        <v>1743</v>
      </c>
      <c r="AO189" s="119" t="s">
        <v>1744</v>
      </c>
      <c r="AP189" s="191">
        <v>3</v>
      </c>
      <c r="AQ189" s="119" t="s">
        <v>449</v>
      </c>
      <c r="AR189" s="119" t="s">
        <v>97</v>
      </c>
      <c r="AS189" s="119" t="s">
        <v>96</v>
      </c>
      <c r="AT189" s="119" t="s">
        <v>97</v>
      </c>
      <c r="AU189" s="119"/>
      <c r="AV189" s="601" t="s">
        <v>2799</v>
      </c>
      <c r="AW189" s="484" t="b">
        <v>0</v>
      </c>
      <c r="AX189" s="119" t="s">
        <v>89</v>
      </c>
      <c r="AY189" s="119"/>
      <c r="AZ189" s="119"/>
      <c r="BA189" s="119" t="b">
        <v>0</v>
      </c>
      <c r="BB189" s="119" t="b">
        <v>0</v>
      </c>
      <c r="BC189" s="119" t="b">
        <v>0</v>
      </c>
      <c r="BD189" s="119"/>
      <c r="BE189" s="119" t="s">
        <v>4861</v>
      </c>
      <c r="BF189" s="119" t="s">
        <v>807</v>
      </c>
      <c r="BG189" s="119" t="s">
        <v>807</v>
      </c>
      <c r="BH189" s="189" t="s">
        <v>807</v>
      </c>
      <c r="BI189" s="189"/>
      <c r="BJ189" s="566" t="s">
        <v>2799</v>
      </c>
      <c r="BK189" s="484" t="s">
        <v>2799</v>
      </c>
      <c r="BL189" s="189"/>
      <c r="BM189" s="56"/>
      <c r="BN189" s="214">
        <v>999</v>
      </c>
      <c r="BP189" s="585"/>
      <c r="BQ189" s="585" t="s">
        <v>113</v>
      </c>
      <c r="BR189" s="585" t="s">
        <v>806</v>
      </c>
      <c r="BS189" s="585"/>
      <c r="BT189" s="585"/>
    </row>
    <row r="190" spans="1:72">
      <c r="A190" s="40">
        <v>630</v>
      </c>
      <c r="B190" s="153" t="s">
        <v>7275</v>
      </c>
      <c r="C190" s="153" t="s">
        <v>7276</v>
      </c>
      <c r="D190" s="28">
        <v>0</v>
      </c>
      <c r="E190" s="591">
        <v>0</v>
      </c>
      <c r="F190" s="591">
        <v>1</v>
      </c>
      <c r="G190" s="349" t="s">
        <v>7213</v>
      </c>
      <c r="H190" t="s">
        <v>501</v>
      </c>
      <c r="J190" s="189"/>
      <c r="K190" s="119"/>
      <c r="L190" s="119"/>
      <c r="M190" s="189"/>
      <c r="N190" s="189" t="s">
        <v>501</v>
      </c>
      <c r="O190" s="119" t="s">
        <v>501</v>
      </c>
      <c r="P190" s="189" t="s">
        <v>501</v>
      </c>
      <c r="Q190" s="120" t="s">
        <v>500</v>
      </c>
      <c r="R190" s="142">
        <v>107</v>
      </c>
      <c r="S190" s="142">
        <v>11</v>
      </c>
      <c r="T190" s="188" t="s">
        <v>134</v>
      </c>
      <c r="U190" s="189"/>
      <c r="V190" s="147">
        <v>99</v>
      </c>
      <c r="W190" s="147">
        <v>99</v>
      </c>
      <c r="X190" s="190" t="s">
        <v>2764</v>
      </c>
      <c r="Y190" s="137">
        <v>0</v>
      </c>
      <c r="Z190" s="137">
        <v>1</v>
      </c>
      <c r="AA190" s="137">
        <v>0</v>
      </c>
      <c r="AB190" s="137">
        <v>0</v>
      </c>
      <c r="AC190" s="137">
        <v>0</v>
      </c>
      <c r="AD190" s="137">
        <v>1</v>
      </c>
      <c r="AE190" s="137">
        <v>1</v>
      </c>
      <c r="AF190" s="137">
        <v>0</v>
      </c>
      <c r="AG190" s="137">
        <v>0</v>
      </c>
      <c r="AH190" s="119"/>
      <c r="AI190" s="137">
        <v>0</v>
      </c>
      <c r="AJ190" s="119" t="s">
        <v>84</v>
      </c>
      <c r="AK190" s="203" t="s">
        <v>84</v>
      </c>
      <c r="AL190" s="200">
        <v>5</v>
      </c>
      <c r="AM190" s="119" t="s">
        <v>1743</v>
      </c>
      <c r="AN190" s="119" t="s">
        <v>1743</v>
      </c>
      <c r="AO190" s="119" t="s">
        <v>1744</v>
      </c>
      <c r="AP190" s="191">
        <v>3</v>
      </c>
      <c r="AQ190" s="119" t="s">
        <v>449</v>
      </c>
      <c r="AR190" s="119" t="s">
        <v>97</v>
      </c>
      <c r="AS190" s="119" t="s">
        <v>96</v>
      </c>
      <c r="AT190" s="119" t="s">
        <v>97</v>
      </c>
      <c r="AU190" s="119"/>
      <c r="AV190" s="601" t="s">
        <v>2799</v>
      </c>
      <c r="AW190" s="484" t="b">
        <v>0</v>
      </c>
      <c r="AX190" s="119" t="s">
        <v>89</v>
      </c>
      <c r="AY190" s="119"/>
      <c r="AZ190" s="119"/>
      <c r="BA190" s="119" t="b">
        <v>0</v>
      </c>
      <c r="BB190" s="119" t="b">
        <v>0</v>
      </c>
      <c r="BC190" s="119" t="b">
        <v>0</v>
      </c>
      <c r="BD190" s="119"/>
      <c r="BE190" s="119" t="s">
        <v>502</v>
      </c>
      <c r="BF190" s="119" t="s">
        <v>502</v>
      </c>
      <c r="BG190" s="119" t="s">
        <v>502</v>
      </c>
      <c r="BH190" s="189" t="s">
        <v>502</v>
      </c>
      <c r="BI190" s="189"/>
      <c r="BJ190" s="566" t="s">
        <v>2799</v>
      </c>
      <c r="BK190" s="484" t="s">
        <v>2799</v>
      </c>
      <c r="BL190" s="189"/>
      <c r="BM190" s="56"/>
      <c r="BN190" s="214">
        <v>999</v>
      </c>
      <c r="BP190" s="585"/>
      <c r="BQ190" s="585" t="s">
        <v>54</v>
      </c>
      <c r="BR190" s="585" t="s">
        <v>501</v>
      </c>
      <c r="BS190" s="585"/>
      <c r="BT190" s="585"/>
    </row>
    <row r="191" spans="1:72">
      <c r="A191" s="40">
        <v>636</v>
      </c>
      <c r="B191" s="153" t="s">
        <v>7277</v>
      </c>
      <c r="C191" s="153" t="s">
        <v>7278</v>
      </c>
      <c r="D191" s="28">
        <v>0</v>
      </c>
      <c r="E191" s="591">
        <v>0</v>
      </c>
      <c r="F191" s="591">
        <v>1</v>
      </c>
      <c r="G191" s="349" t="s">
        <v>7213</v>
      </c>
      <c r="H191" t="s">
        <v>461</v>
      </c>
      <c r="I191" s="119"/>
      <c r="J191" s="56"/>
      <c r="K191" s="119"/>
      <c r="L191" s="119"/>
      <c r="M191" s="189"/>
      <c r="N191" s="189" t="s">
        <v>461</v>
      </c>
      <c r="O191" s="119" t="s">
        <v>461</v>
      </c>
      <c r="P191" s="189" t="s">
        <v>461</v>
      </c>
      <c r="Q191" s="120" t="s">
        <v>460</v>
      </c>
      <c r="R191" s="142">
        <v>108</v>
      </c>
      <c r="S191" s="142">
        <v>12</v>
      </c>
      <c r="T191" s="188" t="s">
        <v>244</v>
      </c>
      <c r="U191" s="189"/>
      <c r="V191" s="147">
        <v>99</v>
      </c>
      <c r="W191" s="147">
        <v>99</v>
      </c>
      <c r="X191" s="190" t="s">
        <v>2764</v>
      </c>
      <c r="Y191" s="137">
        <v>0</v>
      </c>
      <c r="Z191" s="137">
        <v>1</v>
      </c>
      <c r="AA191" s="137">
        <v>0</v>
      </c>
      <c r="AB191" s="137">
        <v>0</v>
      </c>
      <c r="AC191" s="137">
        <v>0</v>
      </c>
      <c r="AD191" s="137">
        <v>1</v>
      </c>
      <c r="AE191" s="137">
        <v>1</v>
      </c>
      <c r="AF191" s="137">
        <v>0</v>
      </c>
      <c r="AG191" s="137">
        <v>1</v>
      </c>
      <c r="AH191" s="119"/>
      <c r="AI191" s="137">
        <v>0</v>
      </c>
      <c r="AJ191" s="119" t="s">
        <v>84</v>
      </c>
      <c r="AK191" s="203" t="s">
        <v>84</v>
      </c>
      <c r="AL191" s="200">
        <v>5</v>
      </c>
      <c r="AM191" s="119" t="s">
        <v>1743</v>
      </c>
      <c r="AN191" s="119" t="s">
        <v>1743</v>
      </c>
      <c r="AO191" s="119" t="s">
        <v>1744</v>
      </c>
      <c r="AP191" s="191">
        <v>3</v>
      </c>
      <c r="AQ191" s="119" t="s">
        <v>449</v>
      </c>
      <c r="AR191" s="119" t="s">
        <v>97</v>
      </c>
      <c r="AS191" s="119" t="s">
        <v>96</v>
      </c>
      <c r="AT191" s="119" t="s">
        <v>97</v>
      </c>
      <c r="AU191" s="119"/>
      <c r="AV191" s="601" t="s">
        <v>2799</v>
      </c>
      <c r="AW191" s="484" t="b">
        <v>0</v>
      </c>
      <c r="AX191" s="119" t="s">
        <v>89</v>
      </c>
      <c r="AY191" s="119"/>
      <c r="AZ191" s="119"/>
      <c r="BA191" s="119" t="b">
        <v>0</v>
      </c>
      <c r="BB191" s="119" t="b">
        <v>0</v>
      </c>
      <c r="BC191" s="119" t="b">
        <v>0</v>
      </c>
      <c r="BD191" s="119"/>
      <c r="BE191" s="119" t="s">
        <v>4857</v>
      </c>
      <c r="BF191" s="119" t="s">
        <v>462</v>
      </c>
      <c r="BG191" s="119" t="s">
        <v>462</v>
      </c>
      <c r="BH191" s="189" t="s">
        <v>462</v>
      </c>
      <c r="BI191" s="189"/>
      <c r="BJ191" s="566" t="s">
        <v>2799</v>
      </c>
      <c r="BK191" s="484" t="s">
        <v>2799</v>
      </c>
      <c r="BL191" s="189"/>
      <c r="BM191" s="56"/>
      <c r="BN191" s="214">
        <v>999</v>
      </c>
      <c r="BP191" s="585"/>
      <c r="BQ191" s="585" t="s">
        <v>103</v>
      </c>
      <c r="BR191" s="585" t="s">
        <v>461</v>
      </c>
      <c r="BS191" s="585"/>
      <c r="BT191" s="585"/>
    </row>
    <row r="192" spans="1:72">
      <c r="A192" s="40">
        <v>637</v>
      </c>
      <c r="B192" s="153" t="s">
        <v>7277</v>
      </c>
      <c r="C192" s="153" t="s">
        <v>7278</v>
      </c>
      <c r="D192" s="28">
        <v>0</v>
      </c>
      <c r="E192" s="591">
        <v>0</v>
      </c>
      <c r="F192" s="591">
        <v>1</v>
      </c>
      <c r="G192" s="349" t="s">
        <v>7213</v>
      </c>
      <c r="H192" t="s">
        <v>458</v>
      </c>
      <c r="J192" s="56"/>
      <c r="K192" s="119"/>
      <c r="L192" s="119"/>
      <c r="M192" s="189"/>
      <c r="N192" s="189" t="s">
        <v>458</v>
      </c>
      <c r="O192" s="119" t="s">
        <v>458</v>
      </c>
      <c r="P192" s="189" t="s">
        <v>458</v>
      </c>
      <c r="Q192" s="120" t="s">
        <v>457</v>
      </c>
      <c r="R192" s="142">
        <v>108</v>
      </c>
      <c r="S192" s="142">
        <v>12</v>
      </c>
      <c r="T192" s="188" t="s">
        <v>244</v>
      </c>
      <c r="U192" s="189"/>
      <c r="V192" s="147">
        <v>99</v>
      </c>
      <c r="W192" s="147">
        <v>99</v>
      </c>
      <c r="X192" s="190" t="s">
        <v>2764</v>
      </c>
      <c r="Y192" s="137">
        <v>0</v>
      </c>
      <c r="Z192" s="137">
        <v>1</v>
      </c>
      <c r="AA192" s="137">
        <v>0</v>
      </c>
      <c r="AB192" s="137">
        <v>0</v>
      </c>
      <c r="AC192" s="137">
        <v>0</v>
      </c>
      <c r="AD192" s="137">
        <v>1</v>
      </c>
      <c r="AE192" s="137">
        <v>1</v>
      </c>
      <c r="AF192" s="137">
        <v>0</v>
      </c>
      <c r="AG192" s="137">
        <v>0</v>
      </c>
      <c r="AH192" s="119"/>
      <c r="AI192" s="137">
        <v>0</v>
      </c>
      <c r="AJ192" s="119" t="s">
        <v>84</v>
      </c>
      <c r="AK192" s="203" t="s">
        <v>84</v>
      </c>
      <c r="AL192" s="200">
        <v>5</v>
      </c>
      <c r="AM192" s="119" t="s">
        <v>1743</v>
      </c>
      <c r="AN192" s="119" t="s">
        <v>1743</v>
      </c>
      <c r="AO192" s="119" t="s">
        <v>1744</v>
      </c>
      <c r="AP192" s="191">
        <v>3</v>
      </c>
      <c r="AQ192" s="119" t="s">
        <v>449</v>
      </c>
      <c r="AR192" s="119" t="s">
        <v>97</v>
      </c>
      <c r="AS192" s="119" t="s">
        <v>96</v>
      </c>
      <c r="AT192" s="119" t="s">
        <v>97</v>
      </c>
      <c r="AU192" s="119"/>
      <c r="AV192" s="601" t="s">
        <v>2799</v>
      </c>
      <c r="AW192" s="484" t="b">
        <v>0</v>
      </c>
      <c r="AX192" s="119" t="s">
        <v>89</v>
      </c>
      <c r="AY192" s="119"/>
      <c r="AZ192" s="119"/>
      <c r="BA192" s="119" t="b">
        <v>0</v>
      </c>
      <c r="BB192" s="119" t="b">
        <v>0</v>
      </c>
      <c r="BC192" s="119" t="b">
        <v>0</v>
      </c>
      <c r="BD192" s="119"/>
      <c r="BE192" s="119" t="s">
        <v>459</v>
      </c>
      <c r="BF192" s="119" t="s">
        <v>459</v>
      </c>
      <c r="BG192" s="119" t="s">
        <v>459</v>
      </c>
      <c r="BH192" s="189" t="s">
        <v>459</v>
      </c>
      <c r="BI192" s="189"/>
      <c r="BJ192" s="566" t="s">
        <v>2799</v>
      </c>
      <c r="BK192" s="484" t="s">
        <v>2799</v>
      </c>
      <c r="BL192" s="189"/>
      <c r="BM192" s="56"/>
      <c r="BN192" s="214">
        <v>999</v>
      </c>
      <c r="BP192" s="585"/>
      <c r="BQ192" s="585" t="s">
        <v>113</v>
      </c>
      <c r="BR192" s="585" t="s">
        <v>458</v>
      </c>
      <c r="BS192" s="585"/>
      <c r="BT192" s="585"/>
    </row>
    <row r="193" spans="1:74">
      <c r="A193" s="40">
        <v>649</v>
      </c>
      <c r="B193" s="153" t="s">
        <v>7279</v>
      </c>
      <c r="C193" s="153" t="s">
        <v>7280</v>
      </c>
      <c r="D193" s="28">
        <v>0</v>
      </c>
      <c r="E193" s="591">
        <v>0</v>
      </c>
      <c r="F193" s="591">
        <v>1</v>
      </c>
      <c r="G193" s="349" t="s">
        <v>7213</v>
      </c>
      <c r="H193" t="s">
        <v>729</v>
      </c>
      <c r="J193" s="56"/>
      <c r="L193" s="119"/>
      <c r="M193" s="189"/>
      <c r="N193" s="56" t="s">
        <v>729</v>
      </c>
      <c r="O193" t="s">
        <v>729</v>
      </c>
      <c r="P193" s="56" t="s">
        <v>729</v>
      </c>
      <c r="Q193" s="120" t="s">
        <v>728</v>
      </c>
      <c r="R193" s="142">
        <v>999</v>
      </c>
      <c r="S193" s="142">
        <v>70</v>
      </c>
      <c r="T193" s="188" t="s">
        <v>185</v>
      </c>
      <c r="U193" s="56"/>
      <c r="V193" s="147">
        <v>99</v>
      </c>
      <c r="W193" s="147">
        <v>99</v>
      </c>
      <c r="X193" s="21" t="s">
        <v>2766</v>
      </c>
      <c r="Y193" s="137">
        <v>0</v>
      </c>
      <c r="Z193" s="137">
        <v>1</v>
      </c>
      <c r="AA193" s="137">
        <v>0</v>
      </c>
      <c r="AB193" s="137">
        <v>0</v>
      </c>
      <c r="AC193" s="137">
        <v>0</v>
      </c>
      <c r="AD193" s="137">
        <v>1</v>
      </c>
      <c r="AE193" s="137">
        <v>1</v>
      </c>
      <c r="AF193" s="137">
        <v>0</v>
      </c>
      <c r="AG193" s="137">
        <v>1</v>
      </c>
      <c r="AI193" s="137">
        <v>0</v>
      </c>
      <c r="AJ193" t="s">
        <v>84</v>
      </c>
      <c r="AK193" s="203" t="s">
        <v>84</v>
      </c>
      <c r="AL193" s="200">
        <v>5</v>
      </c>
      <c r="AM193" t="s">
        <v>1743</v>
      </c>
      <c r="AN193" t="s">
        <v>1743</v>
      </c>
      <c r="AO193" t="s">
        <v>1744</v>
      </c>
      <c r="AP193" s="29">
        <v>3</v>
      </c>
      <c r="AQ193" t="s">
        <v>449</v>
      </c>
      <c r="AR193" t="s">
        <v>97</v>
      </c>
      <c r="AS193" t="s">
        <v>96</v>
      </c>
      <c r="AT193" t="s">
        <v>97</v>
      </c>
      <c r="AV193" s="601" t="s">
        <v>2799</v>
      </c>
      <c r="AW193" s="484" t="b">
        <v>0</v>
      </c>
      <c r="AX193" t="s">
        <v>89</v>
      </c>
      <c r="BA193" t="b">
        <v>0</v>
      </c>
      <c r="BB193" t="b">
        <v>0</v>
      </c>
      <c r="BC193" t="b">
        <v>0</v>
      </c>
      <c r="BE193" t="s">
        <v>4834</v>
      </c>
      <c r="BF193" t="s">
        <v>5281</v>
      </c>
      <c r="BG193" t="s">
        <v>5281</v>
      </c>
      <c r="BH193" s="56" t="s">
        <v>5281</v>
      </c>
      <c r="BI193" s="56"/>
      <c r="BJ193" s="566" t="s">
        <v>2799</v>
      </c>
      <c r="BK193" s="484" t="s">
        <v>2799</v>
      </c>
      <c r="BL193" s="56"/>
      <c r="BM193" s="56"/>
      <c r="BN193" s="377">
        <v>999</v>
      </c>
      <c r="BP193" s="585"/>
      <c r="BQ193" s="585" t="s">
        <v>99</v>
      </c>
      <c r="BR193" s="585" t="s">
        <v>729</v>
      </c>
      <c r="BS193" s="585"/>
      <c r="BT193" s="585"/>
    </row>
    <row r="194" spans="1:74">
      <c r="A194" s="40">
        <v>650</v>
      </c>
      <c r="B194" s="153" t="s">
        <v>7279</v>
      </c>
      <c r="C194" s="153" t="s">
        <v>7280</v>
      </c>
      <c r="D194" s="28">
        <v>0</v>
      </c>
      <c r="E194" s="591">
        <v>0</v>
      </c>
      <c r="F194" s="591">
        <v>1</v>
      </c>
      <c r="G194" s="349" t="s">
        <v>7213</v>
      </c>
      <c r="H194" t="s">
        <v>572</v>
      </c>
      <c r="J194" s="56"/>
      <c r="L194" s="119"/>
      <c r="M194" s="189"/>
      <c r="N194" s="56" t="s">
        <v>572</v>
      </c>
      <c r="O194" t="s">
        <v>572</v>
      </c>
      <c r="P194" s="56" t="s">
        <v>572</v>
      </c>
      <c r="Q194" s="120" t="s">
        <v>571</v>
      </c>
      <c r="R194" s="142">
        <v>999</v>
      </c>
      <c r="S194" s="142">
        <v>70</v>
      </c>
      <c r="T194" s="188" t="s">
        <v>185</v>
      </c>
      <c r="U194" s="56"/>
      <c r="V194" s="147">
        <v>99</v>
      </c>
      <c r="W194" s="147">
        <v>99</v>
      </c>
      <c r="X194" s="21" t="s">
        <v>2766</v>
      </c>
      <c r="Y194" s="137">
        <v>0</v>
      </c>
      <c r="Z194" s="137">
        <v>1</v>
      </c>
      <c r="AA194" s="137">
        <v>0</v>
      </c>
      <c r="AB194" s="137">
        <v>0</v>
      </c>
      <c r="AC194" s="137">
        <v>0</v>
      </c>
      <c r="AD194" s="137">
        <v>1</v>
      </c>
      <c r="AE194" s="137">
        <v>1</v>
      </c>
      <c r="AF194" s="137">
        <v>0</v>
      </c>
      <c r="AG194" s="137">
        <v>0</v>
      </c>
      <c r="AI194" s="137">
        <v>0</v>
      </c>
      <c r="AJ194" t="s">
        <v>84</v>
      </c>
      <c r="AK194" s="203" t="s">
        <v>84</v>
      </c>
      <c r="AL194" s="200">
        <v>5</v>
      </c>
      <c r="AM194" t="s">
        <v>1743</v>
      </c>
      <c r="AN194" t="s">
        <v>1743</v>
      </c>
      <c r="AO194" t="s">
        <v>1744</v>
      </c>
      <c r="AP194" s="29">
        <v>3</v>
      </c>
      <c r="AQ194" t="s">
        <v>449</v>
      </c>
      <c r="AR194" t="s">
        <v>97</v>
      </c>
      <c r="AS194" t="s">
        <v>96</v>
      </c>
      <c r="AT194" t="s">
        <v>97</v>
      </c>
      <c r="AV194" s="601" t="s">
        <v>2799</v>
      </c>
      <c r="AW194" s="484" t="b">
        <v>0</v>
      </c>
      <c r="AX194" t="s">
        <v>89</v>
      </c>
      <c r="BA194" t="b">
        <v>0</v>
      </c>
      <c r="BB194" t="b">
        <v>0</v>
      </c>
      <c r="BC194" t="b">
        <v>0</v>
      </c>
      <c r="BE194" t="s">
        <v>4743</v>
      </c>
      <c r="BF194" t="s">
        <v>4743</v>
      </c>
      <c r="BG194" t="s">
        <v>4743</v>
      </c>
      <c r="BH194" s="56" t="s">
        <v>4743</v>
      </c>
      <c r="BI194" s="56"/>
      <c r="BJ194" s="566" t="s">
        <v>2799</v>
      </c>
      <c r="BK194" s="484" t="s">
        <v>2799</v>
      </c>
      <c r="BL194" s="56"/>
      <c r="BM194" s="56"/>
      <c r="BN194" s="377">
        <v>999</v>
      </c>
      <c r="BP194" s="585"/>
      <c r="BQ194" s="585" t="s">
        <v>103</v>
      </c>
      <c r="BR194" s="585" t="s">
        <v>572</v>
      </c>
      <c r="BS194" s="585"/>
      <c r="BT194" s="585"/>
    </row>
    <row r="195" spans="1:74">
      <c r="A195" s="40">
        <v>659</v>
      </c>
      <c r="B195" s="153" t="s">
        <v>7281</v>
      </c>
      <c r="C195" s="153" t="s">
        <v>7280</v>
      </c>
      <c r="D195" s="28">
        <v>0</v>
      </c>
      <c r="E195" s="591">
        <v>0</v>
      </c>
      <c r="F195" s="591">
        <v>1</v>
      </c>
      <c r="G195" s="349" t="s">
        <v>7213</v>
      </c>
      <c r="H195" t="s">
        <v>486</v>
      </c>
      <c r="J195" s="56"/>
      <c r="L195" s="119"/>
      <c r="M195" s="189"/>
      <c r="N195" s="56" t="s">
        <v>486</v>
      </c>
      <c r="O195" t="s">
        <v>486</v>
      </c>
      <c r="P195" s="56" t="s">
        <v>486</v>
      </c>
      <c r="Q195" s="120" t="s">
        <v>485</v>
      </c>
      <c r="R195" s="142">
        <v>999</v>
      </c>
      <c r="S195" s="142">
        <v>71</v>
      </c>
      <c r="T195" s="124" t="s">
        <v>108</v>
      </c>
      <c r="U195" s="56"/>
      <c r="V195" s="147">
        <v>99</v>
      </c>
      <c r="W195" s="147">
        <v>99</v>
      </c>
      <c r="X195" s="21" t="s">
        <v>2766</v>
      </c>
      <c r="Y195" s="137">
        <v>0</v>
      </c>
      <c r="Z195" s="137">
        <v>1</v>
      </c>
      <c r="AA195" s="137">
        <v>0</v>
      </c>
      <c r="AB195" s="137">
        <v>0</v>
      </c>
      <c r="AC195" s="137">
        <v>0</v>
      </c>
      <c r="AD195" s="137">
        <v>1</v>
      </c>
      <c r="AE195" s="137">
        <v>1</v>
      </c>
      <c r="AF195" s="137">
        <v>0</v>
      </c>
      <c r="AG195" s="137">
        <v>1</v>
      </c>
      <c r="AI195" s="137">
        <v>0</v>
      </c>
      <c r="AJ195" t="s">
        <v>84</v>
      </c>
      <c r="AK195" s="203" t="s">
        <v>84</v>
      </c>
      <c r="AL195" s="200">
        <v>5</v>
      </c>
      <c r="AM195" t="s">
        <v>1743</v>
      </c>
      <c r="AN195" t="s">
        <v>1743</v>
      </c>
      <c r="AO195" t="s">
        <v>1744</v>
      </c>
      <c r="AP195" s="29">
        <v>3</v>
      </c>
      <c r="AQ195" t="s">
        <v>449</v>
      </c>
      <c r="AR195" t="s">
        <v>97</v>
      </c>
      <c r="AS195" t="s">
        <v>96</v>
      </c>
      <c r="AT195" t="s">
        <v>97</v>
      </c>
      <c r="AV195" s="601" t="s">
        <v>2799</v>
      </c>
      <c r="AW195" s="484" t="b">
        <v>0</v>
      </c>
      <c r="AX195" t="s">
        <v>89</v>
      </c>
      <c r="BA195" t="b">
        <v>0</v>
      </c>
      <c r="BB195" t="b">
        <v>0</v>
      </c>
      <c r="BC195" t="b">
        <v>0</v>
      </c>
      <c r="BE195" t="s">
        <v>4837</v>
      </c>
      <c r="BF195" t="s">
        <v>487</v>
      </c>
      <c r="BG195" t="s">
        <v>487</v>
      </c>
      <c r="BH195" s="56" t="s">
        <v>487</v>
      </c>
      <c r="BI195" s="56"/>
      <c r="BJ195" s="566" t="s">
        <v>2799</v>
      </c>
      <c r="BK195" s="484" t="s">
        <v>2799</v>
      </c>
      <c r="BL195" s="56"/>
      <c r="BM195" s="56"/>
      <c r="BN195" s="377">
        <v>999</v>
      </c>
      <c r="BP195" s="585"/>
      <c r="BQ195" s="585" t="s">
        <v>99</v>
      </c>
      <c r="BR195" s="585" t="s">
        <v>486</v>
      </c>
      <c r="BS195" s="585"/>
      <c r="BT195" s="585"/>
    </row>
    <row r="196" spans="1:74" s="229" customFormat="1">
      <c r="A196" s="40">
        <v>660</v>
      </c>
      <c r="B196" s="153" t="s">
        <v>7281</v>
      </c>
      <c r="C196" s="153" t="s">
        <v>7280</v>
      </c>
      <c r="D196" s="28">
        <v>0</v>
      </c>
      <c r="E196" s="591">
        <v>0</v>
      </c>
      <c r="F196" s="591">
        <v>1</v>
      </c>
      <c r="G196" s="349" t="s">
        <v>7213</v>
      </c>
      <c r="H196" t="s">
        <v>483</v>
      </c>
      <c r="I196"/>
      <c r="J196" s="56"/>
      <c r="K196"/>
      <c r="L196" s="119"/>
      <c r="M196" s="189"/>
      <c r="N196" s="56" t="s">
        <v>483</v>
      </c>
      <c r="O196" t="s">
        <v>483</v>
      </c>
      <c r="P196" s="56" t="s">
        <v>483</v>
      </c>
      <c r="Q196" s="120" t="s">
        <v>482</v>
      </c>
      <c r="R196" s="142">
        <v>999</v>
      </c>
      <c r="S196" s="142">
        <v>71</v>
      </c>
      <c r="T196" s="124" t="s">
        <v>108</v>
      </c>
      <c r="U196" s="56"/>
      <c r="V196" s="147">
        <v>99</v>
      </c>
      <c r="W196" s="147">
        <v>99</v>
      </c>
      <c r="X196" s="21" t="s">
        <v>2766</v>
      </c>
      <c r="Y196" s="137">
        <v>0</v>
      </c>
      <c r="Z196" s="137">
        <v>1</v>
      </c>
      <c r="AA196" s="137">
        <v>0</v>
      </c>
      <c r="AB196" s="137">
        <v>0</v>
      </c>
      <c r="AC196" s="137">
        <v>0</v>
      </c>
      <c r="AD196" s="137">
        <v>1</v>
      </c>
      <c r="AE196" s="137">
        <v>1</v>
      </c>
      <c r="AF196" s="137">
        <v>0</v>
      </c>
      <c r="AG196" s="137">
        <v>0</v>
      </c>
      <c r="AH196"/>
      <c r="AI196" s="137">
        <v>0</v>
      </c>
      <c r="AJ196" t="s">
        <v>84</v>
      </c>
      <c r="AK196" s="203" t="s">
        <v>84</v>
      </c>
      <c r="AL196" s="200">
        <v>5</v>
      </c>
      <c r="AM196" t="s">
        <v>1743</v>
      </c>
      <c r="AN196" t="s">
        <v>1743</v>
      </c>
      <c r="AO196" t="s">
        <v>1744</v>
      </c>
      <c r="AP196" s="29">
        <v>3</v>
      </c>
      <c r="AQ196" t="s">
        <v>449</v>
      </c>
      <c r="AR196" t="s">
        <v>97</v>
      </c>
      <c r="AS196" t="s">
        <v>96</v>
      </c>
      <c r="AT196" t="s">
        <v>97</v>
      </c>
      <c r="AU196"/>
      <c r="AV196" s="601" t="s">
        <v>2799</v>
      </c>
      <c r="AW196" s="484" t="b">
        <v>0</v>
      </c>
      <c r="AX196" t="s">
        <v>89</v>
      </c>
      <c r="AY196"/>
      <c r="AZ196"/>
      <c r="BA196" t="b">
        <v>0</v>
      </c>
      <c r="BB196" t="b">
        <v>0</v>
      </c>
      <c r="BC196" t="b">
        <v>0</v>
      </c>
      <c r="BD196"/>
      <c r="BE196" t="s">
        <v>484</v>
      </c>
      <c r="BF196" s="119" t="s">
        <v>484</v>
      </c>
      <c r="BG196" t="s">
        <v>484</v>
      </c>
      <c r="BH196" s="56" t="s">
        <v>484</v>
      </c>
      <c r="BI196" s="56"/>
      <c r="BJ196" s="566" t="s">
        <v>2799</v>
      </c>
      <c r="BK196" s="484" t="s">
        <v>2799</v>
      </c>
      <c r="BL196" s="56"/>
      <c r="BM196" s="56"/>
      <c r="BN196" s="377">
        <v>999</v>
      </c>
      <c r="BO196"/>
      <c r="BP196" s="585"/>
      <c r="BQ196" s="585" t="s">
        <v>103</v>
      </c>
      <c r="BR196" s="585" t="s">
        <v>483</v>
      </c>
      <c r="BS196" s="585"/>
      <c r="BT196" s="585"/>
    </row>
    <row r="197" spans="1:74">
      <c r="A197">
        <v>465</v>
      </c>
      <c r="B197" s="153" t="s">
        <v>7393</v>
      </c>
      <c r="C197" s="153" t="s">
        <v>7255</v>
      </c>
      <c r="D197" s="28">
        <v>1</v>
      </c>
      <c r="E197" s="591">
        <v>0</v>
      </c>
      <c r="F197" s="591">
        <v>1</v>
      </c>
      <c r="G197" s="349" t="s">
        <v>7394</v>
      </c>
      <c r="H197" t="s">
        <v>1661</v>
      </c>
      <c r="I197" t="s">
        <v>1661</v>
      </c>
      <c r="J197" s="56" t="s">
        <v>1661</v>
      </c>
      <c r="M197" s="56"/>
      <c r="N197" s="56" t="s">
        <v>1662</v>
      </c>
      <c r="O197" t="s">
        <v>1662</v>
      </c>
      <c r="P197" s="56" t="s">
        <v>1662</v>
      </c>
      <c r="Q197" s="61" t="s">
        <v>185</v>
      </c>
      <c r="R197" s="142">
        <v>999</v>
      </c>
      <c r="S197" s="142">
        <v>70</v>
      </c>
      <c r="T197" s="124" t="s">
        <v>185</v>
      </c>
      <c r="U197" s="56" t="s">
        <v>185</v>
      </c>
      <c r="V197" s="147">
        <v>99</v>
      </c>
      <c r="W197" s="147">
        <v>99</v>
      </c>
      <c r="X197" s="21" t="s">
        <v>2766</v>
      </c>
      <c r="Y197" s="137">
        <v>0</v>
      </c>
      <c r="Z197" s="137">
        <v>0</v>
      </c>
      <c r="AA197" s="137">
        <v>0</v>
      </c>
      <c r="AB197" s="137">
        <v>0</v>
      </c>
      <c r="AC197" s="137">
        <v>0</v>
      </c>
      <c r="AD197" s="137">
        <v>0</v>
      </c>
      <c r="AE197" s="137">
        <v>0</v>
      </c>
      <c r="AF197" s="137">
        <v>0</v>
      </c>
      <c r="AG197" s="137">
        <v>0</v>
      </c>
      <c r="AH197" t="s">
        <v>1051</v>
      </c>
      <c r="AI197" s="137" t="s">
        <v>2799</v>
      </c>
      <c r="AJ197" t="s">
        <v>140</v>
      </c>
      <c r="AK197" s="38" t="s">
        <v>140</v>
      </c>
      <c r="AL197" s="200">
        <v>3</v>
      </c>
      <c r="AM197" s="638"/>
      <c r="AN197" s="638"/>
      <c r="AO197" s="638"/>
      <c r="AP197" s="639">
        <v>0</v>
      </c>
      <c r="AQ197" t="s">
        <v>43</v>
      </c>
      <c r="AR197" s="22" t="s">
        <v>43</v>
      </c>
      <c r="AS197" t="s">
        <v>43</v>
      </c>
      <c r="AT197" s="22" t="b">
        <v>1</v>
      </c>
      <c r="AU197" s="638" t="s">
        <v>286</v>
      </c>
      <c r="AV197" s="638" t="s">
        <v>43</v>
      </c>
      <c r="AX197" s="601" t="s">
        <v>2143</v>
      </c>
      <c r="AY197" s="484" t="b">
        <v>1</v>
      </c>
      <c r="AZ197" s="22" t="s">
        <v>5630</v>
      </c>
      <c r="BA197" s="10">
        <v>2</v>
      </c>
      <c r="BB197">
        <v>0</v>
      </c>
      <c r="BC197" t="b">
        <v>0</v>
      </c>
      <c r="BD197" t="b">
        <v>0</v>
      </c>
      <c r="BE197" t="b">
        <v>0</v>
      </c>
      <c r="BF197" t="s">
        <v>1666</v>
      </c>
      <c r="BG197" t="s">
        <v>1664</v>
      </c>
      <c r="BH197" t="s">
        <v>4789</v>
      </c>
      <c r="BI197" t="s">
        <v>4789</v>
      </c>
      <c r="BJ197" s="56" t="s">
        <v>1665</v>
      </c>
      <c r="BK197" s="56" t="s">
        <v>1665</v>
      </c>
      <c r="BL197" s="566" t="s">
        <v>2799</v>
      </c>
      <c r="BM197" s="484" t="s">
        <v>2799</v>
      </c>
      <c r="BN197" s="56" t="s">
        <v>1212</v>
      </c>
      <c r="BO197" s="56" t="s">
        <v>1379</v>
      </c>
      <c r="BP197" s="371">
        <v>98</v>
      </c>
      <c r="BR197" s="585" t="s">
        <v>1519</v>
      </c>
      <c r="BS197" s="585" t="s">
        <v>1199</v>
      </c>
      <c r="BT197" s="585" t="s">
        <v>1662</v>
      </c>
      <c r="BU197" s="585" t="s">
        <v>404</v>
      </c>
      <c r="BV197" s="585"/>
    </row>
    <row r="198" spans="1:74">
      <c r="A198">
        <v>466</v>
      </c>
      <c r="B198" s="153" t="s">
        <v>7395</v>
      </c>
      <c r="C198" s="153" t="s">
        <v>7255</v>
      </c>
      <c r="D198" s="28">
        <v>1</v>
      </c>
      <c r="E198" s="591">
        <v>0</v>
      </c>
      <c r="F198" s="591">
        <v>0</v>
      </c>
      <c r="G198" s="349" t="s">
        <v>7394</v>
      </c>
      <c r="H198" t="s">
        <v>1821</v>
      </c>
      <c r="I198" t="s">
        <v>1821</v>
      </c>
      <c r="J198" s="56" t="s">
        <v>1821</v>
      </c>
      <c r="M198" s="56"/>
      <c r="N198" s="56"/>
      <c r="P198" s="56"/>
      <c r="Q198" s="61" t="s">
        <v>1820</v>
      </c>
      <c r="R198" s="142">
        <v>999</v>
      </c>
      <c r="S198" s="142">
        <v>70</v>
      </c>
      <c r="T198" s="124" t="s">
        <v>185</v>
      </c>
      <c r="U198" s="56" t="s">
        <v>185</v>
      </c>
      <c r="V198" s="147">
        <v>99</v>
      </c>
      <c r="W198" s="147">
        <v>99</v>
      </c>
      <c r="X198" s="21" t="s">
        <v>2766</v>
      </c>
      <c r="Y198" s="137">
        <v>0</v>
      </c>
      <c r="Z198" s="137">
        <v>1</v>
      </c>
      <c r="AA198" s="137">
        <v>0</v>
      </c>
      <c r="AB198" s="137">
        <v>0</v>
      </c>
      <c r="AC198" s="137">
        <v>1</v>
      </c>
      <c r="AD198" s="137">
        <v>0</v>
      </c>
      <c r="AE198" s="137">
        <v>0</v>
      </c>
      <c r="AF198" s="137">
        <v>0</v>
      </c>
      <c r="AG198" s="137">
        <v>0</v>
      </c>
      <c r="AH198" t="s">
        <v>1051</v>
      </c>
      <c r="AI198" s="137" t="s">
        <v>2799</v>
      </c>
      <c r="AJ198" t="s">
        <v>140</v>
      </c>
      <c r="AK198" s="38" t="s">
        <v>140</v>
      </c>
      <c r="AL198" s="200">
        <v>3</v>
      </c>
      <c r="AM198" s="638" t="s">
        <v>1743</v>
      </c>
      <c r="AN198" s="638" t="s">
        <v>1743</v>
      </c>
      <c r="AO198" s="638" t="s">
        <v>1744</v>
      </c>
      <c r="AP198" s="642">
        <v>3</v>
      </c>
      <c r="AQ198" t="s">
        <v>1752</v>
      </c>
      <c r="AR198" s="22" t="s">
        <v>1107</v>
      </c>
      <c r="AS198" t="s">
        <v>1107</v>
      </c>
      <c r="AT198" s="22" t="b">
        <v>1</v>
      </c>
      <c r="AU198" s="638" t="s">
        <v>1101</v>
      </c>
      <c r="AV198" s="638" t="s">
        <v>1107</v>
      </c>
      <c r="AX198" s="601" t="s">
        <v>2799</v>
      </c>
      <c r="AY198" s="484" t="b">
        <v>0</v>
      </c>
      <c r="AZ198" t="s">
        <v>2711</v>
      </c>
      <c r="BA198" s="10">
        <v>2</v>
      </c>
      <c r="BB198">
        <v>0</v>
      </c>
      <c r="BC198" t="b">
        <v>0</v>
      </c>
      <c r="BD198" t="b">
        <v>0</v>
      </c>
      <c r="BE198" t="b">
        <v>0</v>
      </c>
      <c r="BG198" t="s">
        <v>1823</v>
      </c>
      <c r="BH198" t="s">
        <v>4795</v>
      </c>
      <c r="BI198" t="s">
        <v>4795</v>
      </c>
      <c r="BJ198" s="56"/>
      <c r="BK198" s="56"/>
      <c r="BL198" s="566" t="s">
        <v>2799</v>
      </c>
      <c r="BM198" s="484" t="s">
        <v>2799</v>
      </c>
      <c r="BN198" s="56" t="s">
        <v>1212</v>
      </c>
      <c r="BO198" s="56"/>
      <c r="BP198" s="371">
        <v>112</v>
      </c>
      <c r="BR198" s="585" t="s">
        <v>1114</v>
      </c>
      <c r="BS198" s="585"/>
      <c r="BT198" s="585"/>
      <c r="BU198" s="585" t="s">
        <v>404</v>
      </c>
      <c r="BV198" s="585"/>
    </row>
    <row r="199" spans="1:74">
      <c r="A199">
        <v>467</v>
      </c>
      <c r="B199" s="153" t="s">
        <v>7396</v>
      </c>
      <c r="C199" s="153" t="s">
        <v>7255</v>
      </c>
      <c r="D199" s="28">
        <v>1</v>
      </c>
      <c r="E199" s="591">
        <v>0</v>
      </c>
      <c r="F199" s="591">
        <v>1</v>
      </c>
      <c r="G199" s="349" t="s">
        <v>7394</v>
      </c>
      <c r="H199" t="s">
        <v>1825</v>
      </c>
      <c r="I199" t="s">
        <v>1825</v>
      </c>
      <c r="J199" s="56" t="s">
        <v>1825</v>
      </c>
      <c r="L199" s="119"/>
      <c r="M199" s="189"/>
      <c r="N199" s="56" t="s">
        <v>1826</v>
      </c>
      <c r="O199" t="s">
        <v>1826</v>
      </c>
      <c r="P199" s="56" t="s">
        <v>1826</v>
      </c>
      <c r="Q199" s="61" t="s">
        <v>1824</v>
      </c>
      <c r="R199" s="142">
        <v>999</v>
      </c>
      <c r="S199" s="142">
        <v>70</v>
      </c>
      <c r="T199" s="124" t="s">
        <v>185</v>
      </c>
      <c r="U199" s="56" t="s">
        <v>185</v>
      </c>
      <c r="V199" s="147">
        <v>99</v>
      </c>
      <c r="W199" s="147">
        <v>99</v>
      </c>
      <c r="X199" s="21" t="s">
        <v>2766</v>
      </c>
      <c r="Y199" s="137">
        <v>0</v>
      </c>
      <c r="Z199" s="137">
        <v>1</v>
      </c>
      <c r="AA199" s="137">
        <v>1</v>
      </c>
      <c r="AB199" s="137">
        <v>0</v>
      </c>
      <c r="AC199" s="137">
        <v>0</v>
      </c>
      <c r="AD199" s="137">
        <v>0</v>
      </c>
      <c r="AE199" s="137">
        <v>0</v>
      </c>
      <c r="AF199" s="137">
        <v>0</v>
      </c>
      <c r="AG199" s="137">
        <v>0</v>
      </c>
      <c r="AH199" t="s">
        <v>1051</v>
      </c>
      <c r="AI199" s="137" t="s">
        <v>5682</v>
      </c>
      <c r="AJ199" t="s">
        <v>140</v>
      </c>
      <c r="AK199" s="38" t="s">
        <v>140</v>
      </c>
      <c r="AL199" s="200">
        <v>3</v>
      </c>
      <c r="AM199" s="638" t="s">
        <v>1743</v>
      </c>
      <c r="AN199" s="638" t="s">
        <v>1743</v>
      </c>
      <c r="AO199" s="638" t="s">
        <v>1744</v>
      </c>
      <c r="AP199" s="642">
        <v>3</v>
      </c>
      <c r="AQ199" t="s">
        <v>1741</v>
      </c>
      <c r="AR199" s="22" t="s">
        <v>1086</v>
      </c>
      <c r="AS199" t="s">
        <v>1086</v>
      </c>
      <c r="AT199" s="22" t="b">
        <v>1</v>
      </c>
      <c r="AU199" s="638" t="s">
        <v>1077</v>
      </c>
      <c r="AV199" s="638" t="s">
        <v>1086</v>
      </c>
      <c r="AX199" s="601" t="s">
        <v>2799</v>
      </c>
      <c r="AY199" s="484" t="b">
        <v>0</v>
      </c>
      <c r="AZ199" t="s">
        <v>1078</v>
      </c>
      <c r="BA199">
        <v>2</v>
      </c>
      <c r="BB199">
        <v>0</v>
      </c>
      <c r="BC199" t="b">
        <v>0</v>
      </c>
      <c r="BD199" t="b">
        <v>0</v>
      </c>
      <c r="BE199" t="b">
        <v>0</v>
      </c>
      <c r="BG199" t="s">
        <v>1828</v>
      </c>
      <c r="BH199" t="s">
        <v>4793</v>
      </c>
      <c r="BI199" t="s">
        <v>4793</v>
      </c>
      <c r="BJ199" s="56" t="s">
        <v>5250</v>
      </c>
      <c r="BK199" s="56"/>
      <c r="BL199" s="566" t="s">
        <v>2799</v>
      </c>
      <c r="BM199" s="484"/>
      <c r="BN199" s="56" t="s">
        <v>1212</v>
      </c>
      <c r="BO199" s="56"/>
      <c r="BP199" s="373">
        <v>125</v>
      </c>
      <c r="BR199" s="585" t="s">
        <v>53</v>
      </c>
      <c r="BS199" s="585" t="s">
        <v>1219</v>
      </c>
      <c r="BT199" s="585" t="s">
        <v>1826</v>
      </c>
      <c r="BU199" s="585" t="s">
        <v>404</v>
      </c>
      <c r="BV199" s="585" t="s">
        <v>55</v>
      </c>
    </row>
    <row r="200" spans="1:74">
      <c r="A200">
        <v>468</v>
      </c>
      <c r="B200" s="153" t="s">
        <v>7397</v>
      </c>
      <c r="C200" s="153" t="s">
        <v>7255</v>
      </c>
      <c r="D200" s="28">
        <v>1</v>
      </c>
      <c r="E200" s="591">
        <v>0</v>
      </c>
      <c r="F200" s="591">
        <v>0</v>
      </c>
      <c r="G200" s="349" t="s">
        <v>7394</v>
      </c>
      <c r="H200" t="s">
        <v>1208</v>
      </c>
      <c r="I200" t="s">
        <v>1208</v>
      </c>
      <c r="J200" s="56" t="s">
        <v>1208</v>
      </c>
      <c r="M200" s="56"/>
      <c r="N200" s="56"/>
      <c r="P200" s="56"/>
      <c r="Q200" s="61" t="s">
        <v>1207</v>
      </c>
      <c r="R200" s="142">
        <v>999</v>
      </c>
      <c r="S200" s="142">
        <v>70</v>
      </c>
      <c r="T200" s="124" t="s">
        <v>185</v>
      </c>
      <c r="U200" s="56" t="s">
        <v>185</v>
      </c>
      <c r="V200" s="147">
        <v>99</v>
      </c>
      <c r="W200" s="147">
        <v>99</v>
      </c>
      <c r="X200" s="21" t="s">
        <v>2766</v>
      </c>
      <c r="Y200" s="137">
        <v>0</v>
      </c>
      <c r="Z200" s="137">
        <v>0</v>
      </c>
      <c r="AA200" s="137">
        <v>0</v>
      </c>
      <c r="AB200" s="137">
        <v>0</v>
      </c>
      <c r="AC200" s="137">
        <v>1</v>
      </c>
      <c r="AD200" s="137">
        <v>0</v>
      </c>
      <c r="AE200" s="137">
        <v>0</v>
      </c>
      <c r="AF200" s="137">
        <v>0</v>
      </c>
      <c r="AG200" s="137">
        <v>0</v>
      </c>
      <c r="AH200" t="s">
        <v>1051</v>
      </c>
      <c r="AI200" s="137" t="s">
        <v>2799</v>
      </c>
      <c r="AJ200" t="s">
        <v>140</v>
      </c>
      <c r="AK200" s="38" t="s">
        <v>140</v>
      </c>
      <c r="AL200" s="200">
        <v>3</v>
      </c>
      <c r="AM200" s="638" t="s">
        <v>416</v>
      </c>
      <c r="AN200" s="638" t="s">
        <v>416</v>
      </c>
      <c r="AO200" s="638" t="s">
        <v>417</v>
      </c>
      <c r="AP200" s="642">
        <v>1</v>
      </c>
      <c r="AQ200" t="s">
        <v>1100</v>
      </c>
      <c r="AR200" s="22" t="s">
        <v>1107</v>
      </c>
      <c r="AS200" t="s">
        <v>1107</v>
      </c>
      <c r="AT200" s="22" t="b">
        <v>1</v>
      </c>
      <c r="AU200" s="638" t="s">
        <v>1101</v>
      </c>
      <c r="AV200" s="638" t="s">
        <v>1107</v>
      </c>
      <c r="AX200" s="601" t="s">
        <v>2799</v>
      </c>
      <c r="AY200" s="484" t="b">
        <v>0</v>
      </c>
      <c r="AZ200" t="s">
        <v>2711</v>
      </c>
      <c r="BA200" s="10">
        <v>2</v>
      </c>
      <c r="BB200">
        <v>0</v>
      </c>
      <c r="BC200" t="b">
        <v>0</v>
      </c>
      <c r="BD200" t="b">
        <v>0</v>
      </c>
      <c r="BE200" t="b">
        <v>0</v>
      </c>
      <c r="BG200" t="s">
        <v>1211</v>
      </c>
      <c r="BH200" t="s">
        <v>4794</v>
      </c>
      <c r="BI200" t="s">
        <v>4794</v>
      </c>
      <c r="BJ200" s="56"/>
      <c r="BK200" s="56"/>
      <c r="BL200" s="566" t="s">
        <v>2799</v>
      </c>
      <c r="BM200" s="484" t="s">
        <v>2799</v>
      </c>
      <c r="BN200" s="56" t="s">
        <v>1212</v>
      </c>
      <c r="BO200" s="56"/>
      <c r="BP200" s="371">
        <v>138</v>
      </c>
      <c r="BR200" s="585" t="s">
        <v>1213</v>
      </c>
      <c r="BS200" s="585"/>
      <c r="BT200" s="585"/>
      <c r="BU200" s="585" t="s">
        <v>404</v>
      </c>
      <c r="BV200" s="585" t="s">
        <v>55</v>
      </c>
    </row>
    <row r="201" spans="1:74">
      <c r="A201">
        <v>469</v>
      </c>
      <c r="B201" s="153" t="s">
        <v>7398</v>
      </c>
      <c r="C201" s="153" t="s">
        <v>7255</v>
      </c>
      <c r="D201" s="28">
        <v>1</v>
      </c>
      <c r="E201" s="591">
        <v>0</v>
      </c>
      <c r="F201" s="591">
        <v>1</v>
      </c>
      <c r="G201" s="349" t="s">
        <v>7394</v>
      </c>
      <c r="H201" t="s">
        <v>1215</v>
      </c>
      <c r="I201" t="s">
        <v>1215</v>
      </c>
      <c r="J201" s="56" t="s">
        <v>1215</v>
      </c>
      <c r="M201" s="56"/>
      <c r="N201" s="56" t="s">
        <v>1216</v>
      </c>
      <c r="O201" t="s">
        <v>1216</v>
      </c>
      <c r="P201" s="56" t="s">
        <v>1216</v>
      </c>
      <c r="Q201" s="61" t="s">
        <v>1214</v>
      </c>
      <c r="R201" s="142">
        <v>999</v>
      </c>
      <c r="S201" s="142">
        <v>70</v>
      </c>
      <c r="T201" s="124" t="s">
        <v>185</v>
      </c>
      <c r="U201" s="56" t="s">
        <v>185</v>
      </c>
      <c r="V201" s="147">
        <v>99</v>
      </c>
      <c r="W201" s="147">
        <v>99</v>
      </c>
      <c r="X201" s="21" t="s">
        <v>2766</v>
      </c>
      <c r="Y201" s="137">
        <v>0</v>
      </c>
      <c r="Z201" s="137">
        <v>0</v>
      </c>
      <c r="AA201" s="137">
        <v>1</v>
      </c>
      <c r="AB201" s="137">
        <v>0</v>
      </c>
      <c r="AC201" s="137">
        <v>0</v>
      </c>
      <c r="AD201" s="137">
        <v>0</v>
      </c>
      <c r="AE201" s="137">
        <v>0</v>
      </c>
      <c r="AF201" s="137">
        <v>0</v>
      </c>
      <c r="AG201" s="137">
        <v>0</v>
      </c>
      <c r="AH201" t="s">
        <v>1051</v>
      </c>
      <c r="AI201" s="137" t="s">
        <v>2799</v>
      </c>
      <c r="AJ201" t="s">
        <v>140</v>
      </c>
      <c r="AK201" s="38" t="s">
        <v>140</v>
      </c>
      <c r="AL201" s="200">
        <v>3</v>
      </c>
      <c r="AM201" s="638" t="s">
        <v>416</v>
      </c>
      <c r="AN201" s="638" t="s">
        <v>416</v>
      </c>
      <c r="AO201" s="638" t="s">
        <v>417</v>
      </c>
      <c r="AP201" s="642">
        <v>1</v>
      </c>
      <c r="AQ201" t="s">
        <v>1076</v>
      </c>
      <c r="AR201" s="22" t="s">
        <v>1086</v>
      </c>
      <c r="AS201" t="s">
        <v>1086</v>
      </c>
      <c r="AT201" s="22" t="b">
        <v>1</v>
      </c>
      <c r="AU201" s="638" t="s">
        <v>1077</v>
      </c>
      <c r="AV201" s="638" t="s">
        <v>1086</v>
      </c>
      <c r="AX201" s="601" t="s">
        <v>2799</v>
      </c>
      <c r="AY201" s="484" t="b">
        <v>0</v>
      </c>
      <c r="AZ201" t="s">
        <v>1078</v>
      </c>
      <c r="BA201">
        <v>2</v>
      </c>
      <c r="BB201">
        <v>0</v>
      </c>
      <c r="BC201" t="b">
        <v>0</v>
      </c>
      <c r="BD201" t="b">
        <v>0</v>
      </c>
      <c r="BE201" t="b">
        <v>0</v>
      </c>
      <c r="BG201" t="s">
        <v>1218</v>
      </c>
      <c r="BH201" t="s">
        <v>4792</v>
      </c>
      <c r="BI201" t="s">
        <v>4792</v>
      </c>
      <c r="BJ201" s="56" t="s">
        <v>5247</v>
      </c>
      <c r="BK201" s="56" t="s">
        <v>5247</v>
      </c>
      <c r="BL201" s="566" t="s">
        <v>2799</v>
      </c>
      <c r="BM201" s="484" t="s">
        <v>2799</v>
      </c>
      <c r="BN201" s="56" t="s">
        <v>1212</v>
      </c>
      <c r="BO201" s="56"/>
      <c r="BP201" s="371">
        <v>151</v>
      </c>
      <c r="BR201" s="585" t="s">
        <v>86</v>
      </c>
      <c r="BS201" s="585" t="s">
        <v>1219</v>
      </c>
      <c r="BT201" s="585" t="s">
        <v>1216</v>
      </c>
      <c r="BU201" s="585" t="s">
        <v>404</v>
      </c>
      <c r="BV201" s="585"/>
    </row>
    <row r="202" spans="1:74">
      <c r="A202">
        <v>470</v>
      </c>
      <c r="B202" s="153" t="s">
        <v>7254</v>
      </c>
      <c r="C202" s="153" t="s">
        <v>7255</v>
      </c>
      <c r="D202" s="28">
        <v>0</v>
      </c>
      <c r="E202" s="591">
        <v>0</v>
      </c>
      <c r="F202" s="591">
        <v>0</v>
      </c>
      <c r="G202" s="349" t="s">
        <v>2799</v>
      </c>
      <c r="J202" s="56"/>
      <c r="L202" s="119"/>
      <c r="M202" s="189"/>
      <c r="N202" s="56"/>
      <c r="P202" s="56"/>
      <c r="Q202" s="120" t="s">
        <v>2428</v>
      </c>
      <c r="R202" s="142">
        <v>999</v>
      </c>
      <c r="S202" s="142">
        <v>70</v>
      </c>
      <c r="T202" s="124" t="s">
        <v>185</v>
      </c>
      <c r="U202" s="56" t="s">
        <v>185</v>
      </c>
      <c r="V202" s="147">
        <v>99</v>
      </c>
      <c r="W202" s="147">
        <v>99</v>
      </c>
      <c r="X202" s="21" t="s">
        <v>2766</v>
      </c>
      <c r="Y202" s="137">
        <v>1</v>
      </c>
      <c r="Z202" s="137">
        <v>1</v>
      </c>
      <c r="AA202" s="137">
        <v>0</v>
      </c>
      <c r="AB202" s="137">
        <v>0</v>
      </c>
      <c r="AC202" s="137">
        <v>1</v>
      </c>
      <c r="AD202" s="137">
        <v>0</v>
      </c>
      <c r="AE202" s="137">
        <v>0</v>
      </c>
      <c r="AF202" s="137">
        <v>0</v>
      </c>
      <c r="AG202" s="137">
        <v>0</v>
      </c>
      <c r="AI202" s="137">
        <v>0</v>
      </c>
      <c r="AJ202" t="s">
        <v>140</v>
      </c>
      <c r="AK202" s="38" t="s">
        <v>140</v>
      </c>
      <c r="AL202" s="200">
        <v>3</v>
      </c>
      <c r="AM202" s="638" t="s">
        <v>1743</v>
      </c>
      <c r="AN202" s="638" t="s">
        <v>1743</v>
      </c>
      <c r="AO202" s="638" t="s">
        <v>1744</v>
      </c>
      <c r="AP202" s="642">
        <v>3</v>
      </c>
      <c r="AQ202" t="s">
        <v>2393</v>
      </c>
      <c r="AR202" s="22" t="s">
        <v>1707</v>
      </c>
      <c r="AS202" t="s">
        <v>1707</v>
      </c>
      <c r="AT202" s="22" t="b">
        <v>1</v>
      </c>
      <c r="AU202" s="638" t="s">
        <v>1707</v>
      </c>
      <c r="AV202" s="638" t="s">
        <v>1707</v>
      </c>
      <c r="AX202" s="601" t="s">
        <v>2799</v>
      </c>
      <c r="AY202" s="484" t="b">
        <v>0</v>
      </c>
      <c r="AZ202" t="s">
        <v>2948</v>
      </c>
      <c r="BA202">
        <v>2</v>
      </c>
      <c r="BB202">
        <v>1</v>
      </c>
      <c r="BC202" t="b">
        <v>0</v>
      </c>
      <c r="BD202" t="b">
        <v>0</v>
      </c>
      <c r="BE202" t="b">
        <v>0</v>
      </c>
      <c r="BG202" t="s">
        <v>2429</v>
      </c>
      <c r="BH202" s="119" t="s">
        <v>2429</v>
      </c>
      <c r="BI202" t="s">
        <v>2429</v>
      </c>
      <c r="BJ202" s="56"/>
      <c r="BK202" s="56"/>
      <c r="BL202" s="566" t="s">
        <v>2799</v>
      </c>
      <c r="BM202" s="484" t="s">
        <v>2799</v>
      </c>
      <c r="BN202" s="56"/>
      <c r="BO202" s="56"/>
      <c r="BP202" s="377">
        <v>999</v>
      </c>
      <c r="BR202" s="585"/>
      <c r="BS202" s="585"/>
      <c r="BT202" s="585"/>
      <c r="BU202" s="585" t="s">
        <v>404</v>
      </c>
      <c r="BV202" s="585" t="s">
        <v>55</v>
      </c>
    </row>
    <row r="203" spans="1:74">
      <c r="A203">
        <v>471</v>
      </c>
      <c r="B203" s="153" t="s">
        <v>7254</v>
      </c>
      <c r="C203" s="153" t="s">
        <v>7255</v>
      </c>
      <c r="D203" s="28">
        <v>0</v>
      </c>
      <c r="E203" s="591">
        <v>0</v>
      </c>
      <c r="F203" s="591">
        <v>0</v>
      </c>
      <c r="G203" s="349" t="s">
        <v>2799</v>
      </c>
      <c r="J203" s="56"/>
      <c r="L203" s="119"/>
      <c r="M203" s="189"/>
      <c r="N203" s="56"/>
      <c r="P203" s="56"/>
      <c r="Q203" s="120" t="s">
        <v>2370</v>
      </c>
      <c r="R203" s="142">
        <v>999</v>
      </c>
      <c r="S203" s="142">
        <v>70</v>
      </c>
      <c r="T203" s="124" t="s">
        <v>185</v>
      </c>
      <c r="U203" s="56" t="s">
        <v>185</v>
      </c>
      <c r="V203" s="147">
        <v>99</v>
      </c>
      <c r="W203" s="147">
        <v>99</v>
      </c>
      <c r="X203" s="21" t="s">
        <v>2766</v>
      </c>
      <c r="Y203" s="137">
        <v>1</v>
      </c>
      <c r="Z203" s="137">
        <v>0</v>
      </c>
      <c r="AA203" s="137">
        <v>0</v>
      </c>
      <c r="AB203" s="137">
        <v>0</v>
      </c>
      <c r="AC203" s="137">
        <v>1</v>
      </c>
      <c r="AD203" s="137">
        <v>0</v>
      </c>
      <c r="AE203" s="137">
        <v>0</v>
      </c>
      <c r="AF203" s="137">
        <v>0</v>
      </c>
      <c r="AG203" s="137">
        <v>0</v>
      </c>
      <c r="AI203" s="137">
        <v>0</v>
      </c>
      <c r="AJ203" t="s">
        <v>140</v>
      </c>
      <c r="AK203" s="38" t="s">
        <v>140</v>
      </c>
      <c r="AL203" s="200">
        <v>3</v>
      </c>
      <c r="AM203" s="638" t="s">
        <v>416</v>
      </c>
      <c r="AN203" s="638" t="s">
        <v>416</v>
      </c>
      <c r="AO203" s="638" t="s">
        <v>417</v>
      </c>
      <c r="AP203" s="642">
        <v>1</v>
      </c>
      <c r="AQ203" t="s">
        <v>2335</v>
      </c>
      <c r="AR203" s="22" t="s">
        <v>1707</v>
      </c>
      <c r="AS203" t="s">
        <v>1707</v>
      </c>
      <c r="AT203" s="22" t="b">
        <v>1</v>
      </c>
      <c r="AU203" s="638" t="s">
        <v>1707</v>
      </c>
      <c r="AV203" s="638" t="s">
        <v>1707</v>
      </c>
      <c r="AX203" s="601" t="s">
        <v>2799</v>
      </c>
      <c r="AY203" s="484" t="b">
        <v>0</v>
      </c>
      <c r="AZ203" t="s">
        <v>2948</v>
      </c>
      <c r="BA203">
        <v>2</v>
      </c>
      <c r="BB203">
        <v>1</v>
      </c>
      <c r="BC203" t="b">
        <v>0</v>
      </c>
      <c r="BD203" t="b">
        <v>0</v>
      </c>
      <c r="BE203" t="b">
        <v>0</v>
      </c>
      <c r="BG203" t="s">
        <v>2371</v>
      </c>
      <c r="BH203" t="s">
        <v>2371</v>
      </c>
      <c r="BI203" t="s">
        <v>2371</v>
      </c>
      <c r="BJ203" s="56"/>
      <c r="BK203" s="56"/>
      <c r="BL203" s="566" t="s">
        <v>2799</v>
      </c>
      <c r="BM203" s="484" t="s">
        <v>2799</v>
      </c>
      <c r="BN203" s="56"/>
      <c r="BO203" s="56"/>
      <c r="BP203" s="377">
        <v>999</v>
      </c>
      <c r="BR203" s="585"/>
      <c r="BS203" s="585"/>
      <c r="BT203" s="585"/>
      <c r="BU203" s="585" t="s">
        <v>404</v>
      </c>
      <c r="BV203" s="585" t="s">
        <v>55</v>
      </c>
    </row>
    <row r="204" spans="1:74">
      <c r="A204">
        <v>617</v>
      </c>
      <c r="B204" s="153" t="s">
        <v>7399</v>
      </c>
      <c r="C204" s="153" t="s">
        <v>7280</v>
      </c>
      <c r="D204" s="28">
        <v>1</v>
      </c>
      <c r="E204" s="591">
        <v>0</v>
      </c>
      <c r="F204" s="591">
        <v>1</v>
      </c>
      <c r="G204" s="349" t="s">
        <v>7394</v>
      </c>
      <c r="H204" t="s">
        <v>1961</v>
      </c>
      <c r="I204" t="s">
        <v>1961</v>
      </c>
      <c r="J204" s="56" t="s">
        <v>1961</v>
      </c>
      <c r="M204" s="56"/>
      <c r="N204" s="56" t="s">
        <v>1962</v>
      </c>
      <c r="O204" s="123" t="s">
        <v>1962</v>
      </c>
      <c r="P204" s="56" t="s">
        <v>1962</v>
      </c>
      <c r="Q204" s="61" t="s">
        <v>1960</v>
      </c>
      <c r="R204" s="142">
        <v>999</v>
      </c>
      <c r="S204" s="142">
        <v>70</v>
      </c>
      <c r="T204" s="124" t="s">
        <v>185</v>
      </c>
      <c r="U204" s="56" t="s">
        <v>275</v>
      </c>
      <c r="V204" s="147">
        <v>99</v>
      </c>
      <c r="W204" s="147">
        <v>99</v>
      </c>
      <c r="X204" s="21" t="s">
        <v>2766</v>
      </c>
      <c r="Y204" s="137">
        <v>0</v>
      </c>
      <c r="Z204" s="137">
        <v>1</v>
      </c>
      <c r="AA204" s="137">
        <v>1</v>
      </c>
      <c r="AB204" s="137">
        <v>0</v>
      </c>
      <c r="AC204" s="137">
        <v>0</v>
      </c>
      <c r="AD204" s="137">
        <v>0</v>
      </c>
      <c r="AE204" s="137">
        <v>1</v>
      </c>
      <c r="AF204" s="137">
        <v>1</v>
      </c>
      <c r="AG204" s="137">
        <v>0</v>
      </c>
      <c r="AH204" t="s">
        <v>1051</v>
      </c>
      <c r="AI204" s="137" t="s">
        <v>2799</v>
      </c>
      <c r="AJ204" t="s">
        <v>84</v>
      </c>
      <c r="AK204" s="38" t="s">
        <v>84</v>
      </c>
      <c r="AL204" s="200">
        <v>5</v>
      </c>
      <c r="AM204" s="638" t="s">
        <v>1743</v>
      </c>
      <c r="AN204" s="638" t="s">
        <v>1743</v>
      </c>
      <c r="AO204" s="638" t="s">
        <v>1744</v>
      </c>
      <c r="AP204" s="642">
        <v>3</v>
      </c>
      <c r="AQ204" t="s">
        <v>1741</v>
      </c>
      <c r="AR204" s="22" t="s">
        <v>1086</v>
      </c>
      <c r="AS204" t="s">
        <v>1086</v>
      </c>
      <c r="AT204" s="22" t="b">
        <v>1</v>
      </c>
      <c r="AU204" s="638" t="s">
        <v>1077</v>
      </c>
      <c r="AV204" s="638" t="s">
        <v>1086</v>
      </c>
      <c r="AX204" s="601" t="s">
        <v>2799</v>
      </c>
      <c r="AY204" s="484" t="b">
        <v>0</v>
      </c>
      <c r="AZ204" t="s">
        <v>1078</v>
      </c>
      <c r="BA204">
        <v>2</v>
      </c>
      <c r="BB204">
        <v>0</v>
      </c>
      <c r="BC204" t="b">
        <v>0</v>
      </c>
      <c r="BD204" t="b">
        <v>0</v>
      </c>
      <c r="BE204" t="b">
        <v>0</v>
      </c>
      <c r="BG204" t="s">
        <v>1964</v>
      </c>
      <c r="BH204" s="37" t="s">
        <v>4796</v>
      </c>
      <c r="BI204" s="37" t="s">
        <v>4796</v>
      </c>
      <c r="BJ204" s="56" t="s">
        <v>5269</v>
      </c>
      <c r="BK204" s="56"/>
      <c r="BL204" s="566" t="s">
        <v>2799</v>
      </c>
      <c r="BM204" s="484" t="s">
        <v>2799</v>
      </c>
      <c r="BN204" s="56" t="s">
        <v>1379</v>
      </c>
      <c r="BO204" s="56" t="s">
        <v>1965</v>
      </c>
      <c r="BP204" s="373">
        <v>46</v>
      </c>
      <c r="BR204" s="585" t="s">
        <v>86</v>
      </c>
      <c r="BS204" s="585" t="s">
        <v>1380</v>
      </c>
      <c r="BT204" s="585" t="s">
        <v>1962</v>
      </c>
      <c r="BU204" s="585" t="s">
        <v>404</v>
      </c>
      <c r="BV204" s="585"/>
    </row>
    <row r="205" spans="1:74">
      <c r="A205">
        <v>618</v>
      </c>
      <c r="B205" s="153" t="s">
        <v>7400</v>
      </c>
      <c r="C205" s="153" t="s">
        <v>7280</v>
      </c>
      <c r="D205" s="28">
        <v>1</v>
      </c>
      <c r="E205" s="591">
        <v>0</v>
      </c>
      <c r="F205" s="591">
        <v>1</v>
      </c>
      <c r="G205" s="349" t="s">
        <v>7394</v>
      </c>
      <c r="H205" t="s">
        <v>1374</v>
      </c>
      <c r="I205" t="s">
        <v>1374</v>
      </c>
      <c r="J205" s="56" t="s">
        <v>1374</v>
      </c>
      <c r="M205" s="56"/>
      <c r="N205" s="56" t="s">
        <v>1375</v>
      </c>
      <c r="O205" s="22" t="s">
        <v>1375</v>
      </c>
      <c r="P205" s="56" t="s">
        <v>1375</v>
      </c>
      <c r="Q205" s="61" t="s">
        <v>1373</v>
      </c>
      <c r="R205" s="142">
        <v>999</v>
      </c>
      <c r="S205" s="142">
        <v>70</v>
      </c>
      <c r="T205" s="124" t="s">
        <v>185</v>
      </c>
      <c r="U205" s="56" t="s">
        <v>275</v>
      </c>
      <c r="V205" s="147">
        <v>99</v>
      </c>
      <c r="W205" s="147">
        <v>99</v>
      </c>
      <c r="X205" s="21" t="s">
        <v>2766</v>
      </c>
      <c r="Y205" s="137">
        <v>0</v>
      </c>
      <c r="Z205" s="137">
        <v>0</v>
      </c>
      <c r="AA205" s="137">
        <v>1</v>
      </c>
      <c r="AB205" s="137">
        <v>0</v>
      </c>
      <c r="AC205" s="137">
        <v>0</v>
      </c>
      <c r="AD205" s="137">
        <v>0</v>
      </c>
      <c r="AE205" s="137">
        <v>1</v>
      </c>
      <c r="AF205" s="137">
        <v>1</v>
      </c>
      <c r="AG205" s="137">
        <v>0</v>
      </c>
      <c r="AH205" t="s">
        <v>1051</v>
      </c>
      <c r="AI205" s="137" t="s">
        <v>2799</v>
      </c>
      <c r="AJ205" t="s">
        <v>84</v>
      </c>
      <c r="AK205" s="38" t="s">
        <v>84</v>
      </c>
      <c r="AL205" s="200">
        <v>5</v>
      </c>
      <c r="AM205" s="638" t="s">
        <v>416</v>
      </c>
      <c r="AN205" s="638" t="s">
        <v>416</v>
      </c>
      <c r="AO205" s="638" t="s">
        <v>417</v>
      </c>
      <c r="AP205" s="642">
        <v>1</v>
      </c>
      <c r="AQ205" t="s">
        <v>1076</v>
      </c>
      <c r="AR205" s="22" t="s">
        <v>1086</v>
      </c>
      <c r="AS205" t="s">
        <v>1086</v>
      </c>
      <c r="AT205" s="22" t="b">
        <v>1</v>
      </c>
      <c r="AU205" s="638" t="s">
        <v>1077</v>
      </c>
      <c r="AV205" s="638" t="s">
        <v>1086</v>
      </c>
      <c r="AX205" s="601" t="s">
        <v>2799</v>
      </c>
      <c r="AY205" s="484" t="b">
        <v>0</v>
      </c>
      <c r="AZ205" t="s">
        <v>1078</v>
      </c>
      <c r="BA205">
        <v>2</v>
      </c>
      <c r="BB205">
        <v>0</v>
      </c>
      <c r="BC205" t="b">
        <v>0</v>
      </c>
      <c r="BD205" t="b">
        <v>0</v>
      </c>
      <c r="BE205" t="b">
        <v>0</v>
      </c>
      <c r="BG205" t="s">
        <v>1377</v>
      </c>
      <c r="BH205" t="s">
        <v>4791</v>
      </c>
      <c r="BI205" t="s">
        <v>4791</v>
      </c>
      <c r="BJ205" s="56" t="s">
        <v>5265</v>
      </c>
      <c r="BK205" s="56" t="s">
        <v>5266</v>
      </c>
      <c r="BL205" s="566" t="s">
        <v>2799</v>
      </c>
      <c r="BM205" s="484" t="s">
        <v>2799</v>
      </c>
      <c r="BN205" s="56" t="s">
        <v>1379</v>
      </c>
      <c r="BO205" s="56" t="s">
        <v>1378</v>
      </c>
      <c r="BP205" s="371">
        <v>59</v>
      </c>
      <c r="BR205" s="585" t="s">
        <v>99</v>
      </c>
      <c r="BS205" s="585" t="s">
        <v>1380</v>
      </c>
      <c r="BT205" s="585" t="s">
        <v>1375</v>
      </c>
      <c r="BU205" s="585" t="s">
        <v>404</v>
      </c>
      <c r="BV205" s="585"/>
    </row>
    <row r="206" spans="1:74">
      <c r="A206">
        <v>619</v>
      </c>
      <c r="B206" s="153" t="s">
        <v>7401</v>
      </c>
      <c r="C206" s="153" t="s">
        <v>7280</v>
      </c>
      <c r="D206" s="28">
        <v>1</v>
      </c>
      <c r="E206" s="591">
        <v>0</v>
      </c>
      <c r="F206" s="591">
        <v>1</v>
      </c>
      <c r="G206" s="349" t="s">
        <v>7394</v>
      </c>
      <c r="H206" t="s">
        <v>2044</v>
      </c>
      <c r="I206" t="s">
        <v>2044</v>
      </c>
      <c r="J206" s="56" t="s">
        <v>2044</v>
      </c>
      <c r="M206" s="56"/>
      <c r="N206" s="56" t="s">
        <v>2045</v>
      </c>
      <c r="O206" t="s">
        <v>2045</v>
      </c>
      <c r="P206" s="56" t="s">
        <v>2045</v>
      </c>
      <c r="Q206" s="61" t="s">
        <v>2043</v>
      </c>
      <c r="R206" s="142">
        <v>999</v>
      </c>
      <c r="S206" s="142">
        <v>70</v>
      </c>
      <c r="T206" s="124" t="s">
        <v>185</v>
      </c>
      <c r="U206" s="56" t="s">
        <v>201</v>
      </c>
      <c r="V206" s="147">
        <v>99</v>
      </c>
      <c r="W206" s="147">
        <v>99</v>
      </c>
      <c r="X206" s="21" t="s">
        <v>2766</v>
      </c>
      <c r="Y206" s="137">
        <v>0</v>
      </c>
      <c r="Z206" s="137">
        <v>1</v>
      </c>
      <c r="AA206" s="137">
        <v>1</v>
      </c>
      <c r="AB206" s="137">
        <v>0</v>
      </c>
      <c r="AC206" s="137">
        <v>0</v>
      </c>
      <c r="AD206" s="137">
        <v>0</v>
      </c>
      <c r="AE206" s="137">
        <v>1</v>
      </c>
      <c r="AF206" s="137">
        <v>0</v>
      </c>
      <c r="AG206" s="137">
        <v>1</v>
      </c>
      <c r="AH206" s="71" t="s">
        <v>1051</v>
      </c>
      <c r="AI206" s="137" t="s">
        <v>2799</v>
      </c>
      <c r="AJ206" s="71" t="s">
        <v>84</v>
      </c>
      <c r="AK206" s="38" t="s">
        <v>84</v>
      </c>
      <c r="AL206" s="200">
        <v>5</v>
      </c>
      <c r="AM206" s="638" t="s">
        <v>1743</v>
      </c>
      <c r="AN206" s="638" t="s">
        <v>1743</v>
      </c>
      <c r="AO206" s="638" t="s">
        <v>1744</v>
      </c>
      <c r="AP206" s="642">
        <v>3</v>
      </c>
      <c r="AQ206" s="71" t="s">
        <v>1741</v>
      </c>
      <c r="AR206" s="22" t="s">
        <v>1086</v>
      </c>
      <c r="AS206" s="71" t="s">
        <v>1086</v>
      </c>
      <c r="AT206" s="22" t="b">
        <v>1</v>
      </c>
      <c r="AU206" s="638" t="s">
        <v>1077</v>
      </c>
      <c r="AV206" s="638" t="s">
        <v>1086</v>
      </c>
      <c r="AW206" s="71"/>
      <c r="AX206" s="601" t="s">
        <v>2799</v>
      </c>
      <c r="AY206" s="484" t="b">
        <v>0</v>
      </c>
      <c r="AZ206" s="71" t="s">
        <v>1078</v>
      </c>
      <c r="BA206" s="71">
        <v>2</v>
      </c>
      <c r="BB206" s="71">
        <v>0</v>
      </c>
      <c r="BC206" t="b">
        <v>0</v>
      </c>
      <c r="BD206" t="b">
        <v>0</v>
      </c>
      <c r="BE206" t="b">
        <v>0</v>
      </c>
      <c r="BF206" s="71"/>
      <c r="BG206" t="s">
        <v>2047</v>
      </c>
      <c r="BH206" s="71" t="s">
        <v>4790</v>
      </c>
      <c r="BI206" s="71" t="s">
        <v>4790</v>
      </c>
      <c r="BJ206" s="56" t="s">
        <v>5274</v>
      </c>
      <c r="BK206" s="56"/>
      <c r="BL206" s="566" t="s">
        <v>2799</v>
      </c>
      <c r="BM206" s="484" t="s">
        <v>2799</v>
      </c>
      <c r="BN206" s="56" t="s">
        <v>1379</v>
      </c>
      <c r="BO206" s="56" t="s">
        <v>282</v>
      </c>
      <c r="BP206" s="371">
        <v>72</v>
      </c>
      <c r="BR206" s="585" t="s">
        <v>113</v>
      </c>
      <c r="BS206" s="585" t="s">
        <v>1494</v>
      </c>
      <c r="BT206" s="585" t="s">
        <v>2045</v>
      </c>
      <c r="BU206" s="585" t="s">
        <v>404</v>
      </c>
      <c r="BV206" s="585"/>
    </row>
    <row r="207" spans="1:74">
      <c r="A207">
        <v>620</v>
      </c>
      <c r="B207" s="153" t="s">
        <v>7402</v>
      </c>
      <c r="C207" s="153" t="s">
        <v>7280</v>
      </c>
      <c r="D207" s="28">
        <v>1</v>
      </c>
      <c r="E207" s="591">
        <v>0</v>
      </c>
      <c r="F207" s="591">
        <v>1</v>
      </c>
      <c r="G207" s="349" t="s">
        <v>7394</v>
      </c>
      <c r="H207" t="s">
        <v>1489</v>
      </c>
      <c r="I207" t="s">
        <v>1489</v>
      </c>
      <c r="J207" s="56" t="s">
        <v>1489</v>
      </c>
      <c r="M207" s="56"/>
      <c r="N207" s="56" t="s">
        <v>1490</v>
      </c>
      <c r="O207" t="s">
        <v>1490</v>
      </c>
      <c r="P207" s="56" t="s">
        <v>1490</v>
      </c>
      <c r="Q207" s="61" t="s">
        <v>1488</v>
      </c>
      <c r="R207" s="142">
        <v>999</v>
      </c>
      <c r="S207" s="142">
        <v>70</v>
      </c>
      <c r="T207" s="124" t="s">
        <v>185</v>
      </c>
      <c r="U207" s="56"/>
      <c r="V207" s="147">
        <v>99</v>
      </c>
      <c r="W207" s="147">
        <v>99</v>
      </c>
      <c r="X207" s="21" t="s">
        <v>2766</v>
      </c>
      <c r="Y207" s="137">
        <v>0</v>
      </c>
      <c r="Z207" s="137">
        <v>0</v>
      </c>
      <c r="AA207" s="137">
        <v>1</v>
      </c>
      <c r="AB207" s="137">
        <v>0</v>
      </c>
      <c r="AC207" s="137">
        <v>0</v>
      </c>
      <c r="AD207" s="137">
        <v>0</v>
      </c>
      <c r="AE207" s="137">
        <v>1</v>
      </c>
      <c r="AF207" s="137">
        <v>0</v>
      </c>
      <c r="AG207" s="137">
        <v>1</v>
      </c>
      <c r="AH207" t="s">
        <v>1051</v>
      </c>
      <c r="AI207" s="137" t="s">
        <v>2799</v>
      </c>
      <c r="AJ207" t="s">
        <v>84</v>
      </c>
      <c r="AK207" s="38" t="s">
        <v>84</v>
      </c>
      <c r="AL207" s="200">
        <v>5</v>
      </c>
      <c r="AM207" s="638" t="s">
        <v>416</v>
      </c>
      <c r="AN207" s="638" t="s">
        <v>416</v>
      </c>
      <c r="AO207" s="638" t="s">
        <v>417</v>
      </c>
      <c r="AP207" s="642">
        <v>1</v>
      </c>
      <c r="AQ207" t="s">
        <v>1076</v>
      </c>
      <c r="AR207" s="22" t="s">
        <v>1086</v>
      </c>
      <c r="AS207" t="s">
        <v>1086</v>
      </c>
      <c r="AT207" s="22" t="b">
        <v>1</v>
      </c>
      <c r="AU207" s="638" t="s">
        <v>1077</v>
      </c>
      <c r="AV207" s="638" t="s">
        <v>1086</v>
      </c>
      <c r="AX207" s="601" t="s">
        <v>2799</v>
      </c>
      <c r="AY207" s="484" t="b">
        <v>0</v>
      </c>
      <c r="AZ207" t="s">
        <v>1078</v>
      </c>
      <c r="BA207">
        <v>2</v>
      </c>
      <c r="BB207">
        <v>0</v>
      </c>
      <c r="BC207" t="b">
        <v>0</v>
      </c>
      <c r="BD207" t="b">
        <v>0</v>
      </c>
      <c r="BE207" t="b">
        <v>0</v>
      </c>
      <c r="BG207" t="s">
        <v>1493</v>
      </c>
      <c r="BH207" s="21" t="s">
        <v>4786</v>
      </c>
      <c r="BI207" s="21" t="s">
        <v>4786</v>
      </c>
      <c r="BJ207" s="56" t="s">
        <v>5271</v>
      </c>
      <c r="BK207" s="56" t="s">
        <v>4786</v>
      </c>
      <c r="BL207" s="566" t="s">
        <v>2799</v>
      </c>
      <c r="BM207" s="484" t="s">
        <v>2799</v>
      </c>
      <c r="BN207" s="56" t="s">
        <v>1379</v>
      </c>
      <c r="BO207" s="56" t="s">
        <v>282</v>
      </c>
      <c r="BP207" s="371">
        <v>85</v>
      </c>
      <c r="BR207" s="585" t="s">
        <v>1106</v>
      </c>
      <c r="BS207" s="585" t="s">
        <v>1494</v>
      </c>
      <c r="BT207" s="585" t="s">
        <v>1490</v>
      </c>
      <c r="BU207" s="585" t="s">
        <v>56</v>
      </c>
      <c r="BV207" s="585"/>
    </row>
    <row r="208" spans="1:74">
      <c r="A208">
        <v>621</v>
      </c>
      <c r="B208" s="153" t="s">
        <v>7279</v>
      </c>
      <c r="C208" s="153" t="s">
        <v>7280</v>
      </c>
      <c r="D208" s="28">
        <v>0</v>
      </c>
      <c r="E208" s="591">
        <v>0</v>
      </c>
      <c r="F208" s="591">
        <v>1</v>
      </c>
      <c r="G208" s="349" t="s">
        <v>7213</v>
      </c>
      <c r="H208" t="s">
        <v>879</v>
      </c>
      <c r="J208" s="56"/>
      <c r="L208" s="119"/>
      <c r="M208" s="189"/>
      <c r="N208" s="56" t="s">
        <v>879</v>
      </c>
      <c r="O208" t="s">
        <v>879</v>
      </c>
      <c r="P208" s="56" t="s">
        <v>879</v>
      </c>
      <c r="Q208" s="120" t="s">
        <v>878</v>
      </c>
      <c r="R208" s="142">
        <v>999</v>
      </c>
      <c r="S208" s="142">
        <v>70</v>
      </c>
      <c r="T208" s="124" t="s">
        <v>185</v>
      </c>
      <c r="U208" s="56"/>
      <c r="V208" s="147">
        <v>99</v>
      </c>
      <c r="W208" s="147">
        <v>99</v>
      </c>
      <c r="X208" s="21" t="s">
        <v>2766</v>
      </c>
      <c r="Y208" s="137">
        <v>0</v>
      </c>
      <c r="Z208" s="137">
        <v>1</v>
      </c>
      <c r="AA208" s="137">
        <v>0</v>
      </c>
      <c r="AB208" s="137">
        <v>0</v>
      </c>
      <c r="AC208" s="137">
        <v>0</v>
      </c>
      <c r="AD208" s="137">
        <v>0</v>
      </c>
      <c r="AE208" s="137">
        <v>1</v>
      </c>
      <c r="AF208" s="137">
        <v>0</v>
      </c>
      <c r="AG208" s="137">
        <v>1</v>
      </c>
      <c r="AI208" s="137">
        <v>0</v>
      </c>
      <c r="AJ208" t="s">
        <v>84</v>
      </c>
      <c r="AK208" s="38" t="s">
        <v>84</v>
      </c>
      <c r="AL208" s="200">
        <v>5</v>
      </c>
      <c r="AM208" s="638" t="s">
        <v>1743</v>
      </c>
      <c r="AN208" s="638" t="s">
        <v>1743</v>
      </c>
      <c r="AO208" s="638" t="s">
        <v>1744</v>
      </c>
      <c r="AP208" s="642">
        <v>3</v>
      </c>
      <c r="AQ208" t="s">
        <v>2942</v>
      </c>
      <c r="AR208" s="22" t="s">
        <v>43</v>
      </c>
      <c r="AS208" t="s">
        <v>43</v>
      </c>
      <c r="AT208" s="22" t="b">
        <v>1</v>
      </c>
      <c r="AU208" s="638" t="s">
        <v>286</v>
      </c>
      <c r="AV208" s="638" t="s">
        <v>43</v>
      </c>
      <c r="AX208" s="601" t="s">
        <v>2143</v>
      </c>
      <c r="AY208" s="484" t="b">
        <v>1</v>
      </c>
      <c r="AZ208" t="s">
        <v>5630</v>
      </c>
      <c r="BB208">
        <v>3</v>
      </c>
      <c r="BC208" t="b">
        <v>0</v>
      </c>
      <c r="BD208" t="b">
        <v>0</v>
      </c>
      <c r="BE208" t="b">
        <v>0</v>
      </c>
      <c r="BG208" s="1" t="s">
        <v>5200</v>
      </c>
      <c r="BH208" t="s">
        <v>880</v>
      </c>
      <c r="BI208" t="s">
        <v>880</v>
      </c>
      <c r="BJ208" s="56" t="s">
        <v>880</v>
      </c>
      <c r="BK208" s="56"/>
      <c r="BL208" s="566" t="s">
        <v>2799</v>
      </c>
      <c r="BM208" s="484" t="s">
        <v>2799</v>
      </c>
      <c r="BN208" s="56"/>
      <c r="BO208" s="56"/>
      <c r="BP208" s="377">
        <v>999</v>
      </c>
      <c r="BR208" s="585"/>
      <c r="BS208" s="585" t="s">
        <v>284</v>
      </c>
      <c r="BT208" s="585" t="s">
        <v>879</v>
      </c>
      <c r="BU208" s="585"/>
      <c r="BV208" s="585"/>
    </row>
    <row r="209" spans="1:74">
      <c r="A209">
        <v>622</v>
      </c>
      <c r="B209" s="153" t="s">
        <v>7279</v>
      </c>
      <c r="C209" s="153" t="s">
        <v>7280</v>
      </c>
      <c r="D209" s="28">
        <v>0</v>
      </c>
      <c r="E209" s="591">
        <v>0</v>
      </c>
      <c r="F209" s="591">
        <v>1</v>
      </c>
      <c r="G209" s="349" t="s">
        <v>7213</v>
      </c>
      <c r="H209" t="s">
        <v>873</v>
      </c>
      <c r="I209" s="119"/>
      <c r="J209" s="56"/>
      <c r="L209" s="119"/>
      <c r="M209" s="189"/>
      <c r="N209" s="56" t="s">
        <v>873</v>
      </c>
      <c r="O209" s="123" t="s">
        <v>873</v>
      </c>
      <c r="P209" s="56" t="s">
        <v>873</v>
      </c>
      <c r="Q209" s="120" t="s">
        <v>2952</v>
      </c>
      <c r="R209" s="142">
        <v>999</v>
      </c>
      <c r="S209" s="142">
        <v>70</v>
      </c>
      <c r="T209" s="124" t="s">
        <v>185</v>
      </c>
      <c r="U209" s="56"/>
      <c r="V209" s="147">
        <v>99</v>
      </c>
      <c r="W209" s="147">
        <v>99</v>
      </c>
      <c r="X209" s="21" t="s">
        <v>2766</v>
      </c>
      <c r="Y209" s="137">
        <v>0</v>
      </c>
      <c r="Z209" s="137">
        <v>1</v>
      </c>
      <c r="AA209" s="137">
        <v>0</v>
      </c>
      <c r="AB209" s="137">
        <v>0</v>
      </c>
      <c r="AC209" s="137">
        <v>0</v>
      </c>
      <c r="AD209" s="137">
        <v>0</v>
      </c>
      <c r="AE209" s="137">
        <v>1</v>
      </c>
      <c r="AF209" s="137">
        <v>1</v>
      </c>
      <c r="AG209" s="137">
        <v>0</v>
      </c>
      <c r="AI209" s="137">
        <v>0</v>
      </c>
      <c r="AJ209" t="s">
        <v>84</v>
      </c>
      <c r="AK209" s="38" t="s">
        <v>84</v>
      </c>
      <c r="AL209" s="200">
        <v>5</v>
      </c>
      <c r="AM209" s="638" t="s">
        <v>1743</v>
      </c>
      <c r="AN209" s="638" t="s">
        <v>1743</v>
      </c>
      <c r="AO209" s="638" t="s">
        <v>1744</v>
      </c>
      <c r="AP209" s="642">
        <v>3</v>
      </c>
      <c r="AQ209" t="s">
        <v>2942</v>
      </c>
      <c r="AR209" s="22" t="s">
        <v>43</v>
      </c>
      <c r="AS209" t="s">
        <v>43</v>
      </c>
      <c r="AT209" s="22" t="b">
        <v>1</v>
      </c>
      <c r="AU209" s="638" t="s">
        <v>286</v>
      </c>
      <c r="AV209" s="638" t="s">
        <v>43</v>
      </c>
      <c r="AX209" s="601" t="s">
        <v>2143</v>
      </c>
      <c r="AY209" s="484" t="b">
        <v>1</v>
      </c>
      <c r="AZ209" t="s">
        <v>5630</v>
      </c>
      <c r="BB209">
        <v>3</v>
      </c>
      <c r="BC209" t="b">
        <v>0</v>
      </c>
      <c r="BD209" t="b">
        <v>0</v>
      </c>
      <c r="BE209" t="b">
        <v>0</v>
      </c>
      <c r="BG209" s="1" t="s">
        <v>5212</v>
      </c>
      <c r="BH209" s="37" t="s">
        <v>874</v>
      </c>
      <c r="BI209" s="37" t="s">
        <v>874</v>
      </c>
      <c r="BJ209" s="56" t="s">
        <v>874</v>
      </c>
      <c r="BK209" s="56"/>
      <c r="BL209" s="566" t="s">
        <v>2799</v>
      </c>
      <c r="BM209" s="484" t="s">
        <v>2799</v>
      </c>
      <c r="BN209" s="56"/>
      <c r="BO209" s="56"/>
      <c r="BP209" s="377">
        <v>999</v>
      </c>
      <c r="BR209" s="585"/>
      <c r="BS209" s="585" t="s">
        <v>278</v>
      </c>
      <c r="BT209" s="585" t="s">
        <v>873</v>
      </c>
      <c r="BU209" s="585"/>
      <c r="BV209" s="585"/>
    </row>
    <row r="210" spans="1:74">
      <c r="A210">
        <v>623</v>
      </c>
      <c r="B210" s="153" t="s">
        <v>7279</v>
      </c>
      <c r="C210" s="153" t="s">
        <v>7280</v>
      </c>
      <c r="D210" s="28">
        <v>0</v>
      </c>
      <c r="E210" s="591">
        <v>0</v>
      </c>
      <c r="F210" s="591">
        <v>1</v>
      </c>
      <c r="G210" s="349" t="s">
        <v>7213</v>
      </c>
      <c r="H210" t="s">
        <v>279</v>
      </c>
      <c r="J210" s="56"/>
      <c r="L210" s="119"/>
      <c r="M210" s="189"/>
      <c r="N210" s="56" t="s">
        <v>279</v>
      </c>
      <c r="O210" t="s">
        <v>279</v>
      </c>
      <c r="P210" s="56" t="s">
        <v>279</v>
      </c>
      <c r="Q210" s="120" t="s">
        <v>201</v>
      </c>
      <c r="R210" s="142">
        <v>999</v>
      </c>
      <c r="S210" s="142">
        <v>70</v>
      </c>
      <c r="T210" s="124" t="s">
        <v>185</v>
      </c>
      <c r="U210" s="56" t="s">
        <v>201</v>
      </c>
      <c r="V210" s="147">
        <v>99</v>
      </c>
      <c r="W210" s="147">
        <v>99</v>
      </c>
      <c r="X210" s="21" t="s">
        <v>2766</v>
      </c>
      <c r="Y210" s="137">
        <v>0</v>
      </c>
      <c r="Z210" s="137">
        <v>0</v>
      </c>
      <c r="AA210" s="137">
        <v>0</v>
      </c>
      <c r="AB210" s="137">
        <v>0</v>
      </c>
      <c r="AC210" s="137">
        <v>0</v>
      </c>
      <c r="AD210" s="137">
        <v>0</v>
      </c>
      <c r="AE210" s="137">
        <v>1</v>
      </c>
      <c r="AF210" s="137">
        <v>0</v>
      </c>
      <c r="AG210" s="137">
        <v>1</v>
      </c>
      <c r="AI210" s="137">
        <v>0</v>
      </c>
      <c r="AJ210" t="s">
        <v>84</v>
      </c>
      <c r="AK210" s="38" t="s">
        <v>84</v>
      </c>
      <c r="AL210" s="200">
        <v>5</v>
      </c>
      <c r="AM210" s="638" t="s">
        <v>416</v>
      </c>
      <c r="AN210" s="638" t="s">
        <v>416</v>
      </c>
      <c r="AO210" s="638" t="s">
        <v>417</v>
      </c>
      <c r="AP210" s="642">
        <v>1</v>
      </c>
      <c r="AQ210" t="s">
        <v>2943</v>
      </c>
      <c r="AR210" s="22" t="s">
        <v>43</v>
      </c>
      <c r="AS210" t="s">
        <v>43</v>
      </c>
      <c r="AT210" s="22" t="b">
        <v>1</v>
      </c>
      <c r="AU210" s="638" t="s">
        <v>286</v>
      </c>
      <c r="AV210" s="638" t="s">
        <v>43</v>
      </c>
      <c r="AX210" s="601" t="s">
        <v>2143</v>
      </c>
      <c r="AY210" s="484" t="b">
        <v>1</v>
      </c>
      <c r="AZ210" t="s">
        <v>5630</v>
      </c>
      <c r="BB210">
        <v>3</v>
      </c>
      <c r="BC210" t="b">
        <v>0</v>
      </c>
      <c r="BD210" t="b">
        <v>0</v>
      </c>
      <c r="BE210" t="b">
        <v>0</v>
      </c>
      <c r="BG210" t="s">
        <v>281</v>
      </c>
      <c r="BH210" t="s">
        <v>282</v>
      </c>
      <c r="BI210" t="s">
        <v>282</v>
      </c>
      <c r="BJ210" s="56" t="s">
        <v>283</v>
      </c>
      <c r="BK210" s="56" t="s">
        <v>285</v>
      </c>
      <c r="BL210" s="566" t="s">
        <v>2799</v>
      </c>
      <c r="BM210" s="484" t="s">
        <v>2799</v>
      </c>
      <c r="BN210" s="56"/>
      <c r="BO210" s="56" t="s">
        <v>282</v>
      </c>
      <c r="BP210" s="377">
        <v>999</v>
      </c>
      <c r="BR210" s="585"/>
      <c r="BS210" s="585" t="s">
        <v>284</v>
      </c>
      <c r="BT210" s="585" t="s">
        <v>279</v>
      </c>
      <c r="BU210" s="585" t="s">
        <v>56</v>
      </c>
      <c r="BV210" s="585"/>
    </row>
    <row r="211" spans="1:74">
      <c r="A211">
        <v>624</v>
      </c>
      <c r="B211" s="153" t="s">
        <v>7279</v>
      </c>
      <c r="C211" s="153" t="s">
        <v>7280</v>
      </c>
      <c r="D211" s="28">
        <v>0</v>
      </c>
      <c r="E211" s="591">
        <v>0</v>
      </c>
      <c r="F211" s="591">
        <v>1</v>
      </c>
      <c r="G211" s="349" t="s">
        <v>7213</v>
      </c>
      <c r="H211" t="s">
        <v>276</v>
      </c>
      <c r="I211" s="119"/>
      <c r="J211" s="56"/>
      <c r="L211" s="119"/>
      <c r="M211" s="189"/>
      <c r="N211" s="56" t="s">
        <v>276</v>
      </c>
      <c r="O211" s="22" t="s">
        <v>276</v>
      </c>
      <c r="P211" s="56" t="s">
        <v>276</v>
      </c>
      <c r="Q211" s="120" t="s">
        <v>275</v>
      </c>
      <c r="R211" s="142">
        <v>999</v>
      </c>
      <c r="S211" s="142">
        <v>70</v>
      </c>
      <c r="T211" s="124" t="s">
        <v>185</v>
      </c>
      <c r="U211" s="56"/>
      <c r="V211" s="147">
        <v>99</v>
      </c>
      <c r="W211" s="147">
        <v>99</v>
      </c>
      <c r="X211" s="21" t="s">
        <v>2766</v>
      </c>
      <c r="Y211" s="137">
        <v>0</v>
      </c>
      <c r="Z211" s="137">
        <v>0</v>
      </c>
      <c r="AA211" s="137">
        <v>0</v>
      </c>
      <c r="AB211" s="137">
        <v>0</v>
      </c>
      <c r="AC211" s="137">
        <v>0</v>
      </c>
      <c r="AD211" s="137">
        <v>0</v>
      </c>
      <c r="AE211" s="137">
        <v>1</v>
      </c>
      <c r="AF211" s="137">
        <v>1</v>
      </c>
      <c r="AG211" s="137">
        <v>0</v>
      </c>
      <c r="AI211" s="137">
        <v>0</v>
      </c>
      <c r="AJ211" t="s">
        <v>84</v>
      </c>
      <c r="AK211" s="38" t="s">
        <v>84</v>
      </c>
      <c r="AL211" s="200">
        <v>5</v>
      </c>
      <c r="AM211" s="638" t="s">
        <v>416</v>
      </c>
      <c r="AN211" s="638" t="s">
        <v>416</v>
      </c>
      <c r="AO211" s="638" t="s">
        <v>417</v>
      </c>
      <c r="AP211" s="642">
        <v>1</v>
      </c>
      <c r="AQ211" t="s">
        <v>2943</v>
      </c>
      <c r="AR211" s="22" t="s">
        <v>43</v>
      </c>
      <c r="AS211" t="s">
        <v>43</v>
      </c>
      <c r="AT211" s="22" t="b">
        <v>1</v>
      </c>
      <c r="AU211" s="638" t="s">
        <v>286</v>
      </c>
      <c r="AV211" s="638" t="s">
        <v>43</v>
      </c>
      <c r="AX211" s="601" t="s">
        <v>2143</v>
      </c>
      <c r="AY211" s="484" t="b">
        <v>1</v>
      </c>
      <c r="AZ211" s="22" t="s">
        <v>5630</v>
      </c>
      <c r="BB211">
        <v>3</v>
      </c>
      <c r="BC211" t="b">
        <v>0</v>
      </c>
      <c r="BD211" t="b">
        <v>0</v>
      </c>
      <c r="BE211" t="b">
        <v>0</v>
      </c>
      <c r="BG211" t="s">
        <v>277</v>
      </c>
      <c r="BH211" t="s">
        <v>277</v>
      </c>
      <c r="BI211" t="s">
        <v>277</v>
      </c>
      <c r="BJ211" s="56" t="s">
        <v>277</v>
      </c>
      <c r="BK211" s="56"/>
      <c r="BL211" s="566" t="s">
        <v>2799</v>
      </c>
      <c r="BM211" s="484" t="s">
        <v>2799</v>
      </c>
      <c r="BN211" s="56"/>
      <c r="BO211" s="56"/>
      <c r="BP211" s="377">
        <v>999</v>
      </c>
      <c r="BR211" s="585"/>
      <c r="BS211" s="585" t="s">
        <v>278</v>
      </c>
      <c r="BT211" s="585" t="s">
        <v>276</v>
      </c>
      <c r="BU211" s="585"/>
      <c r="BV211" s="585"/>
    </row>
    <row r="212" spans="1:74">
      <c r="A212">
        <v>472</v>
      </c>
      <c r="B212" s="153" t="s">
        <v>7412</v>
      </c>
      <c r="C212" s="153" t="s">
        <v>7413</v>
      </c>
      <c r="D212" s="28">
        <v>1</v>
      </c>
      <c r="E212" s="591">
        <v>0</v>
      </c>
      <c r="F212" s="591">
        <v>1</v>
      </c>
      <c r="G212" s="349" t="s">
        <v>7394</v>
      </c>
      <c r="H212" s="119" t="s">
        <v>1703</v>
      </c>
      <c r="I212" s="119" t="s">
        <v>1703</v>
      </c>
      <c r="J212" s="56"/>
      <c r="M212" s="56"/>
      <c r="N212" s="56" t="s">
        <v>1704</v>
      </c>
      <c r="O212" t="s">
        <v>1704</v>
      </c>
      <c r="P212" s="56" t="s">
        <v>1704</v>
      </c>
      <c r="Q212" s="61" t="s">
        <v>108</v>
      </c>
      <c r="R212" s="142">
        <v>999</v>
      </c>
      <c r="S212" s="142">
        <v>71</v>
      </c>
      <c r="T212" s="124" t="s">
        <v>108</v>
      </c>
      <c r="U212" s="56" t="s">
        <v>108</v>
      </c>
      <c r="V212" s="147">
        <v>121</v>
      </c>
      <c r="W212" s="147">
        <v>121</v>
      </c>
      <c r="X212" s="21" t="s">
        <v>2766</v>
      </c>
      <c r="Y212" s="137">
        <v>0</v>
      </c>
      <c r="Z212" s="137">
        <v>0</v>
      </c>
      <c r="AA212" s="137">
        <v>0</v>
      </c>
      <c r="AB212" s="137">
        <v>0</v>
      </c>
      <c r="AC212" s="137">
        <v>0</v>
      </c>
      <c r="AD212" s="137">
        <v>0</v>
      </c>
      <c r="AE212" s="137">
        <v>0</v>
      </c>
      <c r="AF212" s="137">
        <v>0</v>
      </c>
      <c r="AG212" s="137">
        <v>0</v>
      </c>
      <c r="AH212" t="s">
        <v>1051</v>
      </c>
      <c r="AI212" s="137" t="s">
        <v>2799</v>
      </c>
      <c r="AJ212" t="s">
        <v>140</v>
      </c>
      <c r="AK212" s="38" t="s">
        <v>140</v>
      </c>
      <c r="AL212" s="200">
        <v>3</v>
      </c>
      <c r="AM212" s="638"/>
      <c r="AN212" s="638"/>
      <c r="AO212" s="638"/>
      <c r="AP212" s="639">
        <v>0</v>
      </c>
      <c r="AQ212" t="s">
        <v>43</v>
      </c>
      <c r="AR212" s="22" t="s">
        <v>43</v>
      </c>
      <c r="AS212" t="s">
        <v>43</v>
      </c>
      <c r="AT212" s="22" t="b">
        <v>1</v>
      </c>
      <c r="AU212" s="638" t="s">
        <v>286</v>
      </c>
      <c r="AV212" s="638" t="s">
        <v>43</v>
      </c>
      <c r="AX212" s="601" t="s">
        <v>2143</v>
      </c>
      <c r="AY212" s="484" t="b">
        <v>1</v>
      </c>
      <c r="AZ212" s="22" t="s">
        <v>5630</v>
      </c>
      <c r="BA212" s="10">
        <v>2</v>
      </c>
      <c r="BB212">
        <v>2</v>
      </c>
      <c r="BC212" t="b">
        <v>0</v>
      </c>
      <c r="BD212" t="b">
        <v>0</v>
      </c>
      <c r="BE212" t="b">
        <v>0</v>
      </c>
      <c r="BF212" t="s">
        <v>1707</v>
      </c>
      <c r="BG212" t="s">
        <v>1705</v>
      </c>
      <c r="BH212" t="s">
        <v>4797</v>
      </c>
      <c r="BI212" t="s">
        <v>4797</v>
      </c>
      <c r="BJ212" s="56" t="s">
        <v>1706</v>
      </c>
      <c r="BK212" s="56" t="s">
        <v>1706</v>
      </c>
      <c r="BL212" s="566" t="s">
        <v>2799</v>
      </c>
      <c r="BM212" s="484" t="s">
        <v>2799</v>
      </c>
      <c r="BN212" s="56" t="s">
        <v>1301</v>
      </c>
      <c r="BO212" s="56" t="s">
        <v>1301</v>
      </c>
      <c r="BP212" s="371">
        <v>98</v>
      </c>
      <c r="BR212" s="585" t="s">
        <v>1709</v>
      </c>
      <c r="BS212" s="585" t="s">
        <v>1710</v>
      </c>
      <c r="BT212" s="585" t="s">
        <v>1704</v>
      </c>
      <c r="BU212" s="585" t="s">
        <v>404</v>
      </c>
      <c r="BV212" s="585"/>
    </row>
    <row r="213" spans="1:74">
      <c r="A213">
        <v>473</v>
      </c>
      <c r="B213" s="153" t="s">
        <v>7414</v>
      </c>
      <c r="C213" s="153" t="s">
        <v>7413</v>
      </c>
      <c r="D213" s="28">
        <v>1</v>
      </c>
      <c r="E213" s="591">
        <v>0</v>
      </c>
      <c r="F213" s="591">
        <v>0</v>
      </c>
      <c r="G213" s="349" t="s">
        <v>7394</v>
      </c>
      <c r="H213" t="s">
        <v>1899</v>
      </c>
      <c r="I213" t="s">
        <v>1899</v>
      </c>
      <c r="J213" s="56"/>
      <c r="M213" s="56"/>
      <c r="N213" s="56"/>
      <c r="P213" s="56"/>
      <c r="Q213" s="61" t="s">
        <v>1898</v>
      </c>
      <c r="R213" s="142">
        <v>999</v>
      </c>
      <c r="S213" s="142">
        <v>71</v>
      </c>
      <c r="T213" s="124" t="s">
        <v>108</v>
      </c>
      <c r="U213" s="56" t="s">
        <v>108</v>
      </c>
      <c r="V213" s="147">
        <v>121</v>
      </c>
      <c r="W213" s="147">
        <v>121</v>
      </c>
      <c r="X213" s="21" t="s">
        <v>2766</v>
      </c>
      <c r="Y213" s="137">
        <v>0</v>
      </c>
      <c r="Z213" s="137">
        <v>1</v>
      </c>
      <c r="AA213" s="137">
        <v>0</v>
      </c>
      <c r="AB213" s="137">
        <v>0</v>
      </c>
      <c r="AC213" s="137">
        <v>1</v>
      </c>
      <c r="AD213" s="137">
        <v>0</v>
      </c>
      <c r="AE213" s="137">
        <v>0</v>
      </c>
      <c r="AF213" s="137">
        <v>0</v>
      </c>
      <c r="AG213" s="137">
        <v>0</v>
      </c>
      <c r="AH213" t="s">
        <v>1051</v>
      </c>
      <c r="AI213" s="137" t="s">
        <v>2799</v>
      </c>
      <c r="AJ213" t="s">
        <v>140</v>
      </c>
      <c r="AK213" s="38" t="s">
        <v>140</v>
      </c>
      <c r="AL213" s="200">
        <v>3</v>
      </c>
      <c r="AM213" s="638" t="s">
        <v>1743</v>
      </c>
      <c r="AN213" s="638" t="s">
        <v>1743</v>
      </c>
      <c r="AO213" s="638" t="s">
        <v>1744</v>
      </c>
      <c r="AP213" s="642">
        <v>3</v>
      </c>
      <c r="AQ213" t="s">
        <v>1752</v>
      </c>
      <c r="AR213" s="22" t="s">
        <v>1107</v>
      </c>
      <c r="AS213" t="s">
        <v>1107</v>
      </c>
      <c r="AT213" s="22" t="b">
        <v>1</v>
      </c>
      <c r="AU213" s="638" t="s">
        <v>1101</v>
      </c>
      <c r="AV213" s="638" t="s">
        <v>1107</v>
      </c>
      <c r="AX213" s="601" t="s">
        <v>2799</v>
      </c>
      <c r="AY213" s="484" t="b">
        <v>0</v>
      </c>
      <c r="AZ213" t="s">
        <v>2711</v>
      </c>
      <c r="BA213" s="10">
        <v>2</v>
      </c>
      <c r="BB213">
        <v>2</v>
      </c>
      <c r="BC213" t="b">
        <v>0</v>
      </c>
      <c r="BD213" t="b">
        <v>0</v>
      </c>
      <c r="BE213" t="b">
        <v>0</v>
      </c>
      <c r="BG213" t="s">
        <v>1900</v>
      </c>
      <c r="BH213" t="s">
        <v>4802</v>
      </c>
      <c r="BI213" t="s">
        <v>4802</v>
      </c>
      <c r="BJ213" s="56"/>
      <c r="BK213" s="56"/>
      <c r="BL213" s="566" t="s">
        <v>2799</v>
      </c>
      <c r="BM213" s="484" t="s">
        <v>2799</v>
      </c>
      <c r="BN213" s="56" t="s">
        <v>1301</v>
      </c>
      <c r="BO213" s="56"/>
      <c r="BP213" s="373">
        <v>112</v>
      </c>
      <c r="BR213" s="585" t="s">
        <v>1235</v>
      </c>
      <c r="BS213" s="585"/>
      <c r="BT213" s="585"/>
      <c r="BU213" s="585" t="s">
        <v>404</v>
      </c>
      <c r="BV213" s="585" t="s">
        <v>55</v>
      </c>
    </row>
    <row r="214" spans="1:74">
      <c r="A214">
        <v>474</v>
      </c>
      <c r="B214" s="153" t="s">
        <v>7415</v>
      </c>
      <c r="C214" s="153" t="s">
        <v>7413</v>
      </c>
      <c r="D214" s="28">
        <v>1</v>
      </c>
      <c r="E214" s="591">
        <v>0</v>
      </c>
      <c r="F214" s="591">
        <v>1</v>
      </c>
      <c r="G214" s="349" t="s">
        <v>7394</v>
      </c>
      <c r="H214" t="s">
        <v>1902</v>
      </c>
      <c r="I214" t="s">
        <v>1902</v>
      </c>
      <c r="J214" s="56"/>
      <c r="L214" s="119"/>
      <c r="M214" s="189"/>
      <c r="N214" s="56" t="s">
        <v>1903</v>
      </c>
      <c r="O214" t="s">
        <v>1903</v>
      </c>
      <c r="P214" s="56" t="s">
        <v>1903</v>
      </c>
      <c r="Q214" s="120" t="s">
        <v>1901</v>
      </c>
      <c r="R214" s="142">
        <v>999</v>
      </c>
      <c r="S214" s="142">
        <v>71</v>
      </c>
      <c r="T214" s="124" t="s">
        <v>108</v>
      </c>
      <c r="U214" s="56" t="s">
        <v>108</v>
      </c>
      <c r="V214" s="147">
        <v>121</v>
      </c>
      <c r="W214" s="147">
        <v>121</v>
      </c>
      <c r="X214" s="21" t="s">
        <v>2766</v>
      </c>
      <c r="Y214" s="137">
        <v>0</v>
      </c>
      <c r="Z214" s="137">
        <v>1</v>
      </c>
      <c r="AA214" s="137">
        <v>1</v>
      </c>
      <c r="AB214" s="137">
        <v>0</v>
      </c>
      <c r="AC214" s="137">
        <v>0</v>
      </c>
      <c r="AD214" s="137">
        <v>0</v>
      </c>
      <c r="AE214" s="137">
        <v>0</v>
      </c>
      <c r="AF214" s="137">
        <v>0</v>
      </c>
      <c r="AG214" s="137">
        <v>0</v>
      </c>
      <c r="AH214" t="s">
        <v>1051</v>
      </c>
      <c r="AI214" s="137" t="s">
        <v>5682</v>
      </c>
      <c r="AJ214" t="s">
        <v>140</v>
      </c>
      <c r="AK214" s="38" t="s">
        <v>140</v>
      </c>
      <c r="AL214" s="200">
        <v>3</v>
      </c>
      <c r="AM214" s="638" t="s">
        <v>1743</v>
      </c>
      <c r="AN214" s="638" t="s">
        <v>1743</v>
      </c>
      <c r="AO214" s="638" t="s">
        <v>1744</v>
      </c>
      <c r="AP214" s="642">
        <v>3</v>
      </c>
      <c r="AQ214" t="s">
        <v>1741</v>
      </c>
      <c r="AR214" s="22" t="s">
        <v>1086</v>
      </c>
      <c r="AS214" t="s">
        <v>1086</v>
      </c>
      <c r="AT214" s="22" t="b">
        <v>1</v>
      </c>
      <c r="AU214" s="638" t="s">
        <v>1077</v>
      </c>
      <c r="AV214" s="638" t="s">
        <v>1086</v>
      </c>
      <c r="AX214" s="601" t="s">
        <v>2799</v>
      </c>
      <c r="AY214" s="484" t="b">
        <v>0</v>
      </c>
      <c r="AZ214" t="s">
        <v>1078</v>
      </c>
      <c r="BA214">
        <v>2</v>
      </c>
      <c r="BB214">
        <v>0</v>
      </c>
      <c r="BC214" t="b">
        <v>0</v>
      </c>
      <c r="BD214" t="b">
        <v>0</v>
      </c>
      <c r="BE214" t="b">
        <v>0</v>
      </c>
      <c r="BG214" t="s">
        <v>1904</v>
      </c>
      <c r="BH214" t="s">
        <v>4800</v>
      </c>
      <c r="BI214" t="s">
        <v>4800</v>
      </c>
      <c r="BJ214" s="56" t="s">
        <v>5251</v>
      </c>
      <c r="BK214" s="56"/>
      <c r="BL214" s="566" t="s">
        <v>2799</v>
      </c>
      <c r="BM214" s="484" t="s">
        <v>1905</v>
      </c>
      <c r="BN214" s="56" t="s">
        <v>1301</v>
      </c>
      <c r="BO214" s="56"/>
      <c r="BP214" s="373">
        <v>125</v>
      </c>
      <c r="BR214" s="585" t="s">
        <v>53</v>
      </c>
      <c r="BS214" s="585" t="s">
        <v>1307</v>
      </c>
      <c r="BT214" s="585" t="s">
        <v>1903</v>
      </c>
      <c r="BU214" s="585" t="s">
        <v>404</v>
      </c>
      <c r="BV214" s="585"/>
    </row>
    <row r="215" spans="1:74">
      <c r="A215">
        <v>475</v>
      </c>
      <c r="B215" s="153" t="s">
        <v>7416</v>
      </c>
      <c r="C215" s="153" t="s">
        <v>7413</v>
      </c>
      <c r="D215" s="28">
        <v>1</v>
      </c>
      <c r="E215" s="591">
        <v>0</v>
      </c>
      <c r="F215" s="591">
        <v>0</v>
      </c>
      <c r="G215" s="349" t="s">
        <v>7394</v>
      </c>
      <c r="H215" t="s">
        <v>1299</v>
      </c>
      <c r="I215" t="s">
        <v>1299</v>
      </c>
      <c r="J215" s="56"/>
      <c r="L215" s="119"/>
      <c r="M215" s="189"/>
      <c r="N215" s="56"/>
      <c r="P215" s="56"/>
      <c r="Q215" s="61" t="s">
        <v>1298</v>
      </c>
      <c r="R215" s="142">
        <v>999</v>
      </c>
      <c r="S215" s="142">
        <v>71</v>
      </c>
      <c r="T215" s="124" t="s">
        <v>108</v>
      </c>
      <c r="U215" s="56" t="s">
        <v>108</v>
      </c>
      <c r="V215" s="147">
        <v>121</v>
      </c>
      <c r="W215" s="147">
        <v>121</v>
      </c>
      <c r="X215" s="21" t="s">
        <v>2766</v>
      </c>
      <c r="Y215" s="137">
        <v>0</v>
      </c>
      <c r="Z215" s="137">
        <v>0</v>
      </c>
      <c r="AA215" s="137">
        <v>0</v>
      </c>
      <c r="AB215" s="137">
        <v>0</v>
      </c>
      <c r="AC215" s="137">
        <v>1</v>
      </c>
      <c r="AD215" s="137">
        <v>0</v>
      </c>
      <c r="AE215" s="137">
        <v>0</v>
      </c>
      <c r="AF215" s="137">
        <v>0</v>
      </c>
      <c r="AG215" s="137">
        <v>0</v>
      </c>
      <c r="AH215" t="s">
        <v>1051</v>
      </c>
      <c r="AI215" s="137" t="s">
        <v>2799</v>
      </c>
      <c r="AJ215" t="s">
        <v>140</v>
      </c>
      <c r="AK215" s="38" t="s">
        <v>140</v>
      </c>
      <c r="AL215" s="200">
        <v>3</v>
      </c>
      <c r="AM215" s="638" t="s">
        <v>416</v>
      </c>
      <c r="AN215" s="638" t="s">
        <v>416</v>
      </c>
      <c r="AO215" s="638" t="s">
        <v>417</v>
      </c>
      <c r="AP215" s="642">
        <v>1</v>
      </c>
      <c r="AQ215" t="s">
        <v>1100</v>
      </c>
      <c r="AR215" s="22" t="s">
        <v>1107</v>
      </c>
      <c r="AS215" t="s">
        <v>1107</v>
      </c>
      <c r="AT215" s="22" t="b">
        <v>1</v>
      </c>
      <c r="AU215" s="638" t="s">
        <v>1101</v>
      </c>
      <c r="AV215" s="638" t="s">
        <v>1107</v>
      </c>
      <c r="AX215" s="601" t="s">
        <v>2799</v>
      </c>
      <c r="AY215" s="484" t="b">
        <v>0</v>
      </c>
      <c r="AZ215" t="s">
        <v>2711</v>
      </c>
      <c r="BA215" s="10">
        <v>2</v>
      </c>
      <c r="BB215">
        <v>2</v>
      </c>
      <c r="BC215" t="b">
        <v>0</v>
      </c>
      <c r="BD215" t="b">
        <v>0</v>
      </c>
      <c r="BE215" t="b">
        <v>0</v>
      </c>
      <c r="BG215" t="s">
        <v>1300</v>
      </c>
      <c r="BH215" t="s">
        <v>4801</v>
      </c>
      <c r="BI215" t="s">
        <v>4801</v>
      </c>
      <c r="BJ215" s="56"/>
      <c r="BK215" s="56"/>
      <c r="BL215" s="566" t="s">
        <v>2799</v>
      </c>
      <c r="BM215" s="484" t="s">
        <v>2799</v>
      </c>
      <c r="BN215" s="56" t="s">
        <v>1301</v>
      </c>
      <c r="BO215" s="56"/>
      <c r="BP215" s="373">
        <v>139</v>
      </c>
      <c r="BR215" s="585" t="s">
        <v>1302</v>
      </c>
      <c r="BS215" s="585"/>
      <c r="BT215" s="585"/>
      <c r="BU215" s="585" t="s">
        <v>404</v>
      </c>
      <c r="BV215" s="585" t="s">
        <v>55</v>
      </c>
    </row>
    <row r="216" spans="1:74">
      <c r="A216">
        <v>476</v>
      </c>
      <c r="B216" s="153" t="s">
        <v>7417</v>
      </c>
      <c r="C216" s="153" t="s">
        <v>7413</v>
      </c>
      <c r="D216" s="28">
        <v>1</v>
      </c>
      <c r="E216" s="591">
        <v>0</v>
      </c>
      <c r="F216" s="591">
        <v>1</v>
      </c>
      <c r="G216" s="349" t="s">
        <v>7394</v>
      </c>
      <c r="H216" t="s">
        <v>1304</v>
      </c>
      <c r="I216" t="s">
        <v>1304</v>
      </c>
      <c r="J216" s="56"/>
      <c r="M216" s="56"/>
      <c r="N216" s="56" t="s">
        <v>1305</v>
      </c>
      <c r="O216" t="s">
        <v>1305</v>
      </c>
      <c r="P216" s="56" t="s">
        <v>1305</v>
      </c>
      <c r="Q216" s="61" t="s">
        <v>1303</v>
      </c>
      <c r="R216" s="142">
        <v>999</v>
      </c>
      <c r="S216" s="142">
        <v>71</v>
      </c>
      <c r="T216" s="124" t="s">
        <v>108</v>
      </c>
      <c r="U216" s="56" t="s">
        <v>108</v>
      </c>
      <c r="V216" s="147">
        <v>121</v>
      </c>
      <c r="W216" s="147">
        <v>121</v>
      </c>
      <c r="X216" s="21" t="s">
        <v>2766</v>
      </c>
      <c r="Y216" s="137">
        <v>0</v>
      </c>
      <c r="Z216" s="137">
        <v>0</v>
      </c>
      <c r="AA216" s="137">
        <v>1</v>
      </c>
      <c r="AB216" s="137">
        <v>0</v>
      </c>
      <c r="AC216" s="137">
        <v>0</v>
      </c>
      <c r="AD216" s="137">
        <v>0</v>
      </c>
      <c r="AE216" s="137">
        <v>0</v>
      </c>
      <c r="AF216" s="137">
        <v>0</v>
      </c>
      <c r="AG216" s="137">
        <v>0</v>
      </c>
      <c r="AH216" t="s">
        <v>1051</v>
      </c>
      <c r="AI216" s="137" t="s">
        <v>2799</v>
      </c>
      <c r="AJ216" t="s">
        <v>140</v>
      </c>
      <c r="AK216" s="38" t="s">
        <v>140</v>
      </c>
      <c r="AL216" s="200">
        <v>3</v>
      </c>
      <c r="AM216" s="638" t="s">
        <v>416</v>
      </c>
      <c r="AN216" s="638" t="s">
        <v>416</v>
      </c>
      <c r="AO216" s="638" t="s">
        <v>417</v>
      </c>
      <c r="AP216" s="642">
        <v>1</v>
      </c>
      <c r="AQ216" t="s">
        <v>1076</v>
      </c>
      <c r="AR216" s="22" t="s">
        <v>1086</v>
      </c>
      <c r="AS216" t="s">
        <v>1086</v>
      </c>
      <c r="AT216" s="22" t="b">
        <v>1</v>
      </c>
      <c r="AU216" s="638" t="s">
        <v>1077</v>
      </c>
      <c r="AV216" s="638" t="s">
        <v>1086</v>
      </c>
      <c r="AX216" s="601" t="s">
        <v>2799</v>
      </c>
      <c r="AY216" s="484" t="b">
        <v>0</v>
      </c>
      <c r="AZ216" t="s">
        <v>1078</v>
      </c>
      <c r="BA216">
        <v>2</v>
      </c>
      <c r="BB216">
        <v>0</v>
      </c>
      <c r="BC216" t="b">
        <v>0</v>
      </c>
      <c r="BD216" t="b">
        <v>0</v>
      </c>
      <c r="BE216" t="b">
        <v>0</v>
      </c>
      <c r="BG216" t="s">
        <v>1306</v>
      </c>
      <c r="BH216" t="s">
        <v>4799</v>
      </c>
      <c r="BI216" t="s">
        <v>4799</v>
      </c>
      <c r="BJ216" s="56" t="s">
        <v>5248</v>
      </c>
      <c r="BK216" s="56" t="s">
        <v>5248</v>
      </c>
      <c r="BL216" s="566" t="s">
        <v>2799</v>
      </c>
      <c r="BM216" s="484" t="s">
        <v>2799</v>
      </c>
      <c r="BN216" s="56" t="s">
        <v>1301</v>
      </c>
      <c r="BO216" s="56"/>
      <c r="BP216" s="371">
        <v>151</v>
      </c>
      <c r="BR216" s="585" t="s">
        <v>109</v>
      </c>
      <c r="BS216" s="585" t="s">
        <v>1307</v>
      </c>
      <c r="BT216" s="585" t="s">
        <v>1305</v>
      </c>
      <c r="BU216" s="585" t="s">
        <v>404</v>
      </c>
      <c r="BV216" s="585"/>
    </row>
    <row r="217" spans="1:74">
      <c r="A217">
        <v>477</v>
      </c>
      <c r="B217" s="153" t="s">
        <v>7418</v>
      </c>
      <c r="C217" s="153" t="s">
        <v>7413</v>
      </c>
      <c r="D217" s="28">
        <v>0</v>
      </c>
      <c r="E217" s="591">
        <v>0</v>
      </c>
      <c r="F217" s="591">
        <v>0</v>
      </c>
      <c r="G217" s="349" t="s">
        <v>2799</v>
      </c>
      <c r="I217" s="119"/>
      <c r="J217" s="56"/>
      <c r="L217" s="119"/>
      <c r="M217" s="189"/>
      <c r="N217" s="56"/>
      <c r="P217" s="56"/>
      <c r="Q217" s="120" t="s">
        <v>2430</v>
      </c>
      <c r="R217" s="142">
        <v>999</v>
      </c>
      <c r="S217" s="142">
        <v>71</v>
      </c>
      <c r="T217" s="124" t="s">
        <v>108</v>
      </c>
      <c r="U217" s="56" t="s">
        <v>108</v>
      </c>
      <c r="V217" s="147">
        <v>121</v>
      </c>
      <c r="W217" s="147">
        <v>121</v>
      </c>
      <c r="X217" s="21" t="s">
        <v>2766</v>
      </c>
      <c r="Y217" s="137">
        <v>1</v>
      </c>
      <c r="Z217" s="137">
        <v>1</v>
      </c>
      <c r="AA217" s="137">
        <v>0</v>
      </c>
      <c r="AB217" s="137">
        <v>0</v>
      </c>
      <c r="AC217" s="137">
        <v>1</v>
      </c>
      <c r="AD217" s="137">
        <v>0</v>
      </c>
      <c r="AE217" s="137">
        <v>0</v>
      </c>
      <c r="AF217" s="137">
        <v>0</v>
      </c>
      <c r="AG217" s="137">
        <v>0</v>
      </c>
      <c r="AI217" s="137">
        <v>0</v>
      </c>
      <c r="AJ217" t="s">
        <v>140</v>
      </c>
      <c r="AK217" s="38" t="s">
        <v>140</v>
      </c>
      <c r="AL217" s="200">
        <v>3</v>
      </c>
      <c r="AM217" s="638" t="s">
        <v>1743</v>
      </c>
      <c r="AN217" s="638" t="s">
        <v>1743</v>
      </c>
      <c r="AO217" s="638" t="s">
        <v>1744</v>
      </c>
      <c r="AP217" s="642">
        <v>3</v>
      </c>
      <c r="AQ217" t="s">
        <v>2393</v>
      </c>
      <c r="AR217" s="22" t="s">
        <v>1707</v>
      </c>
      <c r="AS217" t="s">
        <v>1707</v>
      </c>
      <c r="AT217" s="22" t="b">
        <v>1</v>
      </c>
      <c r="AU217" s="638" t="s">
        <v>1707</v>
      </c>
      <c r="AV217" s="638" t="s">
        <v>1707</v>
      </c>
      <c r="AX217" s="601" t="s">
        <v>2799</v>
      </c>
      <c r="AY217" s="484" t="b">
        <v>0</v>
      </c>
      <c r="AZ217" t="s">
        <v>2948</v>
      </c>
      <c r="BA217">
        <v>2</v>
      </c>
      <c r="BB217">
        <v>1</v>
      </c>
      <c r="BC217" t="b">
        <v>0</v>
      </c>
      <c r="BD217" t="b">
        <v>0</v>
      </c>
      <c r="BE217" t="b">
        <v>0</v>
      </c>
      <c r="BG217" t="s">
        <v>2431</v>
      </c>
      <c r="BH217" t="s">
        <v>2431</v>
      </c>
      <c r="BI217" t="s">
        <v>2431</v>
      </c>
      <c r="BJ217" s="56"/>
      <c r="BK217" s="56"/>
      <c r="BL217" s="566" t="s">
        <v>2799</v>
      </c>
      <c r="BM217" s="484" t="s">
        <v>2799</v>
      </c>
      <c r="BN217" s="56"/>
      <c r="BO217" s="56"/>
      <c r="BP217" s="377">
        <v>999</v>
      </c>
      <c r="BR217" s="585"/>
      <c r="BS217" s="585"/>
      <c r="BT217" s="585"/>
      <c r="BU217" s="585" t="s">
        <v>404</v>
      </c>
      <c r="BV217" s="585" t="s">
        <v>55</v>
      </c>
    </row>
    <row r="218" spans="1:74">
      <c r="A218">
        <v>478</v>
      </c>
      <c r="B218" s="153" t="s">
        <v>7418</v>
      </c>
      <c r="C218" s="153" t="s">
        <v>7413</v>
      </c>
      <c r="D218" s="28">
        <v>0</v>
      </c>
      <c r="E218" s="591">
        <v>0</v>
      </c>
      <c r="F218" s="591">
        <v>0</v>
      </c>
      <c r="G218" s="349" t="s">
        <v>2799</v>
      </c>
      <c r="H218" s="119"/>
      <c r="I218" s="119"/>
      <c r="J218" s="56"/>
      <c r="L218" s="119"/>
      <c r="M218" s="189"/>
      <c r="N218" s="56"/>
      <c r="P218" s="56"/>
      <c r="Q218" s="120" t="s">
        <v>2372</v>
      </c>
      <c r="R218" s="142">
        <v>999</v>
      </c>
      <c r="S218" s="142">
        <v>71</v>
      </c>
      <c r="T218" s="124" t="s">
        <v>108</v>
      </c>
      <c r="U218" s="56" t="s">
        <v>108</v>
      </c>
      <c r="V218" s="147">
        <v>121</v>
      </c>
      <c r="W218" s="147">
        <v>121</v>
      </c>
      <c r="X218" s="21" t="s">
        <v>2766</v>
      </c>
      <c r="Y218" s="137">
        <v>1</v>
      </c>
      <c r="Z218" s="137">
        <v>0</v>
      </c>
      <c r="AA218" s="137">
        <v>0</v>
      </c>
      <c r="AB218" s="137">
        <v>0</v>
      </c>
      <c r="AC218" s="137">
        <v>1</v>
      </c>
      <c r="AD218" s="137">
        <v>0</v>
      </c>
      <c r="AE218" s="137">
        <v>0</v>
      </c>
      <c r="AF218" s="137">
        <v>0</v>
      </c>
      <c r="AG218" s="137">
        <v>0</v>
      </c>
      <c r="AI218" s="137">
        <v>0</v>
      </c>
      <c r="AJ218" t="s">
        <v>140</v>
      </c>
      <c r="AK218" s="38" t="s">
        <v>140</v>
      </c>
      <c r="AL218" s="200">
        <v>3</v>
      </c>
      <c r="AM218" s="638" t="s">
        <v>416</v>
      </c>
      <c r="AN218" s="638" t="s">
        <v>416</v>
      </c>
      <c r="AO218" s="638" t="s">
        <v>417</v>
      </c>
      <c r="AP218" s="642">
        <v>1</v>
      </c>
      <c r="AQ218" t="s">
        <v>2335</v>
      </c>
      <c r="AR218" s="22" t="s">
        <v>1707</v>
      </c>
      <c r="AS218" t="s">
        <v>1707</v>
      </c>
      <c r="AT218" s="22" t="b">
        <v>1</v>
      </c>
      <c r="AU218" s="638" t="s">
        <v>1707</v>
      </c>
      <c r="AV218" s="638" t="s">
        <v>1707</v>
      </c>
      <c r="AX218" s="601" t="s">
        <v>2799</v>
      </c>
      <c r="AY218" s="484" t="b">
        <v>0</v>
      </c>
      <c r="AZ218" t="s">
        <v>2948</v>
      </c>
      <c r="BA218">
        <v>2</v>
      </c>
      <c r="BB218">
        <v>1</v>
      </c>
      <c r="BC218" t="b">
        <v>0</v>
      </c>
      <c r="BD218" t="b">
        <v>0</v>
      </c>
      <c r="BE218" t="b">
        <v>0</v>
      </c>
      <c r="BG218" t="s">
        <v>2373</v>
      </c>
      <c r="BH218" t="s">
        <v>2373</v>
      </c>
      <c r="BI218" t="s">
        <v>2373</v>
      </c>
      <c r="BJ218" s="56"/>
      <c r="BK218" s="56"/>
      <c r="BL218" s="566" t="s">
        <v>2799</v>
      </c>
      <c r="BM218" s="484" t="s">
        <v>2799</v>
      </c>
      <c r="BN218" s="56"/>
      <c r="BO218" s="56"/>
      <c r="BP218" s="377">
        <v>999</v>
      </c>
      <c r="BR218" s="585"/>
      <c r="BS218" s="585"/>
      <c r="BT218" s="585"/>
      <c r="BU218" s="585" t="s">
        <v>404</v>
      </c>
      <c r="BV218" s="585" t="s">
        <v>55</v>
      </c>
    </row>
    <row r="219" spans="1:74">
      <c r="A219">
        <v>625</v>
      </c>
      <c r="B219" s="153" t="s">
        <v>7419</v>
      </c>
      <c r="C219" s="153" t="s">
        <v>7420</v>
      </c>
      <c r="D219" s="28">
        <v>1</v>
      </c>
      <c r="E219" s="591">
        <v>0</v>
      </c>
      <c r="F219" s="591">
        <v>1</v>
      </c>
      <c r="G219" s="349" t="s">
        <v>7394</v>
      </c>
      <c r="H219" t="s">
        <v>2007</v>
      </c>
      <c r="I219" t="s">
        <v>2007</v>
      </c>
      <c r="J219" s="189"/>
      <c r="K219" s="119"/>
      <c r="L219" s="119"/>
      <c r="M219" s="189"/>
      <c r="N219" s="189" t="s">
        <v>2008</v>
      </c>
      <c r="O219" s="514" t="s">
        <v>2008</v>
      </c>
      <c r="P219" s="189" t="s">
        <v>2008</v>
      </c>
      <c r="Q219" s="120" t="s">
        <v>2006</v>
      </c>
      <c r="R219" s="142">
        <v>999</v>
      </c>
      <c r="S219" s="142">
        <v>71</v>
      </c>
      <c r="T219" s="124" t="s">
        <v>108</v>
      </c>
      <c r="U219" s="56" t="s">
        <v>513</v>
      </c>
      <c r="V219" s="147">
        <v>121</v>
      </c>
      <c r="W219" s="147">
        <v>121</v>
      </c>
      <c r="X219" s="21" t="s">
        <v>2766</v>
      </c>
      <c r="Y219" s="137">
        <v>0</v>
      </c>
      <c r="Z219" s="137">
        <v>1</v>
      </c>
      <c r="AA219" s="137">
        <v>1</v>
      </c>
      <c r="AB219" s="137">
        <v>0</v>
      </c>
      <c r="AC219" s="137">
        <v>0</v>
      </c>
      <c r="AD219" s="137">
        <v>0</v>
      </c>
      <c r="AE219" s="137">
        <v>1</v>
      </c>
      <c r="AF219" s="137">
        <v>1</v>
      </c>
      <c r="AG219" s="137">
        <v>0</v>
      </c>
      <c r="AH219" t="s">
        <v>1051</v>
      </c>
      <c r="AI219" s="137" t="s">
        <v>2799</v>
      </c>
      <c r="AJ219" t="s">
        <v>84</v>
      </c>
      <c r="AK219" s="38" t="s">
        <v>84</v>
      </c>
      <c r="AL219" s="200">
        <v>5</v>
      </c>
      <c r="AM219" s="638" t="s">
        <v>1743</v>
      </c>
      <c r="AN219" s="638" t="s">
        <v>1743</v>
      </c>
      <c r="AO219" s="638" t="s">
        <v>1744</v>
      </c>
      <c r="AP219" s="642">
        <v>3</v>
      </c>
      <c r="AQ219" t="s">
        <v>1741</v>
      </c>
      <c r="AR219" s="22" t="s">
        <v>1086</v>
      </c>
      <c r="AS219" t="s">
        <v>1086</v>
      </c>
      <c r="AT219" s="22" t="b">
        <v>1</v>
      </c>
      <c r="AU219" s="638" t="s">
        <v>1077</v>
      </c>
      <c r="AV219" s="638" t="s">
        <v>1086</v>
      </c>
      <c r="AX219" s="601" t="s">
        <v>2799</v>
      </c>
      <c r="AY219" s="484" t="b">
        <v>0</v>
      </c>
      <c r="AZ219" t="s">
        <v>1078</v>
      </c>
      <c r="BA219">
        <v>2</v>
      </c>
      <c r="BB219">
        <v>0</v>
      </c>
      <c r="BC219" t="b">
        <v>0</v>
      </c>
      <c r="BD219" t="b">
        <v>0</v>
      </c>
      <c r="BE219" t="b">
        <v>0</v>
      </c>
      <c r="BG219" s="119" t="s">
        <v>2009</v>
      </c>
      <c r="BH219" s="515" t="s">
        <v>4805</v>
      </c>
      <c r="BI219" s="515" t="s">
        <v>4805</v>
      </c>
      <c r="BJ219" s="56" t="s">
        <v>2010</v>
      </c>
      <c r="BK219" s="56"/>
      <c r="BL219" s="566" t="s">
        <v>2799</v>
      </c>
      <c r="BM219" s="484" t="s">
        <v>2799</v>
      </c>
      <c r="BN219" s="56" t="s">
        <v>1301</v>
      </c>
      <c r="BO219" s="56" t="s">
        <v>2011</v>
      </c>
      <c r="BP219" s="373">
        <v>46</v>
      </c>
      <c r="BR219" s="585" t="s">
        <v>55</v>
      </c>
      <c r="BS219" s="585" t="s">
        <v>1164</v>
      </c>
      <c r="BT219" s="585" t="s">
        <v>2008</v>
      </c>
      <c r="BU219" s="585" t="s">
        <v>404</v>
      </c>
      <c r="BV219" s="585"/>
    </row>
    <row r="220" spans="1:74">
      <c r="A220">
        <v>626</v>
      </c>
      <c r="B220" s="153" t="s">
        <v>7421</v>
      </c>
      <c r="C220" s="153" t="s">
        <v>7420</v>
      </c>
      <c r="D220" s="28">
        <v>1</v>
      </c>
      <c r="E220" s="591">
        <v>0</v>
      </c>
      <c r="F220" s="591">
        <v>1</v>
      </c>
      <c r="G220" s="349" t="s">
        <v>7394</v>
      </c>
      <c r="H220" t="s">
        <v>1435</v>
      </c>
      <c r="I220" t="s">
        <v>1435</v>
      </c>
      <c r="J220" s="56"/>
      <c r="L220" s="119"/>
      <c r="M220" s="189"/>
      <c r="N220" s="56" t="s">
        <v>1436</v>
      </c>
      <c r="O220" s="22" t="s">
        <v>1436</v>
      </c>
      <c r="P220" s="56" t="s">
        <v>1436</v>
      </c>
      <c r="Q220" s="120" t="s">
        <v>1434</v>
      </c>
      <c r="R220" s="142">
        <v>999</v>
      </c>
      <c r="S220" s="142">
        <v>71</v>
      </c>
      <c r="T220" s="124" t="s">
        <v>108</v>
      </c>
      <c r="U220" s="56" t="s">
        <v>513</v>
      </c>
      <c r="V220" s="147">
        <v>121</v>
      </c>
      <c r="W220" s="147">
        <v>121</v>
      </c>
      <c r="X220" s="21" t="s">
        <v>2766</v>
      </c>
      <c r="Y220" s="137">
        <v>0</v>
      </c>
      <c r="Z220" s="137">
        <v>0</v>
      </c>
      <c r="AA220" s="137">
        <v>1</v>
      </c>
      <c r="AB220" s="137">
        <v>0</v>
      </c>
      <c r="AC220" s="137">
        <v>0</v>
      </c>
      <c r="AD220" s="137">
        <v>0</v>
      </c>
      <c r="AE220" s="137">
        <v>1</v>
      </c>
      <c r="AF220" s="137">
        <v>1</v>
      </c>
      <c r="AG220" s="137">
        <v>0</v>
      </c>
      <c r="AH220" t="s">
        <v>1051</v>
      </c>
      <c r="AI220" s="137" t="s">
        <v>2799</v>
      </c>
      <c r="AJ220" t="s">
        <v>84</v>
      </c>
      <c r="AK220" s="38" t="s">
        <v>84</v>
      </c>
      <c r="AL220" s="200">
        <v>5</v>
      </c>
      <c r="AM220" s="638" t="s">
        <v>416</v>
      </c>
      <c r="AN220" s="638" t="s">
        <v>416</v>
      </c>
      <c r="AO220" s="638" t="s">
        <v>417</v>
      </c>
      <c r="AP220" s="642">
        <v>1</v>
      </c>
      <c r="AQ220" t="s">
        <v>1076</v>
      </c>
      <c r="AR220" s="22" t="s">
        <v>1086</v>
      </c>
      <c r="AS220" t="s">
        <v>1086</v>
      </c>
      <c r="AT220" s="22" t="b">
        <v>1</v>
      </c>
      <c r="AU220" s="638" t="s">
        <v>1077</v>
      </c>
      <c r="AV220" s="638" t="s">
        <v>1086</v>
      </c>
      <c r="AX220" s="601" t="s">
        <v>2799</v>
      </c>
      <c r="AY220" s="484" t="b">
        <v>0</v>
      </c>
      <c r="AZ220" t="s">
        <v>1078</v>
      </c>
      <c r="BA220">
        <v>2</v>
      </c>
      <c r="BB220">
        <v>0</v>
      </c>
      <c r="BC220" t="b">
        <v>0</v>
      </c>
      <c r="BD220" t="b">
        <v>0</v>
      </c>
      <c r="BE220" t="b">
        <v>0</v>
      </c>
      <c r="BG220" t="s">
        <v>1437</v>
      </c>
      <c r="BH220" t="s">
        <v>4803</v>
      </c>
      <c r="BI220" t="s">
        <v>4803</v>
      </c>
      <c r="BJ220" s="56" t="s">
        <v>1438</v>
      </c>
      <c r="BK220" s="56" t="s">
        <v>1441</v>
      </c>
      <c r="BL220" s="566" t="s">
        <v>2799</v>
      </c>
      <c r="BM220" s="484" t="s">
        <v>2799</v>
      </c>
      <c r="BN220" s="56" t="s">
        <v>1301</v>
      </c>
      <c r="BO220" s="56" t="s">
        <v>1439</v>
      </c>
      <c r="BP220" s="371">
        <v>59</v>
      </c>
      <c r="BR220" s="585" t="s">
        <v>245</v>
      </c>
      <c r="BS220" s="585" t="s">
        <v>1164</v>
      </c>
      <c r="BT220" s="585" t="s">
        <v>1436</v>
      </c>
      <c r="BU220" s="585" t="s">
        <v>404</v>
      </c>
      <c r="BV220" s="585"/>
    </row>
    <row r="221" spans="1:74">
      <c r="A221">
        <v>627</v>
      </c>
      <c r="B221" s="153" t="s">
        <v>7422</v>
      </c>
      <c r="C221" s="153" t="s">
        <v>7420</v>
      </c>
      <c r="D221" s="28">
        <v>1</v>
      </c>
      <c r="E221" s="591">
        <v>0</v>
      </c>
      <c r="F221" s="591">
        <v>1</v>
      </c>
      <c r="G221" s="349" t="s">
        <v>7394</v>
      </c>
      <c r="H221" t="s">
        <v>2083</v>
      </c>
      <c r="I221" t="s">
        <v>2083</v>
      </c>
      <c r="J221" s="56"/>
      <c r="K221" s="119"/>
      <c r="L221" s="119"/>
      <c r="M221" s="189"/>
      <c r="N221" s="189" t="s">
        <v>2084</v>
      </c>
      <c r="O221" s="119" t="s">
        <v>2084</v>
      </c>
      <c r="P221" s="189" t="s">
        <v>2084</v>
      </c>
      <c r="Q221" s="120" t="s">
        <v>2082</v>
      </c>
      <c r="R221" s="142">
        <v>999</v>
      </c>
      <c r="S221" s="142">
        <v>71</v>
      </c>
      <c r="T221" s="188" t="s">
        <v>108</v>
      </c>
      <c r="U221" s="189" t="s">
        <v>107</v>
      </c>
      <c r="V221" s="147">
        <v>121</v>
      </c>
      <c r="W221" s="147">
        <v>121</v>
      </c>
      <c r="X221" s="190" t="s">
        <v>2766</v>
      </c>
      <c r="Y221" s="137">
        <v>0</v>
      </c>
      <c r="Z221" s="137">
        <v>1</v>
      </c>
      <c r="AA221" s="137">
        <v>1</v>
      </c>
      <c r="AB221" s="137">
        <v>0</v>
      </c>
      <c r="AC221" s="137">
        <v>0</v>
      </c>
      <c r="AD221" s="137">
        <v>0</v>
      </c>
      <c r="AE221" s="137">
        <v>1</v>
      </c>
      <c r="AF221" s="137">
        <v>0</v>
      </c>
      <c r="AG221" s="137">
        <v>1</v>
      </c>
      <c r="AH221" s="309" t="s">
        <v>1051</v>
      </c>
      <c r="AI221" s="137" t="s">
        <v>2799</v>
      </c>
      <c r="AJ221" s="309" t="s">
        <v>84</v>
      </c>
      <c r="AK221" s="202" t="s">
        <v>84</v>
      </c>
      <c r="AL221" s="200">
        <v>5</v>
      </c>
      <c r="AM221" s="640" t="s">
        <v>1743</v>
      </c>
      <c r="AN221" s="640" t="s">
        <v>1743</v>
      </c>
      <c r="AO221" s="640" t="s">
        <v>1744</v>
      </c>
      <c r="AP221" s="644">
        <v>3</v>
      </c>
      <c r="AQ221" s="309" t="s">
        <v>1741</v>
      </c>
      <c r="AR221" s="22" t="s">
        <v>1086</v>
      </c>
      <c r="AS221" s="309" t="s">
        <v>1086</v>
      </c>
      <c r="AT221" s="22" t="b">
        <v>1</v>
      </c>
      <c r="AU221" s="640" t="s">
        <v>1077</v>
      </c>
      <c r="AV221" s="640" t="s">
        <v>1086</v>
      </c>
      <c r="AW221" s="309"/>
      <c r="AX221" s="601" t="s">
        <v>2799</v>
      </c>
      <c r="AY221" s="484" t="b">
        <v>0</v>
      </c>
      <c r="AZ221" s="309" t="s">
        <v>1078</v>
      </c>
      <c r="BA221" s="309">
        <v>2</v>
      </c>
      <c r="BB221" s="309">
        <v>0</v>
      </c>
      <c r="BC221" s="119" t="b">
        <v>0</v>
      </c>
      <c r="BD221" s="119" t="b">
        <v>0</v>
      </c>
      <c r="BE221" s="119" t="b">
        <v>0</v>
      </c>
      <c r="BF221" s="309"/>
      <c r="BG221" s="119" t="s">
        <v>2085</v>
      </c>
      <c r="BH221" s="309" t="s">
        <v>4807</v>
      </c>
      <c r="BI221" s="309" t="s">
        <v>4807</v>
      </c>
      <c r="BJ221" s="189" t="s">
        <v>2086</v>
      </c>
      <c r="BK221" s="189"/>
      <c r="BL221" s="566" t="s">
        <v>2799</v>
      </c>
      <c r="BM221" s="484" t="s">
        <v>2799</v>
      </c>
      <c r="BN221" s="189" t="s">
        <v>1301</v>
      </c>
      <c r="BO221" s="56" t="s">
        <v>519</v>
      </c>
      <c r="BP221" s="371">
        <v>72</v>
      </c>
      <c r="BR221" s="585" t="s">
        <v>109</v>
      </c>
      <c r="BS221" s="585" t="s">
        <v>1307</v>
      </c>
      <c r="BT221" s="585" t="s">
        <v>2084</v>
      </c>
      <c r="BU221" s="585" t="s">
        <v>404</v>
      </c>
      <c r="BV221" s="585"/>
    </row>
    <row r="222" spans="1:74">
      <c r="A222">
        <v>628</v>
      </c>
      <c r="B222" s="153" t="s">
        <v>7423</v>
      </c>
      <c r="C222" s="153" t="s">
        <v>7420</v>
      </c>
      <c r="D222" s="28">
        <v>1</v>
      </c>
      <c r="E222" s="591">
        <v>0</v>
      </c>
      <c r="F222" s="591">
        <v>1</v>
      </c>
      <c r="G222" s="349" t="s">
        <v>7394</v>
      </c>
      <c r="H222" t="s">
        <v>1537</v>
      </c>
      <c r="I222" t="s">
        <v>1537</v>
      </c>
      <c r="J222" s="56"/>
      <c r="L222" s="119"/>
      <c r="M222" s="189"/>
      <c r="N222" s="56" t="s">
        <v>1538</v>
      </c>
      <c r="O222" t="s">
        <v>1538</v>
      </c>
      <c r="P222" s="56" t="s">
        <v>1538</v>
      </c>
      <c r="Q222" s="120" t="s">
        <v>1536</v>
      </c>
      <c r="R222" s="142">
        <v>999</v>
      </c>
      <c r="S222" s="142">
        <v>71</v>
      </c>
      <c r="T222" s="124" t="s">
        <v>108</v>
      </c>
      <c r="U222" s="56"/>
      <c r="V222" s="147">
        <v>121</v>
      </c>
      <c r="W222" s="147">
        <v>121</v>
      </c>
      <c r="X222" s="21" t="s">
        <v>2766</v>
      </c>
      <c r="Y222" s="137">
        <v>0</v>
      </c>
      <c r="Z222" s="137">
        <v>0</v>
      </c>
      <c r="AA222" s="137">
        <v>1</v>
      </c>
      <c r="AB222" s="137">
        <v>0</v>
      </c>
      <c r="AC222" s="137">
        <v>0</v>
      </c>
      <c r="AD222" s="137">
        <v>0</v>
      </c>
      <c r="AE222" s="137">
        <v>1</v>
      </c>
      <c r="AF222" s="137">
        <v>0</v>
      </c>
      <c r="AG222" s="137">
        <v>1</v>
      </c>
      <c r="AH222" t="s">
        <v>1051</v>
      </c>
      <c r="AI222" s="137" t="s">
        <v>2799</v>
      </c>
      <c r="AJ222" t="s">
        <v>84</v>
      </c>
      <c r="AK222" s="38" t="s">
        <v>84</v>
      </c>
      <c r="AL222" s="200">
        <v>5</v>
      </c>
      <c r="AM222" s="638" t="s">
        <v>416</v>
      </c>
      <c r="AN222" s="638" t="s">
        <v>416</v>
      </c>
      <c r="AO222" s="638" t="s">
        <v>417</v>
      </c>
      <c r="AP222" s="642">
        <v>1</v>
      </c>
      <c r="AQ222" t="s">
        <v>1076</v>
      </c>
      <c r="AR222" s="22" t="s">
        <v>1086</v>
      </c>
      <c r="AS222" t="s">
        <v>1086</v>
      </c>
      <c r="AT222" s="22" t="b">
        <v>1</v>
      </c>
      <c r="AU222" s="638" t="s">
        <v>1077</v>
      </c>
      <c r="AV222" s="638" t="s">
        <v>1086</v>
      </c>
      <c r="AX222" s="601" t="s">
        <v>2799</v>
      </c>
      <c r="AY222" s="484" t="b">
        <v>0</v>
      </c>
      <c r="AZ222" t="s">
        <v>1078</v>
      </c>
      <c r="BA222">
        <v>2</v>
      </c>
      <c r="BB222">
        <v>0</v>
      </c>
      <c r="BC222" t="b">
        <v>0</v>
      </c>
      <c r="BD222" t="b">
        <v>0</v>
      </c>
      <c r="BE222" t="b">
        <v>0</v>
      </c>
      <c r="BG222" t="s">
        <v>1539</v>
      </c>
      <c r="BH222" s="21" t="s">
        <v>4787</v>
      </c>
      <c r="BI222" s="21" t="s">
        <v>4787</v>
      </c>
      <c r="BJ222" s="56" t="s">
        <v>1540</v>
      </c>
      <c r="BK222" s="56" t="s">
        <v>4787</v>
      </c>
      <c r="BL222" s="566" t="s">
        <v>2799</v>
      </c>
      <c r="BM222" s="484" t="s">
        <v>2799</v>
      </c>
      <c r="BN222" s="56" t="s">
        <v>1301</v>
      </c>
      <c r="BO222" s="56" t="s">
        <v>519</v>
      </c>
      <c r="BP222" s="371">
        <v>85</v>
      </c>
      <c r="BR222" s="585" t="s">
        <v>1519</v>
      </c>
      <c r="BS222" s="585" t="s">
        <v>1307</v>
      </c>
      <c r="BT222" s="585" t="s">
        <v>1538</v>
      </c>
      <c r="BU222" s="585" t="s">
        <v>56</v>
      </c>
      <c r="BV222" s="585"/>
    </row>
    <row r="223" spans="1:74">
      <c r="A223">
        <v>629</v>
      </c>
      <c r="B223" s="153" t="s">
        <v>7424</v>
      </c>
      <c r="C223" s="153" t="s">
        <v>7420</v>
      </c>
      <c r="D223" s="28">
        <v>0</v>
      </c>
      <c r="E223" s="591">
        <v>0</v>
      </c>
      <c r="F223" s="591">
        <v>1</v>
      </c>
      <c r="G223" s="349" t="s">
        <v>7213</v>
      </c>
      <c r="H223" t="s">
        <v>918</v>
      </c>
      <c r="J223" s="56"/>
      <c r="L223" s="119"/>
      <c r="M223" s="189"/>
      <c r="N223" s="56" t="s">
        <v>918</v>
      </c>
      <c r="O223" t="s">
        <v>918</v>
      </c>
      <c r="P223" s="56" t="s">
        <v>918</v>
      </c>
      <c r="Q223" s="120" t="s">
        <v>917</v>
      </c>
      <c r="R223" s="142">
        <v>999</v>
      </c>
      <c r="S223" s="142">
        <v>71</v>
      </c>
      <c r="T223" s="124" t="s">
        <v>108</v>
      </c>
      <c r="U223" s="56"/>
      <c r="V223" s="147">
        <v>121</v>
      </c>
      <c r="W223" s="147">
        <v>121</v>
      </c>
      <c r="X223" s="21" t="s">
        <v>2766</v>
      </c>
      <c r="Y223" s="137">
        <v>0</v>
      </c>
      <c r="Z223" s="137">
        <v>1</v>
      </c>
      <c r="AA223" s="137">
        <v>0</v>
      </c>
      <c r="AB223" s="137">
        <v>0</v>
      </c>
      <c r="AC223" s="137">
        <v>0</v>
      </c>
      <c r="AD223" s="137">
        <v>0</v>
      </c>
      <c r="AE223" s="137">
        <v>1</v>
      </c>
      <c r="AF223" s="137">
        <v>0</v>
      </c>
      <c r="AG223" s="137">
        <v>1</v>
      </c>
      <c r="AI223" s="137">
        <v>0</v>
      </c>
      <c r="AJ223" t="s">
        <v>84</v>
      </c>
      <c r="AK223" s="38" t="s">
        <v>84</v>
      </c>
      <c r="AL223" s="200">
        <v>5</v>
      </c>
      <c r="AM223" s="638" t="s">
        <v>1743</v>
      </c>
      <c r="AN223" s="638" t="s">
        <v>1743</v>
      </c>
      <c r="AO223" s="638" t="s">
        <v>1744</v>
      </c>
      <c r="AP223" s="642">
        <v>3</v>
      </c>
      <c r="AQ223" t="s">
        <v>2942</v>
      </c>
      <c r="AR223" s="22" t="s">
        <v>43</v>
      </c>
      <c r="AS223" t="s">
        <v>43</v>
      </c>
      <c r="AT223" s="22" t="b">
        <v>1</v>
      </c>
      <c r="AU223" s="638" t="s">
        <v>286</v>
      </c>
      <c r="AV223" s="638" t="s">
        <v>43</v>
      </c>
      <c r="AX223" s="601" t="s">
        <v>2143</v>
      </c>
      <c r="AY223" s="484" t="b">
        <v>1</v>
      </c>
      <c r="AZ223" t="s">
        <v>5630</v>
      </c>
      <c r="BB223">
        <v>3</v>
      </c>
      <c r="BC223" t="b">
        <v>0</v>
      </c>
      <c r="BD223" t="b">
        <v>0</v>
      </c>
      <c r="BE223" t="b">
        <v>0</v>
      </c>
      <c r="BG223" s="1" t="s">
        <v>5201</v>
      </c>
      <c r="BH223" t="s">
        <v>919</v>
      </c>
      <c r="BI223" t="s">
        <v>919</v>
      </c>
      <c r="BJ223" s="56" t="s">
        <v>919</v>
      </c>
      <c r="BK223" s="56"/>
      <c r="BL223" s="566" t="s">
        <v>2799</v>
      </c>
      <c r="BM223" s="484" t="s">
        <v>2799</v>
      </c>
      <c r="BN223" s="56"/>
      <c r="BO223" s="56"/>
      <c r="BP223" s="377">
        <v>999</v>
      </c>
      <c r="BR223" s="585"/>
      <c r="BS223" s="585" t="s">
        <v>521</v>
      </c>
      <c r="BT223" s="585" t="s">
        <v>918</v>
      </c>
      <c r="BU223" s="585"/>
      <c r="BV223" s="585"/>
    </row>
    <row r="224" spans="1:74">
      <c r="A224">
        <v>630</v>
      </c>
      <c r="B224" s="153" t="s">
        <v>7424</v>
      </c>
      <c r="C224" s="153" t="s">
        <v>7420</v>
      </c>
      <c r="D224" s="28">
        <v>0</v>
      </c>
      <c r="E224" s="591">
        <v>0</v>
      </c>
      <c r="F224" s="591">
        <v>1</v>
      </c>
      <c r="G224" s="349" t="s">
        <v>7213</v>
      </c>
      <c r="H224" t="s">
        <v>915</v>
      </c>
      <c r="J224" s="56"/>
      <c r="L224" s="119"/>
      <c r="M224" s="189"/>
      <c r="N224" s="56" t="s">
        <v>915</v>
      </c>
      <c r="O224" s="123" t="s">
        <v>915</v>
      </c>
      <c r="P224" s="56" t="s">
        <v>915</v>
      </c>
      <c r="Q224" s="120" t="s">
        <v>2953</v>
      </c>
      <c r="R224" s="142">
        <v>999</v>
      </c>
      <c r="S224" s="142">
        <v>71</v>
      </c>
      <c r="T224" s="124" t="s">
        <v>108</v>
      </c>
      <c r="U224" s="56"/>
      <c r="V224" s="147">
        <v>121</v>
      </c>
      <c r="W224" s="147">
        <v>121</v>
      </c>
      <c r="X224" s="21" t="s">
        <v>2766</v>
      </c>
      <c r="Y224" s="137">
        <v>0</v>
      </c>
      <c r="Z224" s="137">
        <v>1</v>
      </c>
      <c r="AA224" s="137">
        <v>0</v>
      </c>
      <c r="AB224" s="137">
        <v>0</v>
      </c>
      <c r="AC224" s="137">
        <v>0</v>
      </c>
      <c r="AD224" s="137">
        <v>0</v>
      </c>
      <c r="AE224" s="137">
        <v>1</v>
      </c>
      <c r="AF224" s="137">
        <v>1</v>
      </c>
      <c r="AG224" s="137">
        <v>0</v>
      </c>
      <c r="AI224" s="137">
        <v>0</v>
      </c>
      <c r="AJ224" t="s">
        <v>84</v>
      </c>
      <c r="AK224" s="38" t="s">
        <v>84</v>
      </c>
      <c r="AL224" s="200">
        <v>5</v>
      </c>
      <c r="AM224" s="638" t="s">
        <v>1743</v>
      </c>
      <c r="AN224" s="638" t="s">
        <v>1743</v>
      </c>
      <c r="AO224" s="638" t="s">
        <v>1744</v>
      </c>
      <c r="AP224" s="642">
        <v>3</v>
      </c>
      <c r="AQ224" t="s">
        <v>2942</v>
      </c>
      <c r="AR224" s="22" t="s">
        <v>43</v>
      </c>
      <c r="AS224" t="s">
        <v>43</v>
      </c>
      <c r="AT224" s="22" t="b">
        <v>1</v>
      </c>
      <c r="AU224" s="638" t="s">
        <v>286</v>
      </c>
      <c r="AV224" s="638" t="s">
        <v>43</v>
      </c>
      <c r="AX224" s="601" t="s">
        <v>2143</v>
      </c>
      <c r="AY224" s="484" t="b">
        <v>1</v>
      </c>
      <c r="AZ224" t="s">
        <v>5630</v>
      </c>
      <c r="BB224">
        <v>3</v>
      </c>
      <c r="BC224" t="b">
        <v>0</v>
      </c>
      <c r="BD224" t="b">
        <v>0</v>
      </c>
      <c r="BE224" t="b">
        <v>0</v>
      </c>
      <c r="BG224" s="1" t="s">
        <v>5213</v>
      </c>
      <c r="BH224" s="37" t="s">
        <v>916</v>
      </c>
      <c r="BI224" s="37" t="s">
        <v>916</v>
      </c>
      <c r="BJ224" s="56" t="s">
        <v>916</v>
      </c>
      <c r="BK224" s="56"/>
      <c r="BL224" s="566" t="s">
        <v>2799</v>
      </c>
      <c r="BM224" s="484" t="s">
        <v>2799</v>
      </c>
      <c r="BN224" s="56"/>
      <c r="BO224" s="56"/>
      <c r="BP224" s="377">
        <v>999</v>
      </c>
      <c r="BR224" s="585"/>
      <c r="BS224" s="585" t="s">
        <v>516</v>
      </c>
      <c r="BT224" s="585" t="s">
        <v>915</v>
      </c>
      <c r="BU224" s="585"/>
      <c r="BV224" s="585"/>
    </row>
    <row r="225" spans="1:74">
      <c r="A225">
        <v>631</v>
      </c>
      <c r="B225" s="153" t="s">
        <v>7424</v>
      </c>
      <c r="C225" s="153" t="s">
        <v>7420</v>
      </c>
      <c r="D225" s="28">
        <v>0</v>
      </c>
      <c r="E225" s="591">
        <v>0</v>
      </c>
      <c r="F225" s="591">
        <v>1</v>
      </c>
      <c r="G225" s="349" t="s">
        <v>7213</v>
      </c>
      <c r="H225" t="s">
        <v>517</v>
      </c>
      <c r="J225" s="56"/>
      <c r="L225" s="119"/>
      <c r="M225" s="189"/>
      <c r="N225" s="56" t="s">
        <v>517</v>
      </c>
      <c r="O225" t="s">
        <v>517</v>
      </c>
      <c r="P225" s="56" t="s">
        <v>517</v>
      </c>
      <c r="Q225" s="120" t="s">
        <v>107</v>
      </c>
      <c r="R225" s="142">
        <v>999</v>
      </c>
      <c r="S225" s="142">
        <v>71</v>
      </c>
      <c r="T225" s="124" t="s">
        <v>108</v>
      </c>
      <c r="U225" s="56" t="s">
        <v>107</v>
      </c>
      <c r="V225" s="147">
        <v>121</v>
      </c>
      <c r="W225" s="147">
        <v>121</v>
      </c>
      <c r="X225" s="21" t="s">
        <v>2766</v>
      </c>
      <c r="Y225" s="137">
        <v>0</v>
      </c>
      <c r="Z225" s="137">
        <v>0</v>
      </c>
      <c r="AA225" s="137">
        <v>0</v>
      </c>
      <c r="AB225" s="137">
        <v>0</v>
      </c>
      <c r="AC225" s="137">
        <v>0</v>
      </c>
      <c r="AD225" s="137">
        <v>0</v>
      </c>
      <c r="AE225" s="137">
        <v>1</v>
      </c>
      <c r="AF225" s="137">
        <v>0</v>
      </c>
      <c r="AG225" s="137">
        <v>1</v>
      </c>
      <c r="AI225" s="137">
        <v>0</v>
      </c>
      <c r="AJ225" t="s">
        <v>84</v>
      </c>
      <c r="AK225" s="38" t="s">
        <v>84</v>
      </c>
      <c r="AL225" s="200">
        <v>5</v>
      </c>
      <c r="AM225" s="638" t="s">
        <v>416</v>
      </c>
      <c r="AN225" s="638" t="s">
        <v>416</v>
      </c>
      <c r="AO225" s="638" t="s">
        <v>417</v>
      </c>
      <c r="AP225" s="642">
        <v>1</v>
      </c>
      <c r="AQ225" t="s">
        <v>2943</v>
      </c>
      <c r="AR225" s="22" t="s">
        <v>43</v>
      </c>
      <c r="AS225" t="s">
        <v>43</v>
      </c>
      <c r="AT225" s="22" t="b">
        <v>1</v>
      </c>
      <c r="AU225" s="638" t="s">
        <v>286</v>
      </c>
      <c r="AV225" s="638" t="s">
        <v>43</v>
      </c>
      <c r="AX225" s="601" t="s">
        <v>2143</v>
      </c>
      <c r="AY225" s="484" t="b">
        <v>1</v>
      </c>
      <c r="AZ225" t="s">
        <v>5630</v>
      </c>
      <c r="BB225">
        <v>3</v>
      </c>
      <c r="BC225" t="b">
        <v>0</v>
      </c>
      <c r="BD225" t="b">
        <v>0</v>
      </c>
      <c r="BE225" t="b">
        <v>0</v>
      </c>
      <c r="BG225" t="s">
        <v>518</v>
      </c>
      <c r="BH225" t="s">
        <v>519</v>
      </c>
      <c r="BI225" t="s">
        <v>519</v>
      </c>
      <c r="BJ225" s="56" t="s">
        <v>520</v>
      </c>
      <c r="BK225" s="56" t="s">
        <v>522</v>
      </c>
      <c r="BL225" s="566" t="s">
        <v>2799</v>
      </c>
      <c r="BM225" s="484" t="s">
        <v>2799</v>
      </c>
      <c r="BN225" s="56"/>
      <c r="BO225" s="56" t="s">
        <v>519</v>
      </c>
      <c r="BP225" s="377">
        <v>999</v>
      </c>
      <c r="BR225" s="585"/>
      <c r="BS225" s="585" t="s">
        <v>521</v>
      </c>
      <c r="BT225" s="585" t="s">
        <v>517</v>
      </c>
      <c r="BU225" s="585" t="s">
        <v>56</v>
      </c>
      <c r="BV225" s="585"/>
    </row>
    <row r="226" spans="1:74">
      <c r="A226">
        <v>632</v>
      </c>
      <c r="B226" s="153" t="s">
        <v>7424</v>
      </c>
      <c r="C226" s="153" t="s">
        <v>7420</v>
      </c>
      <c r="D226" s="28">
        <v>0</v>
      </c>
      <c r="E226" s="591">
        <v>0</v>
      </c>
      <c r="F226" s="591">
        <v>1</v>
      </c>
      <c r="G226" s="349" t="s">
        <v>7213</v>
      </c>
      <c r="H226" t="s">
        <v>514</v>
      </c>
      <c r="J226" s="56"/>
      <c r="L226" s="119"/>
      <c r="M226" s="189"/>
      <c r="N226" s="56" t="s">
        <v>514</v>
      </c>
      <c r="O226" s="22" t="s">
        <v>514</v>
      </c>
      <c r="P226" s="56" t="s">
        <v>514</v>
      </c>
      <c r="Q226" s="120" t="s">
        <v>513</v>
      </c>
      <c r="R226" s="142">
        <v>999</v>
      </c>
      <c r="S226" s="142">
        <v>71</v>
      </c>
      <c r="T226" s="124" t="s">
        <v>108</v>
      </c>
      <c r="U226" s="56"/>
      <c r="V226" s="147">
        <v>121</v>
      </c>
      <c r="W226" s="147">
        <v>121</v>
      </c>
      <c r="X226" s="21" t="s">
        <v>2766</v>
      </c>
      <c r="Y226" s="137">
        <v>0</v>
      </c>
      <c r="Z226" s="137">
        <v>0</v>
      </c>
      <c r="AA226" s="137">
        <v>0</v>
      </c>
      <c r="AB226" s="137">
        <v>0</v>
      </c>
      <c r="AC226" s="137">
        <v>0</v>
      </c>
      <c r="AD226" s="137">
        <v>0</v>
      </c>
      <c r="AE226" s="137">
        <v>1</v>
      </c>
      <c r="AF226" s="137">
        <v>1</v>
      </c>
      <c r="AG226" s="137">
        <v>0</v>
      </c>
      <c r="AI226" s="137">
        <v>0</v>
      </c>
      <c r="AJ226" t="s">
        <v>84</v>
      </c>
      <c r="AK226" s="38" t="s">
        <v>84</v>
      </c>
      <c r="AL226" s="200">
        <v>5</v>
      </c>
      <c r="AM226" s="638" t="s">
        <v>416</v>
      </c>
      <c r="AN226" s="638" t="s">
        <v>416</v>
      </c>
      <c r="AO226" s="638" t="s">
        <v>417</v>
      </c>
      <c r="AP226" s="642">
        <v>1</v>
      </c>
      <c r="AQ226" t="s">
        <v>2943</v>
      </c>
      <c r="AR226" s="22" t="s">
        <v>43</v>
      </c>
      <c r="AS226" t="s">
        <v>43</v>
      </c>
      <c r="AT226" s="22" t="b">
        <v>1</v>
      </c>
      <c r="AU226" s="638" t="s">
        <v>286</v>
      </c>
      <c r="AV226" s="638" t="s">
        <v>43</v>
      </c>
      <c r="AX226" s="601" t="s">
        <v>2143</v>
      </c>
      <c r="AY226" s="484" t="b">
        <v>1</v>
      </c>
      <c r="AZ226" s="22" t="s">
        <v>5630</v>
      </c>
      <c r="BB226">
        <v>3</v>
      </c>
      <c r="BC226" t="b">
        <v>0</v>
      </c>
      <c r="BD226" t="b">
        <v>0</v>
      </c>
      <c r="BE226" t="b">
        <v>0</v>
      </c>
      <c r="BG226" t="s">
        <v>515</v>
      </c>
      <c r="BH226" t="s">
        <v>515</v>
      </c>
      <c r="BI226" t="s">
        <v>515</v>
      </c>
      <c r="BJ226" s="56" t="s">
        <v>515</v>
      </c>
      <c r="BK226" s="56"/>
      <c r="BL226" s="566" t="s">
        <v>2799</v>
      </c>
      <c r="BM226" s="484" t="s">
        <v>2799</v>
      </c>
      <c r="BN226" s="56"/>
      <c r="BO226" s="56"/>
      <c r="BP226" s="377">
        <v>999</v>
      </c>
      <c r="BR226" s="585"/>
      <c r="BS226" s="585" t="s">
        <v>516</v>
      </c>
      <c r="BT226" s="585" t="s">
        <v>514</v>
      </c>
      <c r="BU226" s="585"/>
      <c r="BV226" s="5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79A5-00E3-4143-9BF2-3E8C60F87BA3}">
  <dimension ref="A1:L249"/>
  <sheetViews>
    <sheetView zoomScale="90" zoomScaleNormal="90" workbookViewId="0">
      <pane ySplit="1" topLeftCell="A44" activePane="bottomLeft" state="frozen"/>
      <selection pane="bottomLeft" activeCell="B85" sqref="B85"/>
    </sheetView>
  </sheetViews>
  <sheetFormatPr defaultRowHeight="14.5"/>
  <cols>
    <col min="1" max="1" width="5.90625" customWidth="1"/>
    <col min="2" max="2" width="16" customWidth="1"/>
    <col min="3" max="3" width="19.90625" customWidth="1"/>
    <col min="4" max="4" width="13.453125" customWidth="1"/>
    <col min="5" max="5" width="11.90625" customWidth="1"/>
    <col min="6" max="6" width="19.90625" customWidth="1"/>
    <col min="7" max="7" width="38.36328125" customWidth="1"/>
    <col min="8" max="8" width="5.6328125" customWidth="1"/>
    <col min="9" max="9" width="20.08984375" customWidth="1"/>
    <col min="10" max="10" width="43.08984375" customWidth="1"/>
    <col min="11" max="11" width="34.6328125" customWidth="1"/>
    <col min="12" max="12" width="53.08984375" customWidth="1"/>
  </cols>
  <sheetData>
    <row r="1" spans="1:12" ht="56.4" customHeight="1">
      <c r="A1" t="s">
        <v>6601</v>
      </c>
      <c r="B1" s="39" t="s">
        <v>6602</v>
      </c>
      <c r="C1" t="s">
        <v>0</v>
      </c>
      <c r="D1" s="162" t="s">
        <v>6603</v>
      </c>
      <c r="E1" s="162" t="s">
        <v>6604</v>
      </c>
      <c r="F1" s="162" t="s">
        <v>6605</v>
      </c>
      <c r="G1" t="s">
        <v>6606</v>
      </c>
      <c r="H1" s="118" t="s">
        <v>2723</v>
      </c>
      <c r="I1" s="162" t="s">
        <v>6607</v>
      </c>
      <c r="J1" s="18" t="s">
        <v>6608</v>
      </c>
      <c r="K1" s="39" t="s">
        <v>6609</v>
      </c>
      <c r="L1" s="39" t="s">
        <v>6610</v>
      </c>
    </row>
    <row r="2" spans="1:12">
      <c r="A2">
        <v>3</v>
      </c>
      <c r="B2" s="39" t="s">
        <v>44</v>
      </c>
      <c r="C2" t="s">
        <v>2143</v>
      </c>
      <c r="D2" s="21" t="s">
        <v>6611</v>
      </c>
      <c r="E2" s="21" t="s">
        <v>5769</v>
      </c>
      <c r="F2" s="21" t="s">
        <v>6612</v>
      </c>
      <c r="G2" t="s">
        <v>2148</v>
      </c>
      <c r="H2" t="s">
        <v>2723</v>
      </c>
      <c r="I2" t="str">
        <f t="shared" ref="I2:I65" si="0">IF(ISBLANK(J2),"FALSE","TRUE")</f>
        <v>FALSE</v>
      </c>
      <c r="K2" t="s">
        <v>6613</v>
      </c>
      <c r="L2" t="s">
        <v>6614</v>
      </c>
    </row>
    <row r="3" spans="1:12">
      <c r="A3">
        <v>4</v>
      </c>
      <c r="B3" t="s">
        <v>6615</v>
      </c>
      <c r="C3" t="s">
        <v>6616</v>
      </c>
      <c r="D3" s="21" t="s">
        <v>6611</v>
      </c>
      <c r="E3" s="21" t="s">
        <v>6617</v>
      </c>
      <c r="F3" s="21" t="s">
        <v>6618</v>
      </c>
      <c r="G3" t="s">
        <v>6619</v>
      </c>
      <c r="I3" t="str">
        <f t="shared" si="0"/>
        <v>FALSE</v>
      </c>
      <c r="K3" t="s">
        <v>6620</v>
      </c>
      <c r="L3" t="s">
        <v>6614</v>
      </c>
    </row>
    <row r="4" spans="1:12">
      <c r="A4">
        <v>5</v>
      </c>
      <c r="B4" t="s">
        <v>6615</v>
      </c>
      <c r="C4" t="s">
        <v>6621</v>
      </c>
      <c r="D4" s="21" t="s">
        <v>6611</v>
      </c>
      <c r="E4" s="21" t="s">
        <v>6622</v>
      </c>
      <c r="F4" s="21" t="s">
        <v>6623</v>
      </c>
      <c r="G4" t="s">
        <v>6624</v>
      </c>
      <c r="I4" t="str">
        <f t="shared" si="0"/>
        <v>FALSE</v>
      </c>
      <c r="K4" t="s">
        <v>6625</v>
      </c>
      <c r="L4" t="s">
        <v>6614</v>
      </c>
    </row>
    <row r="5" spans="1:12">
      <c r="A5">
        <v>6</v>
      </c>
      <c r="B5" t="s">
        <v>6615</v>
      </c>
      <c r="C5" t="s">
        <v>6626</v>
      </c>
      <c r="D5" s="21" t="s">
        <v>6611</v>
      </c>
      <c r="E5" s="21" t="s">
        <v>6627</v>
      </c>
      <c r="F5" s="21" t="s">
        <v>6628</v>
      </c>
      <c r="G5" t="s">
        <v>6629</v>
      </c>
      <c r="I5" t="str">
        <f t="shared" si="0"/>
        <v>FALSE</v>
      </c>
      <c r="K5" t="s">
        <v>6630</v>
      </c>
      <c r="L5" t="s">
        <v>6614</v>
      </c>
    </row>
    <row r="6" spans="1:12">
      <c r="A6">
        <v>7</v>
      </c>
      <c r="B6" t="s">
        <v>6615</v>
      </c>
      <c r="C6" t="s">
        <v>6631</v>
      </c>
      <c r="D6" s="21" t="s">
        <v>6611</v>
      </c>
      <c r="E6" s="21" t="s">
        <v>6632</v>
      </c>
      <c r="F6" s="21" t="s">
        <v>6633</v>
      </c>
      <c r="G6" t="s">
        <v>6634</v>
      </c>
      <c r="I6" t="str">
        <f t="shared" si="0"/>
        <v>FALSE</v>
      </c>
      <c r="K6" t="s">
        <v>6635</v>
      </c>
      <c r="L6" t="s">
        <v>6614</v>
      </c>
    </row>
    <row r="7" spans="1:12">
      <c r="A7">
        <v>8</v>
      </c>
      <c r="B7" t="s">
        <v>6615</v>
      </c>
      <c r="C7" t="s">
        <v>6636</v>
      </c>
      <c r="D7" s="21" t="s">
        <v>6611</v>
      </c>
      <c r="E7" s="21" t="s">
        <v>6637</v>
      </c>
      <c r="F7" s="21" t="s">
        <v>6638</v>
      </c>
      <c r="G7" t="s">
        <v>6639</v>
      </c>
      <c r="I7" t="str">
        <f t="shared" si="0"/>
        <v>FALSE</v>
      </c>
      <c r="K7" t="s">
        <v>6640</v>
      </c>
      <c r="L7" t="s">
        <v>6614</v>
      </c>
    </row>
    <row r="8" spans="1:12">
      <c r="A8">
        <v>9</v>
      </c>
      <c r="B8" t="s">
        <v>6615</v>
      </c>
      <c r="C8" t="s">
        <v>6641</v>
      </c>
      <c r="D8" s="21" t="s">
        <v>6611</v>
      </c>
      <c r="E8" s="21" t="s">
        <v>6642</v>
      </c>
      <c r="F8" s="21" t="s">
        <v>6643</v>
      </c>
      <c r="G8" t="s">
        <v>6644</v>
      </c>
      <c r="I8" t="str">
        <f t="shared" si="0"/>
        <v>FALSE</v>
      </c>
      <c r="K8" t="s">
        <v>6645</v>
      </c>
      <c r="L8" t="s">
        <v>6614</v>
      </c>
    </row>
    <row r="9" spans="1:12">
      <c r="A9">
        <v>10</v>
      </c>
      <c r="B9" t="s">
        <v>6615</v>
      </c>
      <c r="C9" t="s">
        <v>6646</v>
      </c>
      <c r="D9" s="21" t="s">
        <v>6611</v>
      </c>
      <c r="E9" s="21" t="s">
        <v>6647</v>
      </c>
      <c r="F9" s="21" t="s">
        <v>6648</v>
      </c>
      <c r="G9" t="s">
        <v>6649</v>
      </c>
      <c r="I9" t="str">
        <f t="shared" si="0"/>
        <v>FALSE</v>
      </c>
      <c r="K9" t="s">
        <v>6650</v>
      </c>
      <c r="L9" t="s">
        <v>6614</v>
      </c>
    </row>
    <row r="10" spans="1:12">
      <c r="A10">
        <v>11</v>
      </c>
      <c r="B10" t="s">
        <v>6615</v>
      </c>
      <c r="C10" t="s">
        <v>6651</v>
      </c>
      <c r="D10" s="21" t="s">
        <v>6611</v>
      </c>
      <c r="E10" s="21" t="s">
        <v>6652</v>
      </c>
      <c r="F10" s="21" t="s">
        <v>6653</v>
      </c>
      <c r="G10" t="s">
        <v>6654</v>
      </c>
      <c r="I10" t="str">
        <f t="shared" si="0"/>
        <v>FALSE</v>
      </c>
      <c r="K10" t="s">
        <v>6655</v>
      </c>
      <c r="L10" t="s">
        <v>6614</v>
      </c>
    </row>
    <row r="11" spans="1:12">
      <c r="A11">
        <v>12</v>
      </c>
      <c r="B11" t="s">
        <v>6615</v>
      </c>
      <c r="C11" t="s">
        <v>6656</v>
      </c>
      <c r="D11" s="21" t="s">
        <v>6611</v>
      </c>
      <c r="E11" s="21" t="s">
        <v>6657</v>
      </c>
      <c r="F11" s="21" t="s">
        <v>6658</v>
      </c>
      <c r="G11" t="s">
        <v>6659</v>
      </c>
      <c r="I11" t="str">
        <f t="shared" si="0"/>
        <v>FALSE</v>
      </c>
      <c r="K11" t="s">
        <v>6660</v>
      </c>
      <c r="L11" t="s">
        <v>6614</v>
      </c>
    </row>
    <row r="12" spans="1:12">
      <c r="A12">
        <v>13</v>
      </c>
      <c r="B12" t="s">
        <v>6615</v>
      </c>
      <c r="C12" t="s">
        <v>6661</v>
      </c>
      <c r="D12" s="21" t="s">
        <v>6611</v>
      </c>
      <c r="E12" s="21" t="s">
        <v>6662</v>
      </c>
      <c r="F12" s="21" t="s">
        <v>6663</v>
      </c>
      <c r="G12" t="s">
        <v>6664</v>
      </c>
      <c r="I12" t="str">
        <f t="shared" si="0"/>
        <v>FALSE</v>
      </c>
      <c r="K12" t="s">
        <v>6665</v>
      </c>
      <c r="L12" t="s">
        <v>6614</v>
      </c>
    </row>
    <row r="13" spans="1:12">
      <c r="A13">
        <v>14</v>
      </c>
      <c r="B13" t="s">
        <v>6615</v>
      </c>
      <c r="C13" t="s">
        <v>6666</v>
      </c>
      <c r="D13" s="21" t="s">
        <v>6611</v>
      </c>
      <c r="E13" s="21" t="s">
        <v>6667</v>
      </c>
      <c r="F13" s="21" t="s">
        <v>6668</v>
      </c>
      <c r="G13" t="s">
        <v>6669</v>
      </c>
      <c r="I13" t="str">
        <f t="shared" si="0"/>
        <v>FALSE</v>
      </c>
      <c r="K13" t="s">
        <v>6620</v>
      </c>
      <c r="L13" t="s">
        <v>6614</v>
      </c>
    </row>
    <row r="14" spans="1:12">
      <c r="A14">
        <v>15</v>
      </c>
      <c r="B14" t="s">
        <v>6615</v>
      </c>
      <c r="C14" t="s">
        <v>6670</v>
      </c>
      <c r="D14" s="21" t="s">
        <v>6611</v>
      </c>
      <c r="E14" s="21" t="s">
        <v>6671</v>
      </c>
      <c r="F14" s="21" t="s">
        <v>6672</v>
      </c>
      <c r="G14" t="s">
        <v>6673</v>
      </c>
      <c r="I14" t="str">
        <f t="shared" si="0"/>
        <v>FALSE</v>
      </c>
      <c r="K14" t="s">
        <v>6625</v>
      </c>
      <c r="L14" t="s">
        <v>6614</v>
      </c>
    </row>
    <row r="15" spans="1:12">
      <c r="A15">
        <v>16</v>
      </c>
      <c r="B15" t="s">
        <v>6615</v>
      </c>
      <c r="C15" t="s">
        <v>6674</v>
      </c>
      <c r="D15" s="21" t="s">
        <v>6611</v>
      </c>
      <c r="E15" s="21" t="s">
        <v>6675</v>
      </c>
      <c r="F15" s="21" t="s">
        <v>6676</v>
      </c>
      <c r="G15" t="s">
        <v>6677</v>
      </c>
      <c r="I15" t="str">
        <f t="shared" si="0"/>
        <v>FALSE</v>
      </c>
      <c r="K15" t="s">
        <v>6630</v>
      </c>
      <c r="L15" t="s">
        <v>6614</v>
      </c>
    </row>
    <row r="16" spans="1:12">
      <c r="A16">
        <v>17</v>
      </c>
      <c r="B16" t="s">
        <v>6615</v>
      </c>
      <c r="C16" t="s">
        <v>6678</v>
      </c>
      <c r="D16" s="21" t="s">
        <v>6611</v>
      </c>
      <c r="E16" s="21" t="s">
        <v>6679</v>
      </c>
      <c r="F16" s="21" t="s">
        <v>6680</v>
      </c>
      <c r="G16" t="s">
        <v>6681</v>
      </c>
      <c r="I16" t="str">
        <f t="shared" si="0"/>
        <v>FALSE</v>
      </c>
      <c r="K16" t="s">
        <v>6635</v>
      </c>
      <c r="L16" t="s">
        <v>6614</v>
      </c>
    </row>
    <row r="17" spans="1:12">
      <c r="A17">
        <v>18</v>
      </c>
      <c r="B17" t="s">
        <v>6615</v>
      </c>
      <c r="C17" t="s">
        <v>6682</v>
      </c>
      <c r="D17" s="21" t="s">
        <v>6611</v>
      </c>
      <c r="E17" s="21" t="s">
        <v>6683</v>
      </c>
      <c r="F17" s="21" t="s">
        <v>6684</v>
      </c>
      <c r="G17" t="s">
        <v>6685</v>
      </c>
      <c r="I17" t="str">
        <f t="shared" si="0"/>
        <v>FALSE</v>
      </c>
      <c r="K17" t="s">
        <v>6640</v>
      </c>
      <c r="L17" t="s">
        <v>6614</v>
      </c>
    </row>
    <row r="18" spans="1:12">
      <c r="A18">
        <v>19</v>
      </c>
      <c r="B18" t="s">
        <v>6615</v>
      </c>
      <c r="C18" t="s">
        <v>6686</v>
      </c>
      <c r="D18" s="21" t="s">
        <v>6611</v>
      </c>
      <c r="E18" s="21" t="s">
        <v>6687</v>
      </c>
      <c r="F18" s="21" t="s">
        <v>6688</v>
      </c>
      <c r="G18" t="s">
        <v>6689</v>
      </c>
      <c r="I18" t="str">
        <f t="shared" si="0"/>
        <v>FALSE</v>
      </c>
      <c r="K18" t="s">
        <v>6645</v>
      </c>
      <c r="L18" t="s">
        <v>6614</v>
      </c>
    </row>
    <row r="19" spans="1:12">
      <c r="A19">
        <v>20</v>
      </c>
      <c r="B19" t="s">
        <v>6615</v>
      </c>
      <c r="C19" t="s">
        <v>6690</v>
      </c>
      <c r="D19" s="21" t="s">
        <v>6611</v>
      </c>
      <c r="E19" s="21" t="s">
        <v>6691</v>
      </c>
      <c r="F19" s="21" t="s">
        <v>6692</v>
      </c>
      <c r="G19" t="s">
        <v>6693</v>
      </c>
      <c r="I19" t="str">
        <f t="shared" si="0"/>
        <v>FALSE</v>
      </c>
      <c r="K19" t="s">
        <v>6650</v>
      </c>
      <c r="L19" t="s">
        <v>6614</v>
      </c>
    </row>
    <row r="20" spans="1:12">
      <c r="A20">
        <v>21</v>
      </c>
      <c r="B20" t="s">
        <v>6615</v>
      </c>
      <c r="C20" t="s">
        <v>6694</v>
      </c>
      <c r="D20" s="21" t="s">
        <v>6611</v>
      </c>
      <c r="E20" s="21" t="s">
        <v>6695</v>
      </c>
      <c r="F20" s="21" t="s">
        <v>6696</v>
      </c>
      <c r="G20" t="s">
        <v>6697</v>
      </c>
      <c r="I20" t="str">
        <f t="shared" si="0"/>
        <v>FALSE</v>
      </c>
      <c r="K20" t="s">
        <v>6655</v>
      </c>
      <c r="L20" t="s">
        <v>6614</v>
      </c>
    </row>
    <row r="21" spans="1:12">
      <c r="A21">
        <v>22</v>
      </c>
      <c r="B21" t="s">
        <v>6615</v>
      </c>
      <c r="C21" t="s">
        <v>6698</v>
      </c>
      <c r="D21" s="21" t="s">
        <v>6611</v>
      </c>
      <c r="E21" s="21" t="s">
        <v>6699</v>
      </c>
      <c r="F21" s="21" t="s">
        <v>6700</v>
      </c>
      <c r="G21" t="s">
        <v>6701</v>
      </c>
      <c r="I21" t="str">
        <f t="shared" si="0"/>
        <v>FALSE</v>
      </c>
      <c r="K21" t="s">
        <v>6660</v>
      </c>
      <c r="L21" t="s">
        <v>6614</v>
      </c>
    </row>
    <row r="22" spans="1:12">
      <c r="A22">
        <v>23</v>
      </c>
      <c r="B22" t="s">
        <v>6615</v>
      </c>
      <c r="C22" t="s">
        <v>6702</v>
      </c>
      <c r="D22" s="21" t="s">
        <v>6611</v>
      </c>
      <c r="E22" s="21" t="s">
        <v>6703</v>
      </c>
      <c r="F22" s="21" t="s">
        <v>6704</v>
      </c>
      <c r="G22" t="s">
        <v>6705</v>
      </c>
      <c r="I22" t="str">
        <f t="shared" si="0"/>
        <v>FALSE</v>
      </c>
      <c r="K22" t="s">
        <v>6665</v>
      </c>
      <c r="L22" t="s">
        <v>6614</v>
      </c>
    </row>
    <row r="23" spans="1:12">
      <c r="A23">
        <v>29</v>
      </c>
      <c r="B23" t="s">
        <v>6615</v>
      </c>
      <c r="C23" t="s">
        <v>6706</v>
      </c>
      <c r="D23" s="38" t="s">
        <v>6707</v>
      </c>
      <c r="E23" s="38" t="s">
        <v>5769</v>
      </c>
      <c r="F23" s="38" t="s">
        <v>6708</v>
      </c>
      <c r="G23" t="s">
        <v>6709</v>
      </c>
      <c r="I23" t="str">
        <f t="shared" si="0"/>
        <v>FALSE</v>
      </c>
      <c r="K23" t="s">
        <v>6710</v>
      </c>
      <c r="L23" t="s">
        <v>6614</v>
      </c>
    </row>
    <row r="24" spans="1:12">
      <c r="A24">
        <v>30</v>
      </c>
      <c r="B24" t="s">
        <v>6615</v>
      </c>
      <c r="C24" t="s">
        <v>6711</v>
      </c>
      <c r="D24" s="38" t="s">
        <v>6707</v>
      </c>
      <c r="E24" s="38" t="s">
        <v>6712</v>
      </c>
      <c r="F24" s="38" t="s">
        <v>6713</v>
      </c>
      <c r="G24" t="s">
        <v>6714</v>
      </c>
      <c r="I24" t="str">
        <f t="shared" si="0"/>
        <v>FALSE</v>
      </c>
      <c r="K24" t="s">
        <v>6715</v>
      </c>
      <c r="L24" t="s">
        <v>6614</v>
      </c>
    </row>
    <row r="25" spans="1:12">
      <c r="A25">
        <v>31</v>
      </c>
      <c r="B25" t="s">
        <v>6615</v>
      </c>
      <c r="C25" t="s">
        <v>2263</v>
      </c>
      <c r="D25" s="38" t="s">
        <v>6707</v>
      </c>
      <c r="E25" s="38" t="s">
        <v>6617</v>
      </c>
      <c r="F25" s="38" t="s">
        <v>6716</v>
      </c>
      <c r="G25" t="s">
        <v>6717</v>
      </c>
      <c r="I25" t="str">
        <f t="shared" si="0"/>
        <v>FALSE</v>
      </c>
      <c r="K25" t="s">
        <v>6718</v>
      </c>
      <c r="L25" t="s">
        <v>6614</v>
      </c>
    </row>
    <row r="26" spans="1:12">
      <c r="A26">
        <v>32</v>
      </c>
      <c r="B26" t="s">
        <v>6615</v>
      </c>
      <c r="C26" t="s">
        <v>2251</v>
      </c>
      <c r="D26" s="38" t="s">
        <v>6707</v>
      </c>
      <c r="E26" s="38" t="s">
        <v>6622</v>
      </c>
      <c r="F26" s="38" t="s">
        <v>6719</v>
      </c>
      <c r="G26" t="s">
        <v>6720</v>
      </c>
      <c r="I26" t="str">
        <f t="shared" si="0"/>
        <v>FALSE</v>
      </c>
      <c r="K26" t="s">
        <v>6721</v>
      </c>
      <c r="L26" t="s">
        <v>6614</v>
      </c>
    </row>
    <row r="27" spans="1:12">
      <c r="A27">
        <v>33</v>
      </c>
      <c r="B27" t="s">
        <v>6615</v>
      </c>
      <c r="C27" t="s">
        <v>2255</v>
      </c>
      <c r="D27" s="38" t="s">
        <v>6707</v>
      </c>
      <c r="E27" s="38" t="s">
        <v>6627</v>
      </c>
      <c r="F27" s="38" t="s">
        <v>6722</v>
      </c>
      <c r="G27" t="s">
        <v>6723</v>
      </c>
      <c r="I27" t="str">
        <f t="shared" si="0"/>
        <v>FALSE</v>
      </c>
      <c r="K27" t="s">
        <v>6724</v>
      </c>
      <c r="L27" t="s">
        <v>6614</v>
      </c>
    </row>
    <row r="28" spans="1:12">
      <c r="A28">
        <v>34</v>
      </c>
      <c r="B28" t="s">
        <v>6615</v>
      </c>
      <c r="C28" t="s">
        <v>2253</v>
      </c>
      <c r="D28" s="38" t="s">
        <v>6707</v>
      </c>
      <c r="E28" s="38" t="s">
        <v>6632</v>
      </c>
      <c r="F28" s="38" t="s">
        <v>6725</v>
      </c>
      <c r="G28" t="s">
        <v>5050</v>
      </c>
      <c r="I28" t="str">
        <f t="shared" si="0"/>
        <v>FALSE</v>
      </c>
      <c r="K28" t="s">
        <v>6726</v>
      </c>
      <c r="L28" t="s">
        <v>6614</v>
      </c>
    </row>
    <row r="29" spans="1:12">
      <c r="A29">
        <v>35</v>
      </c>
      <c r="B29" t="s">
        <v>6615</v>
      </c>
      <c r="C29" t="s">
        <v>2257</v>
      </c>
      <c r="D29" s="38" t="s">
        <v>6707</v>
      </c>
      <c r="E29" s="38" t="s">
        <v>6727</v>
      </c>
      <c r="F29" s="38" t="s">
        <v>6728</v>
      </c>
      <c r="G29" t="s">
        <v>6729</v>
      </c>
      <c r="I29" t="str">
        <f t="shared" si="0"/>
        <v>FALSE</v>
      </c>
      <c r="K29" t="s">
        <v>6730</v>
      </c>
      <c r="L29" t="s">
        <v>6614</v>
      </c>
    </row>
    <row r="30" spans="1:12">
      <c r="A30">
        <v>36</v>
      </c>
      <c r="B30" t="s">
        <v>6615</v>
      </c>
      <c r="C30" t="s">
        <v>2259</v>
      </c>
      <c r="D30" s="38" t="s">
        <v>6707</v>
      </c>
      <c r="E30" s="38" t="s">
        <v>6731</v>
      </c>
      <c r="F30" s="38" t="s">
        <v>6732</v>
      </c>
      <c r="G30" t="s">
        <v>6733</v>
      </c>
      <c r="I30" t="str">
        <f t="shared" si="0"/>
        <v>FALSE</v>
      </c>
      <c r="K30" t="s">
        <v>6734</v>
      </c>
      <c r="L30" t="s">
        <v>6614</v>
      </c>
    </row>
    <row r="31" spans="1:12">
      <c r="A31">
        <v>37</v>
      </c>
      <c r="B31" t="s">
        <v>6615</v>
      </c>
      <c r="C31" t="s">
        <v>2261</v>
      </c>
      <c r="D31" s="38" t="s">
        <v>6707</v>
      </c>
      <c r="E31" s="38" t="s">
        <v>6735</v>
      </c>
      <c r="F31" s="38" t="s">
        <v>6736</v>
      </c>
      <c r="G31" t="s">
        <v>6737</v>
      </c>
      <c r="I31" t="str">
        <f t="shared" si="0"/>
        <v>FALSE</v>
      </c>
      <c r="K31" t="s">
        <v>6738</v>
      </c>
      <c r="L31" t="s">
        <v>6614</v>
      </c>
    </row>
    <row r="32" spans="1:12">
      <c r="A32">
        <v>28</v>
      </c>
      <c r="B32" t="s">
        <v>6615</v>
      </c>
      <c r="C32" t="s">
        <v>2248</v>
      </c>
      <c r="D32" s="38" t="s">
        <v>6707</v>
      </c>
      <c r="E32" s="38" t="s">
        <v>6739</v>
      </c>
      <c r="F32" s="38" t="s">
        <v>6740</v>
      </c>
      <c r="G32" t="s">
        <v>6741</v>
      </c>
      <c r="I32" t="str">
        <f t="shared" si="0"/>
        <v>FALSE</v>
      </c>
      <c r="K32" t="s">
        <v>6742</v>
      </c>
      <c r="L32" t="s">
        <v>6614</v>
      </c>
    </row>
    <row r="33" spans="1:12">
      <c r="A33">
        <v>67</v>
      </c>
      <c r="B33" t="s">
        <v>6743</v>
      </c>
      <c r="C33" t="s">
        <v>41</v>
      </c>
      <c r="D33" s="124" t="s">
        <v>6744</v>
      </c>
      <c r="E33" s="124" t="s">
        <v>5769</v>
      </c>
      <c r="F33" s="124" t="s">
        <v>6745</v>
      </c>
      <c r="G33" t="s">
        <v>47</v>
      </c>
      <c r="H33" t="s">
        <v>2723</v>
      </c>
      <c r="I33" t="str">
        <f t="shared" si="0"/>
        <v>FALSE</v>
      </c>
      <c r="K33" t="s">
        <v>6746</v>
      </c>
      <c r="L33" t="s">
        <v>6747</v>
      </c>
    </row>
    <row r="34" spans="1:12">
      <c r="A34">
        <v>68</v>
      </c>
      <c r="B34" t="s">
        <v>6615</v>
      </c>
      <c r="C34" t="s">
        <v>6748</v>
      </c>
      <c r="D34" s="124" t="s">
        <v>6744</v>
      </c>
      <c r="E34" s="124" t="s">
        <v>6617</v>
      </c>
      <c r="F34" s="124" t="s">
        <v>6749</v>
      </c>
      <c r="G34" t="s">
        <v>5360</v>
      </c>
      <c r="I34" t="str">
        <f t="shared" si="0"/>
        <v>FALSE</v>
      </c>
      <c r="K34" t="s">
        <v>6750</v>
      </c>
      <c r="L34" t="s">
        <v>6747</v>
      </c>
    </row>
    <row r="35" spans="1:12">
      <c r="A35">
        <v>69</v>
      </c>
      <c r="B35" t="s">
        <v>6615</v>
      </c>
      <c r="C35" t="s">
        <v>6751</v>
      </c>
      <c r="D35" s="124" t="s">
        <v>6744</v>
      </c>
      <c r="E35" s="124" t="s">
        <v>6622</v>
      </c>
      <c r="F35" s="124" t="s">
        <v>6752</v>
      </c>
      <c r="G35" t="s">
        <v>5360</v>
      </c>
      <c r="I35" t="str">
        <f t="shared" si="0"/>
        <v>FALSE</v>
      </c>
      <c r="K35" t="s">
        <v>6753</v>
      </c>
      <c r="L35" t="s">
        <v>6747</v>
      </c>
    </row>
    <row r="36" spans="1:12">
      <c r="A36">
        <v>70</v>
      </c>
      <c r="B36" t="s">
        <v>6615</v>
      </c>
      <c r="C36" t="s">
        <v>6754</v>
      </c>
      <c r="D36" s="124" t="s">
        <v>6744</v>
      </c>
      <c r="E36" s="124" t="s">
        <v>6627</v>
      </c>
      <c r="F36" s="124" t="s">
        <v>6755</v>
      </c>
      <c r="G36" t="s">
        <v>5360</v>
      </c>
      <c r="I36" t="str">
        <f t="shared" si="0"/>
        <v>FALSE</v>
      </c>
      <c r="K36" t="s">
        <v>6756</v>
      </c>
      <c r="L36" t="s">
        <v>6747</v>
      </c>
    </row>
    <row r="37" spans="1:12">
      <c r="A37">
        <v>71</v>
      </c>
      <c r="B37" t="s">
        <v>6615</v>
      </c>
      <c r="C37" t="s">
        <v>6757</v>
      </c>
      <c r="D37" s="124" t="s">
        <v>6744</v>
      </c>
      <c r="E37" s="124" t="s">
        <v>6632</v>
      </c>
      <c r="F37" s="124" t="s">
        <v>6758</v>
      </c>
      <c r="G37" t="s">
        <v>5360</v>
      </c>
      <c r="I37" t="str">
        <f t="shared" si="0"/>
        <v>FALSE</v>
      </c>
      <c r="K37" t="s">
        <v>6759</v>
      </c>
      <c r="L37" t="s">
        <v>6747</v>
      </c>
    </row>
    <row r="38" spans="1:12">
      <c r="A38">
        <v>72</v>
      </c>
      <c r="B38" t="s">
        <v>6615</v>
      </c>
      <c r="C38" t="s">
        <v>6760</v>
      </c>
      <c r="D38" s="124" t="s">
        <v>6744</v>
      </c>
      <c r="E38" s="124" t="s">
        <v>6727</v>
      </c>
      <c r="F38" s="124" t="s">
        <v>6761</v>
      </c>
      <c r="G38" t="s">
        <v>5360</v>
      </c>
      <c r="I38" t="str">
        <f t="shared" si="0"/>
        <v>FALSE</v>
      </c>
      <c r="K38" t="s">
        <v>6762</v>
      </c>
      <c r="L38" t="s">
        <v>6747</v>
      </c>
    </row>
    <row r="39" spans="1:12">
      <c r="A39">
        <v>73</v>
      </c>
      <c r="B39" t="s">
        <v>6615</v>
      </c>
      <c r="C39" t="s">
        <v>6763</v>
      </c>
      <c r="D39" s="124" t="s">
        <v>6744</v>
      </c>
      <c r="E39" s="124" t="s">
        <v>6731</v>
      </c>
      <c r="F39" s="124" t="s">
        <v>6764</v>
      </c>
      <c r="G39" t="s">
        <v>5360</v>
      </c>
      <c r="I39" t="str">
        <f t="shared" si="0"/>
        <v>FALSE</v>
      </c>
      <c r="K39" t="s">
        <v>6765</v>
      </c>
      <c r="L39" t="s">
        <v>6747</v>
      </c>
    </row>
    <row r="40" spans="1:12">
      <c r="A40">
        <v>74</v>
      </c>
      <c r="B40" t="s">
        <v>6615</v>
      </c>
      <c r="C40" t="s">
        <v>6766</v>
      </c>
      <c r="D40" s="124" t="s">
        <v>6744</v>
      </c>
      <c r="E40" s="124" t="s">
        <v>6735</v>
      </c>
      <c r="F40" s="124" t="s">
        <v>6767</v>
      </c>
      <c r="G40" t="s">
        <v>5360</v>
      </c>
      <c r="I40" t="str">
        <f t="shared" si="0"/>
        <v>FALSE</v>
      </c>
      <c r="K40" t="s">
        <v>6768</v>
      </c>
      <c r="L40" t="s">
        <v>6747</v>
      </c>
    </row>
    <row r="41" spans="1:12">
      <c r="A41">
        <v>75</v>
      </c>
      <c r="B41" t="s">
        <v>6615</v>
      </c>
      <c r="C41" t="s">
        <v>6769</v>
      </c>
      <c r="D41" s="124" t="s">
        <v>6744</v>
      </c>
      <c r="E41" s="124" t="s">
        <v>6770</v>
      </c>
      <c r="F41" s="124" t="s">
        <v>6771</v>
      </c>
      <c r="G41" t="s">
        <v>5360</v>
      </c>
      <c r="I41" t="str">
        <f t="shared" si="0"/>
        <v>FALSE</v>
      </c>
      <c r="K41" t="s">
        <v>6772</v>
      </c>
      <c r="L41" t="s">
        <v>6747</v>
      </c>
    </row>
    <row r="42" spans="1:12">
      <c r="A42">
        <v>76</v>
      </c>
      <c r="B42" t="s">
        <v>6615</v>
      </c>
      <c r="C42" t="s">
        <v>6773</v>
      </c>
      <c r="D42" s="124" t="s">
        <v>6744</v>
      </c>
      <c r="E42" s="124" t="s">
        <v>6637</v>
      </c>
      <c r="F42" s="124" t="s">
        <v>6774</v>
      </c>
      <c r="G42" t="s">
        <v>5360</v>
      </c>
      <c r="I42" t="str">
        <f t="shared" si="0"/>
        <v>FALSE</v>
      </c>
      <c r="K42" t="s">
        <v>6750</v>
      </c>
      <c r="L42" t="s">
        <v>6747</v>
      </c>
    </row>
    <row r="43" spans="1:12">
      <c r="A43">
        <v>77</v>
      </c>
      <c r="B43" t="s">
        <v>6615</v>
      </c>
      <c r="C43" t="s">
        <v>6775</v>
      </c>
      <c r="D43" s="124" t="s">
        <v>6744</v>
      </c>
      <c r="E43" s="124" t="s">
        <v>6642</v>
      </c>
      <c r="F43" s="124" t="s">
        <v>6776</v>
      </c>
      <c r="G43" t="s">
        <v>5360</v>
      </c>
      <c r="I43" t="str">
        <f t="shared" si="0"/>
        <v>FALSE</v>
      </c>
      <c r="K43" t="s">
        <v>6753</v>
      </c>
      <c r="L43" t="s">
        <v>6747</v>
      </c>
    </row>
    <row r="44" spans="1:12">
      <c r="A44">
        <v>78</v>
      </c>
      <c r="B44" t="s">
        <v>6615</v>
      </c>
      <c r="C44" t="s">
        <v>6777</v>
      </c>
      <c r="D44" s="124" t="s">
        <v>6744</v>
      </c>
      <c r="E44" s="124" t="s">
        <v>6647</v>
      </c>
      <c r="F44" s="124" t="s">
        <v>6778</v>
      </c>
      <c r="G44" t="s">
        <v>5360</v>
      </c>
      <c r="I44" t="str">
        <f t="shared" si="0"/>
        <v>FALSE</v>
      </c>
      <c r="K44" t="s">
        <v>6756</v>
      </c>
      <c r="L44" t="s">
        <v>6747</v>
      </c>
    </row>
    <row r="45" spans="1:12">
      <c r="A45">
        <v>79</v>
      </c>
      <c r="B45" t="s">
        <v>6615</v>
      </c>
      <c r="C45" t="s">
        <v>6779</v>
      </c>
      <c r="D45" s="124" t="s">
        <v>6744</v>
      </c>
      <c r="E45" s="124" t="s">
        <v>6652</v>
      </c>
      <c r="F45" s="124" t="s">
        <v>6780</v>
      </c>
      <c r="G45" t="s">
        <v>5360</v>
      </c>
      <c r="I45" t="str">
        <f t="shared" si="0"/>
        <v>FALSE</v>
      </c>
      <c r="K45" t="s">
        <v>6759</v>
      </c>
      <c r="L45" t="s">
        <v>6747</v>
      </c>
    </row>
    <row r="46" spans="1:12">
      <c r="A46">
        <v>80</v>
      </c>
      <c r="B46" t="s">
        <v>6615</v>
      </c>
      <c r="C46" t="s">
        <v>6781</v>
      </c>
      <c r="D46" s="124" t="s">
        <v>6744</v>
      </c>
      <c r="E46" s="124" t="s">
        <v>6657</v>
      </c>
      <c r="F46" s="124" t="s">
        <v>6782</v>
      </c>
      <c r="G46" t="s">
        <v>5360</v>
      </c>
      <c r="I46" t="str">
        <f t="shared" si="0"/>
        <v>FALSE</v>
      </c>
      <c r="K46" t="s">
        <v>6762</v>
      </c>
      <c r="L46" t="s">
        <v>6747</v>
      </c>
    </row>
    <row r="47" spans="1:12">
      <c r="A47">
        <v>81</v>
      </c>
      <c r="B47" t="s">
        <v>6615</v>
      </c>
      <c r="C47" t="s">
        <v>6783</v>
      </c>
      <c r="D47" s="124" t="s">
        <v>6744</v>
      </c>
      <c r="E47" s="124" t="s">
        <v>6662</v>
      </c>
      <c r="F47" s="124" t="s">
        <v>6784</v>
      </c>
      <c r="G47" t="s">
        <v>5360</v>
      </c>
      <c r="I47" t="str">
        <f t="shared" si="0"/>
        <v>FALSE</v>
      </c>
      <c r="K47" t="s">
        <v>6765</v>
      </c>
      <c r="L47" t="s">
        <v>6747</v>
      </c>
    </row>
    <row r="48" spans="1:12">
      <c r="A48">
        <v>82</v>
      </c>
      <c r="B48" t="s">
        <v>6615</v>
      </c>
      <c r="C48" t="s">
        <v>6785</v>
      </c>
      <c r="D48" s="124" t="s">
        <v>6744</v>
      </c>
      <c r="E48" s="124" t="s">
        <v>6786</v>
      </c>
      <c r="F48" s="124" t="s">
        <v>6787</v>
      </c>
      <c r="G48" t="s">
        <v>5360</v>
      </c>
      <c r="I48" t="str">
        <f t="shared" si="0"/>
        <v>FALSE</v>
      </c>
      <c r="K48" t="s">
        <v>6768</v>
      </c>
      <c r="L48" t="s">
        <v>6747</v>
      </c>
    </row>
    <row r="49" spans="1:12">
      <c r="A49">
        <v>83</v>
      </c>
      <c r="B49" t="s">
        <v>6615</v>
      </c>
      <c r="C49" t="s">
        <v>6788</v>
      </c>
      <c r="D49" s="124" t="s">
        <v>6744</v>
      </c>
      <c r="E49" s="124" t="s">
        <v>6667</v>
      </c>
      <c r="F49" s="124" t="s">
        <v>6789</v>
      </c>
      <c r="G49" t="s">
        <v>5360</v>
      </c>
      <c r="I49" t="str">
        <f t="shared" si="0"/>
        <v>FALSE</v>
      </c>
      <c r="K49" t="s">
        <v>6772</v>
      </c>
      <c r="L49" t="s">
        <v>6747</v>
      </c>
    </row>
    <row r="50" spans="1:12">
      <c r="A50">
        <v>89</v>
      </c>
      <c r="B50" t="s">
        <v>6743</v>
      </c>
      <c r="C50" t="s">
        <v>1055</v>
      </c>
      <c r="D50" s="8" t="s">
        <v>6790</v>
      </c>
      <c r="E50" s="8" t="s">
        <v>5769</v>
      </c>
      <c r="F50" s="8" t="s">
        <v>6791</v>
      </c>
      <c r="G50" t="s">
        <v>6792</v>
      </c>
      <c r="H50" t="s">
        <v>2723</v>
      </c>
      <c r="I50" t="str">
        <f t="shared" si="0"/>
        <v>FALSE</v>
      </c>
      <c r="K50" t="s">
        <v>6793</v>
      </c>
      <c r="L50" t="s">
        <v>6794</v>
      </c>
    </row>
    <row r="51" spans="1:12">
      <c r="A51">
        <v>235</v>
      </c>
      <c r="B51" t="s">
        <v>6743</v>
      </c>
      <c r="C51" t="s">
        <v>983</v>
      </c>
      <c r="D51" s="21" t="s">
        <v>6795</v>
      </c>
      <c r="E51" s="21" t="s">
        <v>6617</v>
      </c>
      <c r="F51" s="21" t="s">
        <v>6796</v>
      </c>
      <c r="G51" t="s">
        <v>6797</v>
      </c>
      <c r="H51" t="s">
        <v>2723</v>
      </c>
      <c r="I51" t="str">
        <f t="shared" si="0"/>
        <v>FALSE</v>
      </c>
      <c r="K51" t="s">
        <v>6798</v>
      </c>
      <c r="L51" t="s">
        <v>6799</v>
      </c>
    </row>
    <row r="52" spans="1:12">
      <c r="A52">
        <v>236</v>
      </c>
      <c r="B52" t="s">
        <v>6743</v>
      </c>
      <c r="C52" t="s">
        <v>388</v>
      </c>
      <c r="D52" s="21" t="s">
        <v>6795</v>
      </c>
      <c r="E52" s="21" t="s">
        <v>6627</v>
      </c>
      <c r="F52" s="21" t="s">
        <v>6800</v>
      </c>
      <c r="G52" t="s">
        <v>6801</v>
      </c>
      <c r="H52" t="s">
        <v>2723</v>
      </c>
      <c r="I52" t="str">
        <f t="shared" si="0"/>
        <v>FALSE</v>
      </c>
      <c r="K52" t="s">
        <v>6802</v>
      </c>
      <c r="L52" t="s">
        <v>6799</v>
      </c>
    </row>
    <row r="53" spans="1:12">
      <c r="A53">
        <v>97</v>
      </c>
      <c r="B53" t="s">
        <v>140</v>
      </c>
      <c r="C53" t="s">
        <v>398</v>
      </c>
      <c r="D53" s="54" t="s">
        <v>6803</v>
      </c>
      <c r="E53" s="54" t="s">
        <v>5769</v>
      </c>
      <c r="F53" s="54" t="s">
        <v>6804</v>
      </c>
      <c r="G53" t="s">
        <v>402</v>
      </c>
      <c r="H53" t="s">
        <v>2723</v>
      </c>
      <c r="I53" t="str">
        <f t="shared" si="0"/>
        <v>FALSE</v>
      </c>
      <c r="K53" t="s">
        <v>6805</v>
      </c>
      <c r="L53" t="s">
        <v>6806</v>
      </c>
    </row>
    <row r="54" spans="1:12">
      <c r="A54">
        <v>98</v>
      </c>
      <c r="B54" t="s">
        <v>6615</v>
      </c>
      <c r="C54" t="s">
        <v>6807</v>
      </c>
      <c r="D54" s="54" t="s">
        <v>6803</v>
      </c>
      <c r="E54" s="54" t="s">
        <v>6731</v>
      </c>
      <c r="F54" s="54" t="s">
        <v>6808</v>
      </c>
      <c r="G54" t="s">
        <v>6809</v>
      </c>
      <c r="I54" t="str">
        <f t="shared" si="0"/>
        <v>FALSE</v>
      </c>
      <c r="K54" t="s">
        <v>6810</v>
      </c>
      <c r="L54" t="s">
        <v>6806</v>
      </c>
    </row>
    <row r="55" spans="1:12">
      <c r="A55">
        <v>99</v>
      </c>
      <c r="B55" t="s">
        <v>6615</v>
      </c>
      <c r="C55" t="s">
        <v>6811</v>
      </c>
      <c r="D55" s="54" t="s">
        <v>6803</v>
      </c>
      <c r="E55" s="54" t="s">
        <v>6735</v>
      </c>
      <c r="F55" s="54" t="s">
        <v>6812</v>
      </c>
      <c r="G55" t="s">
        <v>6813</v>
      </c>
      <c r="I55" t="str">
        <f t="shared" si="0"/>
        <v>FALSE</v>
      </c>
      <c r="K55" t="s">
        <v>6814</v>
      </c>
      <c r="L55" t="s">
        <v>6806</v>
      </c>
    </row>
    <row r="56" spans="1:12">
      <c r="A56">
        <v>100</v>
      </c>
      <c r="B56" t="s">
        <v>6615</v>
      </c>
      <c r="C56" t="s">
        <v>6815</v>
      </c>
      <c r="D56" s="54" t="s">
        <v>6803</v>
      </c>
      <c r="E56" s="54" t="s">
        <v>6770</v>
      </c>
      <c r="F56" s="54" t="s">
        <v>6816</v>
      </c>
      <c r="G56" t="s">
        <v>6817</v>
      </c>
      <c r="I56" t="str">
        <f t="shared" si="0"/>
        <v>FALSE</v>
      </c>
      <c r="K56" t="s">
        <v>6818</v>
      </c>
      <c r="L56" t="s">
        <v>6806</v>
      </c>
    </row>
    <row r="57" spans="1:12">
      <c r="A57">
        <v>85</v>
      </c>
      <c r="B57" t="s">
        <v>6615</v>
      </c>
      <c r="C57" t="s">
        <v>6819</v>
      </c>
      <c r="D57" s="71" t="s">
        <v>6820</v>
      </c>
      <c r="E57" s="71" t="s">
        <v>6622</v>
      </c>
      <c r="F57" s="71" t="s">
        <v>6821</v>
      </c>
      <c r="G57" t="s">
        <v>6822</v>
      </c>
      <c r="I57" t="str">
        <f t="shared" si="0"/>
        <v>FALSE</v>
      </c>
      <c r="K57" t="s">
        <v>6822</v>
      </c>
      <c r="L57" t="s">
        <v>6794</v>
      </c>
    </row>
    <row r="58" spans="1:12">
      <c r="A58">
        <v>86</v>
      </c>
      <c r="B58" t="s">
        <v>6615</v>
      </c>
      <c r="C58" t="s">
        <v>6823</v>
      </c>
      <c r="D58" s="71" t="s">
        <v>6820</v>
      </c>
      <c r="E58" s="71" t="s">
        <v>6727</v>
      </c>
      <c r="F58" s="71" t="s">
        <v>6824</v>
      </c>
      <c r="G58" t="s">
        <v>6825</v>
      </c>
      <c r="I58" t="str">
        <f t="shared" si="0"/>
        <v>FALSE</v>
      </c>
      <c r="K58" t="s">
        <v>6825</v>
      </c>
      <c r="L58" t="s">
        <v>6794</v>
      </c>
    </row>
    <row r="59" spans="1:12">
      <c r="A59">
        <v>87</v>
      </c>
      <c r="B59" t="s">
        <v>6615</v>
      </c>
      <c r="C59" t="s">
        <v>6826</v>
      </c>
      <c r="D59" s="71" t="s">
        <v>6820</v>
      </c>
      <c r="E59" s="71" t="s">
        <v>6770</v>
      </c>
      <c r="F59" s="71" t="s">
        <v>6827</v>
      </c>
      <c r="G59" t="s">
        <v>6828</v>
      </c>
      <c r="I59" t="str">
        <f t="shared" si="0"/>
        <v>FALSE</v>
      </c>
      <c r="K59" t="s">
        <v>6828</v>
      </c>
      <c r="L59" t="s">
        <v>6794</v>
      </c>
    </row>
    <row r="60" spans="1:12">
      <c r="A60">
        <v>88</v>
      </c>
      <c r="B60" t="s">
        <v>6615</v>
      </c>
      <c r="C60" t="s">
        <v>6829</v>
      </c>
      <c r="D60" s="71" t="s">
        <v>6820</v>
      </c>
      <c r="E60" s="71" t="s">
        <v>6830</v>
      </c>
      <c r="F60" s="71" t="s">
        <v>6831</v>
      </c>
      <c r="G60" t="s">
        <v>6832</v>
      </c>
      <c r="I60" t="str">
        <f t="shared" si="0"/>
        <v>FALSE</v>
      </c>
      <c r="K60" t="s">
        <v>6832</v>
      </c>
      <c r="L60" t="s">
        <v>6794</v>
      </c>
    </row>
    <row r="61" spans="1:12">
      <c r="A61">
        <v>49</v>
      </c>
      <c r="B61" t="s">
        <v>44</v>
      </c>
      <c r="C61" t="s">
        <v>597</v>
      </c>
      <c r="D61" s="61" t="s">
        <v>6833</v>
      </c>
      <c r="E61" s="61" t="s">
        <v>5769</v>
      </c>
      <c r="F61" s="61" t="s">
        <v>6834</v>
      </c>
      <c r="G61" t="s">
        <v>600</v>
      </c>
      <c r="H61" t="s">
        <v>2723</v>
      </c>
      <c r="I61" t="str">
        <f t="shared" si="0"/>
        <v>FALSE</v>
      </c>
      <c r="K61" t="s">
        <v>6835</v>
      </c>
      <c r="L61" t="s">
        <v>6836</v>
      </c>
    </row>
    <row r="62" spans="1:12">
      <c r="A62">
        <v>50</v>
      </c>
      <c r="B62" t="s">
        <v>6615</v>
      </c>
      <c r="C62" t="s">
        <v>6837</v>
      </c>
      <c r="D62" s="61" t="s">
        <v>6833</v>
      </c>
      <c r="E62" s="61" t="s">
        <v>6712</v>
      </c>
      <c r="F62" s="61" t="s">
        <v>6838</v>
      </c>
      <c r="G62" t="s">
        <v>6839</v>
      </c>
      <c r="I62" t="str">
        <f t="shared" si="0"/>
        <v>FALSE</v>
      </c>
      <c r="K62" t="s">
        <v>6840</v>
      </c>
      <c r="L62" t="s">
        <v>6836</v>
      </c>
    </row>
    <row r="63" spans="1:12">
      <c r="A63">
        <v>51</v>
      </c>
      <c r="B63" t="s">
        <v>6615</v>
      </c>
      <c r="C63" t="s">
        <v>6841</v>
      </c>
      <c r="D63" s="61" t="s">
        <v>6833</v>
      </c>
      <c r="E63" s="61" t="s">
        <v>6617</v>
      </c>
      <c r="F63" s="61" t="s">
        <v>6842</v>
      </c>
      <c r="G63" t="s">
        <v>6843</v>
      </c>
      <c r="I63" t="str">
        <f t="shared" si="0"/>
        <v>FALSE</v>
      </c>
      <c r="K63" t="s">
        <v>6844</v>
      </c>
      <c r="L63" t="s">
        <v>6836</v>
      </c>
    </row>
    <row r="64" spans="1:12">
      <c r="A64">
        <v>52</v>
      </c>
      <c r="B64" t="s">
        <v>6615</v>
      </c>
      <c r="C64" t="s">
        <v>6845</v>
      </c>
      <c r="D64" s="61" t="s">
        <v>6833</v>
      </c>
      <c r="E64" s="61" t="s">
        <v>6622</v>
      </c>
      <c r="F64" s="61" t="s">
        <v>6846</v>
      </c>
      <c r="G64" t="s">
        <v>6847</v>
      </c>
      <c r="I64" t="str">
        <f t="shared" si="0"/>
        <v>FALSE</v>
      </c>
      <c r="K64" t="s">
        <v>6848</v>
      </c>
      <c r="L64" t="s">
        <v>6836</v>
      </c>
    </row>
    <row r="65" spans="1:12">
      <c r="A65">
        <v>53</v>
      </c>
      <c r="B65" t="s">
        <v>6615</v>
      </c>
      <c r="C65" t="s">
        <v>6849</v>
      </c>
      <c r="D65" s="61" t="s">
        <v>6833</v>
      </c>
      <c r="E65" s="61" t="s">
        <v>6627</v>
      </c>
      <c r="F65" s="61" t="s">
        <v>6850</v>
      </c>
      <c r="G65" t="s">
        <v>6851</v>
      </c>
      <c r="I65" t="str">
        <f t="shared" si="0"/>
        <v>FALSE</v>
      </c>
      <c r="K65" t="s">
        <v>6852</v>
      </c>
      <c r="L65" t="s">
        <v>6836</v>
      </c>
    </row>
    <row r="66" spans="1:12">
      <c r="A66">
        <v>54</v>
      </c>
      <c r="B66" t="s">
        <v>6615</v>
      </c>
      <c r="C66" t="s">
        <v>6853</v>
      </c>
      <c r="D66" s="61" t="s">
        <v>6833</v>
      </c>
      <c r="E66" s="61" t="s">
        <v>6632</v>
      </c>
      <c r="F66" s="61" t="s">
        <v>6854</v>
      </c>
      <c r="G66" t="s">
        <v>6855</v>
      </c>
      <c r="I66" t="str">
        <f t="shared" ref="I66:I129" si="1">IF(ISBLANK(J66),"FALSE","TRUE")</f>
        <v>FALSE</v>
      </c>
      <c r="K66" t="s">
        <v>6856</v>
      </c>
      <c r="L66" t="s">
        <v>6836</v>
      </c>
    </row>
    <row r="67" spans="1:12">
      <c r="A67">
        <v>55</v>
      </c>
      <c r="B67" t="s">
        <v>6615</v>
      </c>
      <c r="C67" t="s">
        <v>6857</v>
      </c>
      <c r="D67" s="61" t="s">
        <v>6833</v>
      </c>
      <c r="E67" s="61" t="s">
        <v>6727</v>
      </c>
      <c r="F67" s="61" t="s">
        <v>6858</v>
      </c>
      <c r="G67" t="s">
        <v>6859</v>
      </c>
      <c r="I67" t="str">
        <f t="shared" si="1"/>
        <v>FALSE</v>
      </c>
      <c r="K67" t="s">
        <v>6860</v>
      </c>
      <c r="L67" t="s">
        <v>6836</v>
      </c>
    </row>
    <row r="68" spans="1:12">
      <c r="A68">
        <v>56</v>
      </c>
      <c r="B68" t="s">
        <v>6615</v>
      </c>
      <c r="C68" t="s">
        <v>6861</v>
      </c>
      <c r="D68" s="61" t="s">
        <v>6833</v>
      </c>
      <c r="E68" s="61" t="s">
        <v>6731</v>
      </c>
      <c r="F68" s="61" t="s">
        <v>6862</v>
      </c>
      <c r="G68" t="s">
        <v>6863</v>
      </c>
      <c r="I68" t="str">
        <f t="shared" si="1"/>
        <v>FALSE</v>
      </c>
      <c r="K68" t="s">
        <v>6864</v>
      </c>
      <c r="L68" t="s">
        <v>6836</v>
      </c>
    </row>
    <row r="69" spans="1:12">
      <c r="A69">
        <v>119</v>
      </c>
      <c r="B69" s="1" t="s">
        <v>6865</v>
      </c>
      <c r="C69" s="1" t="s">
        <v>275</v>
      </c>
      <c r="D69" s="1" t="s">
        <v>5360</v>
      </c>
      <c r="E69" s="1" t="s">
        <v>5360</v>
      </c>
      <c r="F69" s="1" t="s">
        <v>5360</v>
      </c>
      <c r="G69" t="s">
        <v>285</v>
      </c>
      <c r="H69" t="s">
        <v>2723</v>
      </c>
      <c r="I69" s="1" t="str">
        <f t="shared" si="1"/>
        <v>TRUE</v>
      </c>
      <c r="J69" s="1" t="s">
        <v>6866</v>
      </c>
      <c r="K69" t="s">
        <v>5360</v>
      </c>
      <c r="L69" t="s">
        <v>5360</v>
      </c>
    </row>
    <row r="70" spans="1:12">
      <c r="A70">
        <v>118</v>
      </c>
      <c r="B70" s="1" t="s">
        <v>6865</v>
      </c>
      <c r="C70" s="1" t="s">
        <v>287</v>
      </c>
      <c r="D70" s="1" t="s">
        <v>5360</v>
      </c>
      <c r="E70" s="1" t="s">
        <v>5360</v>
      </c>
      <c r="F70" s="1" t="s">
        <v>5360</v>
      </c>
      <c r="G70" t="s">
        <v>6867</v>
      </c>
      <c r="H70" t="s">
        <v>2723</v>
      </c>
      <c r="I70" s="1" t="str">
        <f t="shared" si="1"/>
        <v>TRUE</v>
      </c>
      <c r="J70" s="1" t="s">
        <v>6868</v>
      </c>
      <c r="K70" t="s">
        <v>5360</v>
      </c>
      <c r="L70" t="s">
        <v>5360</v>
      </c>
    </row>
    <row r="71" spans="1:12">
      <c r="A71">
        <v>121</v>
      </c>
      <c r="B71" s="1" t="s">
        <v>6865</v>
      </c>
      <c r="C71" s="1" t="s">
        <v>6869</v>
      </c>
      <c r="D71" s="1" t="s">
        <v>5360</v>
      </c>
      <c r="E71" s="1" t="s">
        <v>5360</v>
      </c>
      <c r="F71" s="1" t="s">
        <v>5360</v>
      </c>
      <c r="G71" t="s">
        <v>6870</v>
      </c>
      <c r="H71" t="s">
        <v>2723</v>
      </c>
      <c r="I71" s="1" t="str">
        <f t="shared" si="1"/>
        <v>TRUE</v>
      </c>
      <c r="J71" s="1" t="s">
        <v>6871</v>
      </c>
      <c r="K71" t="s">
        <v>5360</v>
      </c>
      <c r="L71" t="s">
        <v>5360</v>
      </c>
    </row>
    <row r="72" spans="1:12">
      <c r="A72">
        <v>127</v>
      </c>
      <c r="B72" s="1" t="s">
        <v>6865</v>
      </c>
      <c r="C72" s="1" t="s">
        <v>296</v>
      </c>
      <c r="D72" s="1" t="s">
        <v>5360</v>
      </c>
      <c r="E72" s="1" t="s">
        <v>5360</v>
      </c>
      <c r="F72" s="1" t="s">
        <v>5360</v>
      </c>
      <c r="G72" t="s">
        <v>6872</v>
      </c>
      <c r="H72" t="s">
        <v>2723</v>
      </c>
      <c r="I72" s="1" t="str">
        <f t="shared" si="1"/>
        <v>TRUE</v>
      </c>
      <c r="J72" s="1" t="s">
        <v>6873</v>
      </c>
      <c r="K72" t="s">
        <v>5360</v>
      </c>
      <c r="L72" t="s">
        <v>5360</v>
      </c>
    </row>
    <row r="73" spans="1:12">
      <c r="A73">
        <v>117</v>
      </c>
      <c r="B73" s="1" t="s">
        <v>6865</v>
      </c>
      <c r="C73" s="1" t="s">
        <v>307</v>
      </c>
      <c r="D73" s="1" t="s">
        <v>5360</v>
      </c>
      <c r="E73" s="1" t="s">
        <v>5360</v>
      </c>
      <c r="F73" s="1" t="s">
        <v>5360</v>
      </c>
      <c r="G73" t="s">
        <v>6874</v>
      </c>
      <c r="H73" t="s">
        <v>2723</v>
      </c>
      <c r="I73" s="1" t="str">
        <f t="shared" si="1"/>
        <v>TRUE</v>
      </c>
      <c r="J73" s="1" t="s">
        <v>6875</v>
      </c>
      <c r="K73" t="s">
        <v>5360</v>
      </c>
      <c r="L73" t="s">
        <v>5360</v>
      </c>
    </row>
    <row r="74" spans="1:12">
      <c r="A74">
        <v>128</v>
      </c>
      <c r="B74" s="1" t="s">
        <v>6865</v>
      </c>
      <c r="C74" s="1" t="s">
        <v>315</v>
      </c>
      <c r="D74" s="1" t="s">
        <v>5360</v>
      </c>
      <c r="E74" s="1" t="s">
        <v>5360</v>
      </c>
      <c r="F74" s="1" t="s">
        <v>5360</v>
      </c>
      <c r="G74" t="s">
        <v>6876</v>
      </c>
      <c r="H74" t="s">
        <v>2723</v>
      </c>
      <c r="I74" s="1" t="str">
        <f t="shared" si="1"/>
        <v>TRUE</v>
      </c>
      <c r="J74" s="1" t="s">
        <v>6877</v>
      </c>
      <c r="K74" t="s">
        <v>5360</v>
      </c>
      <c r="L74" t="s">
        <v>5360</v>
      </c>
    </row>
    <row r="75" spans="1:12">
      <c r="A75">
        <v>123</v>
      </c>
      <c r="B75" s="1" t="s">
        <v>6865</v>
      </c>
      <c r="C75" s="1" t="s">
        <v>323</v>
      </c>
      <c r="D75" s="1" t="s">
        <v>5360</v>
      </c>
      <c r="E75" s="1" t="s">
        <v>5360</v>
      </c>
      <c r="F75" s="1" t="s">
        <v>5360</v>
      </c>
      <c r="G75" t="s">
        <v>6878</v>
      </c>
      <c r="H75" t="s">
        <v>2723</v>
      </c>
      <c r="I75" s="1" t="str">
        <f t="shared" si="1"/>
        <v>TRUE</v>
      </c>
      <c r="J75" s="1" t="s">
        <v>6879</v>
      </c>
      <c r="K75" t="s">
        <v>5360</v>
      </c>
      <c r="L75" t="s">
        <v>5360</v>
      </c>
    </row>
    <row r="76" spans="1:12">
      <c r="A76">
        <v>124</v>
      </c>
      <c r="B76" s="1" t="s">
        <v>6865</v>
      </c>
      <c r="C76" s="1" t="s">
        <v>332</v>
      </c>
      <c r="D76" s="1" t="s">
        <v>5360</v>
      </c>
      <c r="E76" s="1" t="s">
        <v>5360</v>
      </c>
      <c r="F76" s="1" t="s">
        <v>5360</v>
      </c>
      <c r="G76" t="s">
        <v>6880</v>
      </c>
      <c r="H76" t="s">
        <v>2723</v>
      </c>
      <c r="I76" s="1" t="str">
        <f t="shared" si="1"/>
        <v>TRUE</v>
      </c>
      <c r="J76" s="1" t="s">
        <v>6881</v>
      </c>
      <c r="K76" t="s">
        <v>5360</v>
      </c>
      <c r="L76" t="s">
        <v>5360</v>
      </c>
    </row>
    <row r="77" spans="1:12">
      <c r="A77">
        <v>125</v>
      </c>
      <c r="B77" s="1" t="s">
        <v>6865</v>
      </c>
      <c r="C77" s="1" t="s">
        <v>340</v>
      </c>
      <c r="D77" s="1" t="s">
        <v>5360</v>
      </c>
      <c r="E77" s="1" t="s">
        <v>5360</v>
      </c>
      <c r="F77" s="1" t="s">
        <v>5360</v>
      </c>
      <c r="G77" t="s">
        <v>6882</v>
      </c>
      <c r="H77" t="s">
        <v>2723</v>
      </c>
      <c r="I77" s="1" t="str">
        <f t="shared" si="1"/>
        <v>TRUE</v>
      </c>
      <c r="J77" s="1" t="s">
        <v>6883</v>
      </c>
      <c r="K77" t="s">
        <v>5360</v>
      </c>
      <c r="L77" t="s">
        <v>5360</v>
      </c>
    </row>
    <row r="78" spans="1:12">
      <c r="A78">
        <v>126</v>
      </c>
      <c r="B78" s="1" t="s">
        <v>6865</v>
      </c>
      <c r="C78" s="1" t="s">
        <v>348</v>
      </c>
      <c r="D78" s="1" t="s">
        <v>5360</v>
      </c>
      <c r="E78" s="1" t="s">
        <v>5360</v>
      </c>
      <c r="F78" s="1" t="s">
        <v>5360</v>
      </c>
      <c r="G78" t="s">
        <v>6884</v>
      </c>
      <c r="H78" t="s">
        <v>2723</v>
      </c>
      <c r="I78" s="1" t="str">
        <f t="shared" si="1"/>
        <v>TRUE</v>
      </c>
      <c r="J78" s="1" t="s">
        <v>6885</v>
      </c>
      <c r="K78" t="s">
        <v>5360</v>
      </c>
      <c r="L78" t="s">
        <v>5360</v>
      </c>
    </row>
    <row r="79" spans="1:12">
      <c r="A79">
        <v>120</v>
      </c>
      <c r="B79" s="1" t="s">
        <v>6865</v>
      </c>
      <c r="C79" s="1" t="s">
        <v>513</v>
      </c>
      <c r="D79" s="1" t="s">
        <v>5360</v>
      </c>
      <c r="E79" s="1" t="s">
        <v>5360</v>
      </c>
      <c r="F79" s="1" t="s">
        <v>5360</v>
      </c>
      <c r="G79" t="s">
        <v>6886</v>
      </c>
      <c r="H79" t="s">
        <v>2723</v>
      </c>
      <c r="I79" s="1" t="str">
        <f t="shared" si="1"/>
        <v>TRUE</v>
      </c>
      <c r="J79" s="1" t="s">
        <v>6887</v>
      </c>
      <c r="K79" t="s">
        <v>5360</v>
      </c>
      <c r="L79" t="s">
        <v>5360</v>
      </c>
    </row>
    <row r="80" spans="1:12">
      <c r="A80">
        <v>122</v>
      </c>
      <c r="B80" s="1" t="s">
        <v>6865</v>
      </c>
      <c r="C80" s="1" t="s">
        <v>530</v>
      </c>
      <c r="D80" s="1" t="s">
        <v>5360</v>
      </c>
      <c r="E80" s="1" t="s">
        <v>5360</v>
      </c>
      <c r="F80" s="1" t="s">
        <v>5360</v>
      </c>
      <c r="G80" t="s">
        <v>6888</v>
      </c>
      <c r="H80" t="s">
        <v>2723</v>
      </c>
      <c r="I80" s="1" t="str">
        <f t="shared" si="1"/>
        <v>TRUE</v>
      </c>
      <c r="J80" s="1" t="s">
        <v>6889</v>
      </c>
      <c r="K80" t="s">
        <v>5360</v>
      </c>
      <c r="L80" t="s">
        <v>5360</v>
      </c>
    </row>
    <row r="81" spans="1:12">
      <c r="A81">
        <v>245</v>
      </c>
      <c r="B81" s="1" t="s">
        <v>6865</v>
      </c>
      <c r="C81" s="1" t="s">
        <v>539</v>
      </c>
      <c r="D81" s="1" t="s">
        <v>5360</v>
      </c>
      <c r="E81" s="1" t="s">
        <v>5360</v>
      </c>
      <c r="F81" s="1" t="s">
        <v>5360</v>
      </c>
      <c r="G81" t="s">
        <v>6890</v>
      </c>
      <c r="H81" t="s">
        <v>2723</v>
      </c>
      <c r="I81" s="1" t="str">
        <f t="shared" si="1"/>
        <v>TRUE</v>
      </c>
      <c r="J81" s="1" t="s">
        <v>6891</v>
      </c>
      <c r="K81" t="s">
        <v>5360</v>
      </c>
      <c r="L81" t="s">
        <v>5360</v>
      </c>
    </row>
    <row r="82" spans="1:12">
      <c r="A82">
        <v>91</v>
      </c>
      <c r="B82" s="1" t="s">
        <v>6743</v>
      </c>
      <c r="C82" s="1" t="s">
        <v>560</v>
      </c>
      <c r="D82" s="1" t="s">
        <v>5360</v>
      </c>
      <c r="E82" s="1" t="s">
        <v>5360</v>
      </c>
      <c r="F82" s="1" t="s">
        <v>5360</v>
      </c>
      <c r="G82" t="s">
        <v>6892</v>
      </c>
      <c r="H82" t="s">
        <v>2723</v>
      </c>
      <c r="I82" s="1" t="str">
        <f t="shared" si="1"/>
        <v>TRUE</v>
      </c>
      <c r="J82" s="1" t="s">
        <v>6893</v>
      </c>
      <c r="K82" t="s">
        <v>6892</v>
      </c>
      <c r="L82" t="s">
        <v>5360</v>
      </c>
    </row>
    <row r="83" spans="1:12">
      <c r="A83">
        <v>65</v>
      </c>
      <c r="B83" s="1" t="s">
        <v>44</v>
      </c>
      <c r="C83" s="1" t="s">
        <v>566</v>
      </c>
      <c r="D83" s="1" t="s">
        <v>5360</v>
      </c>
      <c r="E83" s="1" t="s">
        <v>5360</v>
      </c>
      <c r="F83" s="1" t="s">
        <v>5360</v>
      </c>
      <c r="G83" t="s">
        <v>6894</v>
      </c>
      <c r="H83" t="s">
        <v>2723</v>
      </c>
      <c r="I83" s="1" t="str">
        <f t="shared" si="1"/>
        <v>TRUE</v>
      </c>
      <c r="J83" s="1" t="s">
        <v>6895</v>
      </c>
      <c r="K83" t="s">
        <v>5360</v>
      </c>
      <c r="L83" t="s">
        <v>5360</v>
      </c>
    </row>
    <row r="84" spans="1:12">
      <c r="A84">
        <v>84</v>
      </c>
      <c r="B84" s="1" t="s">
        <v>6743</v>
      </c>
      <c r="C84" s="1" t="s">
        <v>573</v>
      </c>
      <c r="D84" s="1" t="s">
        <v>5360</v>
      </c>
      <c r="E84" s="1" t="s">
        <v>5360</v>
      </c>
      <c r="F84" s="1" t="s">
        <v>5360</v>
      </c>
      <c r="G84" t="s">
        <v>6896</v>
      </c>
      <c r="H84" t="s">
        <v>2723</v>
      </c>
      <c r="I84" s="1" t="str">
        <f t="shared" si="1"/>
        <v>TRUE</v>
      </c>
      <c r="J84" s="1" t="s">
        <v>6897</v>
      </c>
      <c r="K84" t="s">
        <v>5360</v>
      </c>
      <c r="L84" t="s">
        <v>5360</v>
      </c>
    </row>
    <row r="85" spans="1:12">
      <c r="A85">
        <v>47</v>
      </c>
      <c r="B85" s="1" t="s">
        <v>44</v>
      </c>
      <c r="C85" s="1" t="s">
        <v>580</v>
      </c>
      <c r="D85" s="1" t="s">
        <v>5360</v>
      </c>
      <c r="E85" s="1" t="s">
        <v>5360</v>
      </c>
      <c r="F85" s="1" t="s">
        <v>5360</v>
      </c>
      <c r="G85" t="s">
        <v>6898</v>
      </c>
      <c r="H85" t="s">
        <v>2723</v>
      </c>
      <c r="I85" s="1" t="str">
        <f t="shared" si="1"/>
        <v>TRUE</v>
      </c>
      <c r="J85" s="1" t="s">
        <v>6899</v>
      </c>
      <c r="K85" t="s">
        <v>5360</v>
      </c>
      <c r="L85" t="s">
        <v>5360</v>
      </c>
    </row>
    <row r="86" spans="1:12">
      <c r="A86">
        <v>38</v>
      </c>
      <c r="B86" s="1" t="s">
        <v>6900</v>
      </c>
      <c r="C86" s="1" t="s">
        <v>2230</v>
      </c>
      <c r="D86" s="1" t="s">
        <v>5360</v>
      </c>
      <c r="E86" s="1" t="s">
        <v>5360</v>
      </c>
      <c r="F86" s="1" t="s">
        <v>5360</v>
      </c>
      <c r="G86" s="38" t="s">
        <v>6901</v>
      </c>
      <c r="H86" t="s">
        <v>2723</v>
      </c>
      <c r="I86" s="1" t="str">
        <f t="shared" si="1"/>
        <v>TRUE</v>
      </c>
      <c r="J86" s="1" t="s">
        <v>6902</v>
      </c>
      <c r="K86" t="s">
        <v>6901</v>
      </c>
      <c r="L86" t="s">
        <v>5360</v>
      </c>
    </row>
    <row r="87" spans="1:12">
      <c r="A87">
        <v>58</v>
      </c>
      <c r="B87" s="1" t="s">
        <v>6900</v>
      </c>
      <c r="C87" s="1" t="s">
        <v>6903</v>
      </c>
      <c r="D87" s="1" t="s">
        <v>5360</v>
      </c>
      <c r="E87" s="1" t="s">
        <v>5360</v>
      </c>
      <c r="F87" s="1" t="s">
        <v>5360</v>
      </c>
      <c r="G87" t="s">
        <v>6904</v>
      </c>
      <c r="H87" t="s">
        <v>2723</v>
      </c>
      <c r="I87" s="1" t="str">
        <f t="shared" si="1"/>
        <v>TRUE</v>
      </c>
      <c r="J87" s="1" t="s">
        <v>6905</v>
      </c>
      <c r="K87" t="s">
        <v>6906</v>
      </c>
      <c r="L87" t="s">
        <v>5360</v>
      </c>
    </row>
    <row r="88" spans="1:12">
      <c r="A88">
        <v>57</v>
      </c>
      <c r="B88" s="1" t="s">
        <v>6900</v>
      </c>
      <c r="C88" s="1" t="s">
        <v>6907</v>
      </c>
      <c r="D88" s="1" t="s">
        <v>5360</v>
      </c>
      <c r="E88" s="1" t="s">
        <v>5360</v>
      </c>
      <c r="F88" s="1" t="s">
        <v>5360</v>
      </c>
      <c r="G88" s="38" t="s">
        <v>6908</v>
      </c>
      <c r="H88" t="s">
        <v>2723</v>
      </c>
      <c r="I88" s="1" t="str">
        <f t="shared" si="1"/>
        <v>TRUE</v>
      </c>
      <c r="J88" s="1" t="s">
        <v>6909</v>
      </c>
      <c r="K88" t="s">
        <v>6910</v>
      </c>
      <c r="L88" t="s">
        <v>5360</v>
      </c>
    </row>
    <row r="89" spans="1:12">
      <c r="A89">
        <v>59</v>
      </c>
      <c r="B89" s="1" t="s">
        <v>6900</v>
      </c>
      <c r="C89" s="1" t="s">
        <v>6911</v>
      </c>
      <c r="D89" s="1" t="s">
        <v>5360</v>
      </c>
      <c r="E89" s="1" t="s">
        <v>5360</v>
      </c>
      <c r="F89" s="1" t="s">
        <v>5360</v>
      </c>
      <c r="G89" t="s">
        <v>6894</v>
      </c>
      <c r="H89" t="s">
        <v>2723</v>
      </c>
      <c r="I89" s="1" t="str">
        <f t="shared" si="1"/>
        <v>TRUE</v>
      </c>
      <c r="J89" s="1" t="s">
        <v>6912</v>
      </c>
      <c r="K89" t="s">
        <v>6913</v>
      </c>
      <c r="L89" t="s">
        <v>5360</v>
      </c>
    </row>
    <row r="90" spans="1:12">
      <c r="A90">
        <v>60</v>
      </c>
      <c r="B90" s="1" t="s">
        <v>6900</v>
      </c>
      <c r="C90" s="1" t="s">
        <v>6914</v>
      </c>
      <c r="D90" s="1" t="s">
        <v>5360</v>
      </c>
      <c r="E90" s="1" t="s">
        <v>5360</v>
      </c>
      <c r="F90" s="1" t="s">
        <v>5360</v>
      </c>
      <c r="G90" t="s">
        <v>6894</v>
      </c>
      <c r="H90" t="s">
        <v>2723</v>
      </c>
      <c r="I90" s="1" t="str">
        <f t="shared" si="1"/>
        <v>TRUE</v>
      </c>
      <c r="J90" s="1" t="s">
        <v>6915</v>
      </c>
      <c r="K90" t="s">
        <v>6913</v>
      </c>
      <c r="L90" t="s">
        <v>5360</v>
      </c>
    </row>
    <row r="91" spans="1:12">
      <c r="A91">
        <v>26</v>
      </c>
      <c r="B91" s="1" t="s">
        <v>6743</v>
      </c>
      <c r="C91" s="1" t="s">
        <v>591</v>
      </c>
      <c r="D91" s="1" t="s">
        <v>5360</v>
      </c>
      <c r="E91" s="1" t="s">
        <v>5360</v>
      </c>
      <c r="F91" s="1" t="s">
        <v>5360</v>
      </c>
      <c r="G91" t="s">
        <v>6916</v>
      </c>
      <c r="H91" t="s">
        <v>2723</v>
      </c>
      <c r="I91" s="1" t="str">
        <f t="shared" si="1"/>
        <v>TRUE</v>
      </c>
      <c r="J91" s="1" t="s">
        <v>6917</v>
      </c>
      <c r="K91" t="s">
        <v>5360</v>
      </c>
      <c r="L91" t="s">
        <v>5360</v>
      </c>
    </row>
    <row r="92" spans="1:12">
      <c r="A92">
        <v>62</v>
      </c>
      <c r="B92" s="1" t="s">
        <v>6900</v>
      </c>
      <c r="C92" s="1" t="s">
        <v>6918</v>
      </c>
      <c r="D92" s="1" t="s">
        <v>5360</v>
      </c>
      <c r="E92" s="1" t="s">
        <v>5360</v>
      </c>
      <c r="F92" s="1" t="s">
        <v>5360</v>
      </c>
      <c r="G92" t="s">
        <v>6919</v>
      </c>
      <c r="H92" t="s">
        <v>2723</v>
      </c>
      <c r="I92" s="1" t="str">
        <f t="shared" si="1"/>
        <v>TRUE</v>
      </c>
      <c r="J92" s="1" t="s">
        <v>6920</v>
      </c>
      <c r="K92" t="s">
        <v>6921</v>
      </c>
      <c r="L92" t="s">
        <v>5360</v>
      </c>
    </row>
    <row r="93" spans="1:12">
      <c r="A93">
        <v>61</v>
      </c>
      <c r="B93" s="1" t="s">
        <v>6900</v>
      </c>
      <c r="C93" s="1" t="s">
        <v>6922</v>
      </c>
      <c r="D93" s="1" t="s">
        <v>5360</v>
      </c>
      <c r="E93" s="1" t="s">
        <v>5360</v>
      </c>
      <c r="F93" s="1" t="s">
        <v>5360</v>
      </c>
      <c r="G93" s="38" t="s">
        <v>6923</v>
      </c>
      <c r="H93" t="s">
        <v>2723</v>
      </c>
      <c r="I93" s="1" t="str">
        <f t="shared" si="1"/>
        <v>TRUE</v>
      </c>
      <c r="J93" s="1" t="s">
        <v>6924</v>
      </c>
      <c r="K93" t="s">
        <v>6925</v>
      </c>
      <c r="L93" t="s">
        <v>5360</v>
      </c>
    </row>
    <row r="94" spans="1:12">
      <c r="A94">
        <v>63</v>
      </c>
      <c r="B94" s="1" t="s">
        <v>6900</v>
      </c>
      <c r="C94" s="1" t="s">
        <v>6926</v>
      </c>
      <c r="D94" s="1" t="s">
        <v>5360</v>
      </c>
      <c r="E94" s="1" t="s">
        <v>5360</v>
      </c>
      <c r="F94" s="1" t="s">
        <v>5360</v>
      </c>
      <c r="G94" t="s">
        <v>6927</v>
      </c>
      <c r="H94" t="s">
        <v>2723</v>
      </c>
      <c r="I94" s="1" t="str">
        <f t="shared" si="1"/>
        <v>TRUE</v>
      </c>
      <c r="J94" s="1" t="s">
        <v>6928</v>
      </c>
      <c r="K94" t="s">
        <v>6929</v>
      </c>
      <c r="L94" t="s">
        <v>5360</v>
      </c>
    </row>
    <row r="95" spans="1:12">
      <c r="A95">
        <v>64</v>
      </c>
      <c r="B95" s="1" t="s">
        <v>6900</v>
      </c>
      <c r="C95" s="1" t="s">
        <v>6930</v>
      </c>
      <c r="D95" s="1" t="s">
        <v>5360</v>
      </c>
      <c r="E95" s="1" t="s">
        <v>5360</v>
      </c>
      <c r="F95" s="1" t="s">
        <v>5360</v>
      </c>
      <c r="G95" t="s">
        <v>6927</v>
      </c>
      <c r="H95" t="s">
        <v>2723</v>
      </c>
      <c r="I95" s="1" t="str">
        <f t="shared" si="1"/>
        <v>TRUE</v>
      </c>
      <c r="J95" s="1" t="s">
        <v>6931</v>
      </c>
      <c r="K95" t="s">
        <v>6929</v>
      </c>
      <c r="L95" t="s">
        <v>5360</v>
      </c>
    </row>
    <row r="96" spans="1:12">
      <c r="A96">
        <v>39</v>
      </c>
      <c r="B96" s="1" t="s">
        <v>6900</v>
      </c>
      <c r="C96" s="1" t="s">
        <v>2203</v>
      </c>
      <c r="D96" s="1" t="s">
        <v>5360</v>
      </c>
      <c r="E96" s="1" t="s">
        <v>5360</v>
      </c>
      <c r="F96" s="1" t="s">
        <v>5360</v>
      </c>
      <c r="G96" s="38" t="s">
        <v>6932</v>
      </c>
      <c r="H96" t="s">
        <v>2723</v>
      </c>
      <c r="I96" s="1" t="str">
        <f t="shared" si="1"/>
        <v>TRUE</v>
      </c>
      <c r="J96" s="1" t="s">
        <v>6933</v>
      </c>
      <c r="K96" t="s">
        <v>6934</v>
      </c>
      <c r="L96" t="s">
        <v>5360</v>
      </c>
    </row>
    <row r="97" spans="1:12">
      <c r="A97">
        <v>92</v>
      </c>
      <c r="B97" s="1" t="s">
        <v>6743</v>
      </c>
      <c r="C97" s="1" t="s">
        <v>150</v>
      </c>
      <c r="D97" s="1" t="s">
        <v>5360</v>
      </c>
      <c r="E97" s="1" t="s">
        <v>5360</v>
      </c>
      <c r="F97" s="1" t="s">
        <v>5360</v>
      </c>
      <c r="G97" t="s">
        <v>6935</v>
      </c>
      <c r="H97" t="s">
        <v>2723</v>
      </c>
      <c r="I97" s="1" t="str">
        <f t="shared" si="1"/>
        <v>TRUE</v>
      </c>
      <c r="J97" s="1" t="s">
        <v>6936</v>
      </c>
      <c r="K97" t="s">
        <v>6935</v>
      </c>
      <c r="L97" t="s">
        <v>5360</v>
      </c>
    </row>
    <row r="98" spans="1:12">
      <c r="A98">
        <v>66</v>
      </c>
      <c r="B98" s="1" t="s">
        <v>44</v>
      </c>
      <c r="C98" s="1" t="s">
        <v>155</v>
      </c>
      <c r="D98" s="1" t="s">
        <v>5360</v>
      </c>
      <c r="E98" s="1" t="s">
        <v>5360</v>
      </c>
      <c r="F98" s="1" t="s">
        <v>5360</v>
      </c>
      <c r="G98" t="s">
        <v>6927</v>
      </c>
      <c r="H98" t="s">
        <v>2723</v>
      </c>
      <c r="I98" s="1" t="str">
        <f t="shared" si="1"/>
        <v>TRUE</v>
      </c>
      <c r="J98" s="1" t="s">
        <v>6937</v>
      </c>
      <c r="K98" t="s">
        <v>5360</v>
      </c>
      <c r="L98" t="s">
        <v>5360</v>
      </c>
    </row>
    <row r="99" spans="1:12">
      <c r="A99">
        <v>90</v>
      </c>
      <c r="B99" s="1" t="s">
        <v>6743</v>
      </c>
      <c r="C99" s="1" t="s">
        <v>51</v>
      </c>
      <c r="D99" s="1" t="s">
        <v>5360</v>
      </c>
      <c r="E99" s="1" t="s">
        <v>5360</v>
      </c>
      <c r="F99" s="1" t="s">
        <v>5360</v>
      </c>
      <c r="G99" t="s">
        <v>6938</v>
      </c>
      <c r="H99" t="s">
        <v>2723</v>
      </c>
      <c r="I99" s="1" t="str">
        <f t="shared" si="1"/>
        <v>TRUE</v>
      </c>
      <c r="J99" s="1" t="s">
        <v>6939</v>
      </c>
      <c r="K99" t="s">
        <v>5360</v>
      </c>
      <c r="L99" t="s">
        <v>5360</v>
      </c>
    </row>
    <row r="100" spans="1:12">
      <c r="A100">
        <v>48</v>
      </c>
      <c r="B100" s="1" t="s">
        <v>44</v>
      </c>
      <c r="C100" s="1" t="s">
        <v>164</v>
      </c>
      <c r="D100" s="1" t="s">
        <v>5360</v>
      </c>
      <c r="E100" s="1" t="s">
        <v>5360</v>
      </c>
      <c r="F100" s="1" t="s">
        <v>5360</v>
      </c>
      <c r="G100" t="s">
        <v>6940</v>
      </c>
      <c r="H100" t="s">
        <v>2723</v>
      </c>
      <c r="I100" s="1" t="str">
        <f t="shared" si="1"/>
        <v>TRUE</v>
      </c>
      <c r="J100" s="1" t="s">
        <v>6941</v>
      </c>
      <c r="K100" t="s">
        <v>5360</v>
      </c>
      <c r="L100" t="s">
        <v>5360</v>
      </c>
    </row>
    <row r="101" spans="1:12">
      <c r="A101">
        <v>43</v>
      </c>
      <c r="B101" s="1" t="s">
        <v>6900</v>
      </c>
      <c r="C101" s="1" t="s">
        <v>2199</v>
      </c>
      <c r="D101" s="1" t="s">
        <v>5360</v>
      </c>
      <c r="E101" s="1" t="s">
        <v>5360</v>
      </c>
      <c r="F101" s="1" t="s">
        <v>5360</v>
      </c>
      <c r="G101" s="38" t="s">
        <v>6942</v>
      </c>
      <c r="H101" t="s">
        <v>2723</v>
      </c>
      <c r="I101" s="1" t="str">
        <f t="shared" si="1"/>
        <v>TRUE</v>
      </c>
      <c r="J101" s="1" t="s">
        <v>6943</v>
      </c>
      <c r="K101" t="s">
        <v>6942</v>
      </c>
      <c r="L101" t="s">
        <v>5360</v>
      </c>
    </row>
    <row r="102" spans="1:12">
      <c r="A102">
        <v>42</v>
      </c>
      <c r="B102" s="1" t="s">
        <v>6900</v>
      </c>
      <c r="C102" s="1" t="s">
        <v>2208</v>
      </c>
      <c r="D102" s="1" t="s">
        <v>5360</v>
      </c>
      <c r="E102" s="1" t="s">
        <v>5360</v>
      </c>
      <c r="F102" s="1" t="s">
        <v>5360</v>
      </c>
      <c r="G102" s="38" t="s">
        <v>6944</v>
      </c>
      <c r="H102" t="s">
        <v>2723</v>
      </c>
      <c r="I102" s="1" t="str">
        <f t="shared" si="1"/>
        <v>TRUE</v>
      </c>
      <c r="J102" s="1" t="s">
        <v>6945</v>
      </c>
      <c r="K102" t="s">
        <v>6944</v>
      </c>
      <c r="L102" t="s">
        <v>5360</v>
      </c>
    </row>
    <row r="103" spans="1:12">
      <c r="A103">
        <v>41</v>
      </c>
      <c r="B103" s="1" t="s">
        <v>6900</v>
      </c>
      <c r="C103" s="1" t="s">
        <v>2195</v>
      </c>
      <c r="D103" s="1" t="s">
        <v>5360</v>
      </c>
      <c r="E103" s="1" t="s">
        <v>5360</v>
      </c>
      <c r="F103" s="1" t="s">
        <v>5360</v>
      </c>
      <c r="G103" s="38" t="s">
        <v>6946</v>
      </c>
      <c r="H103" t="s">
        <v>2723</v>
      </c>
      <c r="I103" s="1" t="str">
        <f t="shared" si="1"/>
        <v>TRUE</v>
      </c>
      <c r="J103" s="1" t="s">
        <v>6947</v>
      </c>
      <c r="K103" t="s">
        <v>6946</v>
      </c>
      <c r="L103" t="s">
        <v>5360</v>
      </c>
    </row>
    <row r="104" spans="1:12">
      <c r="A104">
        <v>46</v>
      </c>
      <c r="B104" s="1" t="s">
        <v>6900</v>
      </c>
      <c r="C104" s="1" t="s">
        <v>2220</v>
      </c>
      <c r="D104" s="1" t="s">
        <v>5360</v>
      </c>
      <c r="E104" s="1" t="s">
        <v>5360</v>
      </c>
      <c r="F104" s="1" t="s">
        <v>5360</v>
      </c>
      <c r="G104" s="38" t="s">
        <v>6948</v>
      </c>
      <c r="H104" t="s">
        <v>2723</v>
      </c>
      <c r="I104" s="1" t="str">
        <f t="shared" si="1"/>
        <v>TRUE</v>
      </c>
      <c r="J104" s="1" t="s">
        <v>6949</v>
      </c>
      <c r="K104" t="s">
        <v>6948</v>
      </c>
      <c r="L104" t="s">
        <v>5360</v>
      </c>
    </row>
    <row r="105" spans="1:12">
      <c r="A105">
        <v>44</v>
      </c>
      <c r="B105" s="1" t="s">
        <v>6900</v>
      </c>
      <c r="C105" s="1" t="s">
        <v>2212</v>
      </c>
      <c r="D105" s="1" t="s">
        <v>5360</v>
      </c>
      <c r="E105" s="1" t="s">
        <v>5360</v>
      </c>
      <c r="F105" s="1" t="s">
        <v>5360</v>
      </c>
      <c r="G105" s="38" t="s">
        <v>6950</v>
      </c>
      <c r="H105" t="s">
        <v>2723</v>
      </c>
      <c r="I105" s="1" t="str">
        <f t="shared" si="1"/>
        <v>TRUE</v>
      </c>
      <c r="J105" s="1" t="s">
        <v>6951</v>
      </c>
      <c r="K105" t="s">
        <v>6950</v>
      </c>
      <c r="L105" t="s">
        <v>5360</v>
      </c>
    </row>
    <row r="106" spans="1:12">
      <c r="A106">
        <v>45</v>
      </c>
      <c r="B106" s="1" t="s">
        <v>6900</v>
      </c>
      <c r="C106" s="1" t="s">
        <v>2216</v>
      </c>
      <c r="D106" s="1" t="s">
        <v>5360</v>
      </c>
      <c r="E106" s="1" t="s">
        <v>5360</v>
      </c>
      <c r="F106" s="1" t="s">
        <v>5360</v>
      </c>
      <c r="G106" s="38" t="s">
        <v>6952</v>
      </c>
      <c r="H106" t="s">
        <v>2723</v>
      </c>
      <c r="I106" s="1" t="str">
        <f t="shared" si="1"/>
        <v>TRUE</v>
      </c>
      <c r="J106" s="1" t="s">
        <v>6953</v>
      </c>
      <c r="K106" t="s">
        <v>6952</v>
      </c>
      <c r="L106" t="s">
        <v>5360</v>
      </c>
    </row>
    <row r="107" spans="1:12">
      <c r="A107">
        <v>40</v>
      </c>
      <c r="B107" s="1" t="s">
        <v>6900</v>
      </c>
      <c r="C107" s="1" t="s">
        <v>2189</v>
      </c>
      <c r="D107" s="1" t="s">
        <v>5360</v>
      </c>
      <c r="E107" s="1" t="s">
        <v>5360</v>
      </c>
      <c r="F107" s="1" t="s">
        <v>5360</v>
      </c>
      <c r="G107" s="38" t="s">
        <v>6954</v>
      </c>
      <c r="H107" t="s">
        <v>2723</v>
      </c>
      <c r="I107" s="1" t="str">
        <f t="shared" si="1"/>
        <v>TRUE</v>
      </c>
      <c r="J107" s="1" t="s">
        <v>6955</v>
      </c>
      <c r="K107" t="s">
        <v>6954</v>
      </c>
      <c r="L107" t="s">
        <v>5360</v>
      </c>
    </row>
    <row r="108" spans="1:12">
      <c r="A108">
        <v>27</v>
      </c>
      <c r="B108" s="1" t="s">
        <v>6743</v>
      </c>
      <c r="C108" s="1" t="s">
        <v>168</v>
      </c>
      <c r="D108" s="1" t="s">
        <v>5360</v>
      </c>
      <c r="E108" s="1" t="s">
        <v>5360</v>
      </c>
      <c r="F108" s="1" t="s">
        <v>5360</v>
      </c>
      <c r="G108" t="s">
        <v>1636</v>
      </c>
      <c r="H108" t="s">
        <v>2723</v>
      </c>
      <c r="I108" s="1" t="str">
        <f t="shared" si="1"/>
        <v>TRUE</v>
      </c>
      <c r="J108" s="1" t="s">
        <v>6956</v>
      </c>
      <c r="K108" t="s">
        <v>5360</v>
      </c>
      <c r="L108" t="s">
        <v>5360</v>
      </c>
    </row>
    <row r="109" spans="1:12">
      <c r="A109">
        <v>102</v>
      </c>
      <c r="B109" s="1" t="s">
        <v>140</v>
      </c>
      <c r="C109" s="1" t="s">
        <v>80</v>
      </c>
      <c r="D109" s="1" t="s">
        <v>5360</v>
      </c>
      <c r="E109" s="1" t="s">
        <v>5360</v>
      </c>
      <c r="F109" s="1" t="s">
        <v>5360</v>
      </c>
      <c r="G109" t="s">
        <v>6957</v>
      </c>
      <c r="H109" t="s">
        <v>2723</v>
      </c>
      <c r="I109" s="1" t="str">
        <f t="shared" si="1"/>
        <v>TRUE</v>
      </c>
      <c r="J109" s="1" t="s">
        <v>6958</v>
      </c>
      <c r="K109" t="s">
        <v>5360</v>
      </c>
      <c r="L109" t="s">
        <v>5360</v>
      </c>
    </row>
    <row r="110" spans="1:12">
      <c r="A110">
        <v>25</v>
      </c>
      <c r="B110" s="1" t="s">
        <v>6743</v>
      </c>
      <c r="C110" s="1" t="s">
        <v>176</v>
      </c>
      <c r="D110" s="1" t="s">
        <v>5360</v>
      </c>
      <c r="E110" s="1" t="s">
        <v>5360</v>
      </c>
      <c r="F110" s="1" t="s">
        <v>5360</v>
      </c>
      <c r="G110" t="s">
        <v>1651</v>
      </c>
      <c r="H110" t="s">
        <v>2723</v>
      </c>
      <c r="I110" s="1" t="str">
        <f t="shared" si="1"/>
        <v>TRUE</v>
      </c>
      <c r="J110" s="1" t="s">
        <v>6959</v>
      </c>
      <c r="K110" t="s">
        <v>5360</v>
      </c>
      <c r="L110" t="s">
        <v>5360</v>
      </c>
    </row>
    <row r="111" spans="1:12">
      <c r="A111">
        <v>237</v>
      </c>
      <c r="B111" s="1" t="s">
        <v>6743</v>
      </c>
      <c r="C111" s="1" t="s">
        <v>389</v>
      </c>
      <c r="D111" s="1" t="s">
        <v>5360</v>
      </c>
      <c r="E111" s="1" t="s">
        <v>5360</v>
      </c>
      <c r="F111" s="1" t="s">
        <v>5360</v>
      </c>
      <c r="G111" t="s">
        <v>1657</v>
      </c>
      <c r="H111" t="s">
        <v>2723</v>
      </c>
      <c r="I111" s="1" t="str">
        <f t="shared" si="1"/>
        <v>TRUE</v>
      </c>
      <c r="J111" s="1" t="s">
        <v>6960</v>
      </c>
      <c r="K111" t="s">
        <v>5360</v>
      </c>
      <c r="L111" t="s">
        <v>6799</v>
      </c>
    </row>
    <row r="112" spans="1:12">
      <c r="A112">
        <v>101</v>
      </c>
      <c r="B112" s="1" t="s">
        <v>140</v>
      </c>
      <c r="C112" s="1" t="s">
        <v>75</v>
      </c>
      <c r="D112" s="1" t="s">
        <v>5360</v>
      </c>
      <c r="E112" s="1" t="s">
        <v>5360</v>
      </c>
      <c r="F112" s="1" t="s">
        <v>5360</v>
      </c>
      <c r="G112" t="s">
        <v>6961</v>
      </c>
      <c r="H112" t="s">
        <v>2723</v>
      </c>
      <c r="I112" s="1" t="str">
        <f t="shared" si="1"/>
        <v>TRUE</v>
      </c>
      <c r="J112" s="1" t="s">
        <v>6962</v>
      </c>
      <c r="K112" t="s">
        <v>5360</v>
      </c>
      <c r="L112" t="s">
        <v>5360</v>
      </c>
    </row>
    <row r="113" spans="1:12">
      <c r="A113">
        <v>24</v>
      </c>
      <c r="B113" s="1" t="s">
        <v>6743</v>
      </c>
      <c r="C113" s="1" t="s">
        <v>1039</v>
      </c>
      <c r="D113" s="1" t="s">
        <v>5360</v>
      </c>
      <c r="E113" s="1" t="s">
        <v>5360</v>
      </c>
      <c r="F113" s="1" t="s">
        <v>5360</v>
      </c>
      <c r="G113" t="s">
        <v>6963</v>
      </c>
      <c r="H113" t="s">
        <v>2723</v>
      </c>
      <c r="I113" s="1" t="str">
        <f t="shared" si="1"/>
        <v>TRUE</v>
      </c>
      <c r="J113" s="1" t="s">
        <v>6964</v>
      </c>
      <c r="K113" t="s">
        <v>5360</v>
      </c>
      <c r="L113" t="s">
        <v>5360</v>
      </c>
    </row>
    <row r="114" spans="1:12">
      <c r="A114">
        <v>96</v>
      </c>
      <c r="B114" s="1" t="s">
        <v>44</v>
      </c>
      <c r="C114" s="1" t="s">
        <v>6965</v>
      </c>
      <c r="D114" s="1" t="s">
        <v>5360</v>
      </c>
      <c r="E114" s="1" t="s">
        <v>5360</v>
      </c>
      <c r="F114" s="1" t="s">
        <v>5360</v>
      </c>
      <c r="G114" s="39" t="s">
        <v>6966</v>
      </c>
      <c r="H114" t="s">
        <v>2723</v>
      </c>
      <c r="I114" s="1" t="str">
        <f t="shared" si="1"/>
        <v>TRUE</v>
      </c>
      <c r="J114" s="1" t="s">
        <v>6967</v>
      </c>
      <c r="K114" t="s">
        <v>5360</v>
      </c>
      <c r="L114" t="s">
        <v>5360</v>
      </c>
    </row>
    <row r="115" spans="1:12">
      <c r="A115">
        <v>95</v>
      </c>
      <c r="B115" s="1" t="s">
        <v>6743</v>
      </c>
      <c r="C115" s="1" t="s">
        <v>6968</v>
      </c>
      <c r="D115" s="1" t="s">
        <v>5360</v>
      </c>
      <c r="E115" s="1" t="s">
        <v>5360</v>
      </c>
      <c r="F115" s="1" t="s">
        <v>5360</v>
      </c>
      <c r="G115" s="39" t="s">
        <v>6969</v>
      </c>
      <c r="H115" t="s">
        <v>2723</v>
      </c>
      <c r="I115" s="1" t="str">
        <f t="shared" si="1"/>
        <v>TRUE</v>
      </c>
      <c r="J115" s="1" t="s">
        <v>6970</v>
      </c>
      <c r="K115" t="s">
        <v>5360</v>
      </c>
      <c r="L115" t="s">
        <v>5360</v>
      </c>
    </row>
    <row r="116" spans="1:12">
      <c r="A116">
        <v>94</v>
      </c>
      <c r="B116" s="1" t="s">
        <v>44</v>
      </c>
      <c r="C116" s="1" t="s">
        <v>6971</v>
      </c>
      <c r="D116" s="1" t="s">
        <v>5360</v>
      </c>
      <c r="E116" s="1" t="s">
        <v>5360</v>
      </c>
      <c r="F116" s="1" t="s">
        <v>5360</v>
      </c>
      <c r="G116" s="39" t="s">
        <v>6972</v>
      </c>
      <c r="H116" t="s">
        <v>2723</v>
      </c>
      <c r="I116" s="1" t="str">
        <f t="shared" si="1"/>
        <v>TRUE</v>
      </c>
      <c r="J116" s="1" t="s">
        <v>6973</v>
      </c>
      <c r="K116" t="s">
        <v>5360</v>
      </c>
      <c r="L116" t="s">
        <v>5360</v>
      </c>
    </row>
    <row r="117" spans="1:12">
      <c r="A117">
        <v>93</v>
      </c>
      <c r="B117" s="1" t="s">
        <v>6900</v>
      </c>
      <c r="C117" s="1" t="s">
        <v>6974</v>
      </c>
      <c r="D117" s="1" t="s">
        <v>5360</v>
      </c>
      <c r="E117" s="1" t="s">
        <v>5360</v>
      </c>
      <c r="F117" s="1" t="s">
        <v>5360</v>
      </c>
      <c r="G117" s="39" t="s">
        <v>6975</v>
      </c>
      <c r="H117" t="s">
        <v>2723</v>
      </c>
      <c r="I117" s="1" t="str">
        <f t="shared" si="1"/>
        <v>TRUE</v>
      </c>
      <c r="J117" s="1" t="s">
        <v>6976</v>
      </c>
      <c r="K117" t="s">
        <v>6975</v>
      </c>
      <c r="L117" t="s">
        <v>5360</v>
      </c>
    </row>
    <row r="118" spans="1:12">
      <c r="A118">
        <v>129</v>
      </c>
      <c r="B118" t="s">
        <v>44</v>
      </c>
      <c r="C118" t="s">
        <v>1172</v>
      </c>
      <c r="D118" t="s">
        <v>5360</v>
      </c>
      <c r="E118" t="s">
        <v>5360</v>
      </c>
      <c r="F118" t="s">
        <v>5360</v>
      </c>
      <c r="G118" t="s">
        <v>6977</v>
      </c>
      <c r="H118" t="s">
        <v>2723</v>
      </c>
      <c r="I118" t="str">
        <f t="shared" si="1"/>
        <v>FALSE</v>
      </c>
      <c r="K118" t="s">
        <v>5360</v>
      </c>
      <c r="L118" t="s">
        <v>5360</v>
      </c>
    </row>
    <row r="119" spans="1:12">
      <c r="A119">
        <v>130</v>
      </c>
      <c r="B119" t="s">
        <v>44</v>
      </c>
      <c r="C119" t="s">
        <v>1108</v>
      </c>
      <c r="D119" t="s">
        <v>5360</v>
      </c>
      <c r="E119" t="s">
        <v>5360</v>
      </c>
      <c r="F119" t="s">
        <v>5360</v>
      </c>
      <c r="G119" t="s">
        <v>6978</v>
      </c>
      <c r="H119" t="s">
        <v>2723</v>
      </c>
      <c r="I119" t="str">
        <f t="shared" si="1"/>
        <v>FALSE</v>
      </c>
      <c r="K119" t="s">
        <v>5360</v>
      </c>
      <c r="L119" t="s">
        <v>5360</v>
      </c>
    </row>
    <row r="120" spans="1:12">
      <c r="A120">
        <v>136</v>
      </c>
      <c r="B120" t="s">
        <v>44</v>
      </c>
      <c r="C120" s="39" t="s">
        <v>6979</v>
      </c>
      <c r="D120" t="s">
        <v>5360</v>
      </c>
      <c r="E120" t="s">
        <v>5360</v>
      </c>
      <c r="F120" t="s">
        <v>5360</v>
      </c>
      <c r="G120" t="s">
        <v>6980</v>
      </c>
      <c r="H120" t="s">
        <v>2723</v>
      </c>
      <c r="I120" t="str">
        <f t="shared" si="1"/>
        <v>FALSE</v>
      </c>
      <c r="K120" t="s">
        <v>5360</v>
      </c>
      <c r="L120" t="s">
        <v>5360</v>
      </c>
    </row>
    <row r="121" spans="1:12">
      <c r="A121">
        <v>160</v>
      </c>
      <c r="B121" t="s">
        <v>44</v>
      </c>
      <c r="C121" t="s">
        <v>160</v>
      </c>
      <c r="D121" t="s">
        <v>5360</v>
      </c>
      <c r="E121" t="s">
        <v>5360</v>
      </c>
      <c r="F121" t="s">
        <v>5360</v>
      </c>
      <c r="G121" t="s">
        <v>162</v>
      </c>
      <c r="H121" t="s">
        <v>2723</v>
      </c>
      <c r="I121" t="str">
        <f t="shared" si="1"/>
        <v>FALSE</v>
      </c>
      <c r="K121" t="s">
        <v>5360</v>
      </c>
      <c r="L121" t="s">
        <v>5360</v>
      </c>
    </row>
    <row r="122" spans="1:12">
      <c r="A122">
        <v>161</v>
      </c>
      <c r="B122" t="s">
        <v>44</v>
      </c>
      <c r="C122" t="s">
        <v>151</v>
      </c>
      <c r="D122" t="s">
        <v>5360</v>
      </c>
      <c r="E122" t="s">
        <v>5360</v>
      </c>
      <c r="F122" t="s">
        <v>5360</v>
      </c>
      <c r="G122" t="s">
        <v>153</v>
      </c>
      <c r="H122" t="s">
        <v>2723</v>
      </c>
      <c r="I122" t="str">
        <f t="shared" si="1"/>
        <v>FALSE</v>
      </c>
      <c r="K122" t="s">
        <v>5360</v>
      </c>
      <c r="L122" t="s">
        <v>5360</v>
      </c>
    </row>
    <row r="123" spans="1:12">
      <c r="A123">
        <v>167</v>
      </c>
      <c r="B123" t="s">
        <v>44</v>
      </c>
      <c r="C123" s="39" t="s">
        <v>6981</v>
      </c>
      <c r="D123" t="s">
        <v>5360</v>
      </c>
      <c r="E123" t="s">
        <v>5360</v>
      </c>
      <c r="F123" t="s">
        <v>5360</v>
      </c>
      <c r="G123" t="s">
        <v>6982</v>
      </c>
      <c r="H123" t="s">
        <v>2723</v>
      </c>
      <c r="I123" t="str">
        <f t="shared" si="1"/>
        <v>FALSE</v>
      </c>
      <c r="K123" t="s">
        <v>5360</v>
      </c>
      <c r="L123" t="s">
        <v>5360</v>
      </c>
    </row>
    <row r="124" spans="1:12">
      <c r="A124">
        <v>193</v>
      </c>
      <c r="B124" t="s">
        <v>44</v>
      </c>
      <c r="C124" t="s">
        <v>651</v>
      </c>
      <c r="D124" t="s">
        <v>5360</v>
      </c>
      <c r="E124" t="s">
        <v>5360</v>
      </c>
      <c r="F124" t="s">
        <v>5360</v>
      </c>
      <c r="G124" t="s">
        <v>653</v>
      </c>
      <c r="H124" t="s">
        <v>2723</v>
      </c>
      <c r="I124" t="str">
        <f t="shared" si="1"/>
        <v>FALSE</v>
      </c>
      <c r="K124" t="s">
        <v>5360</v>
      </c>
      <c r="L124" t="s">
        <v>5360</v>
      </c>
    </row>
    <row r="125" spans="1:12">
      <c r="A125">
        <v>194</v>
      </c>
      <c r="B125" t="s">
        <v>44</v>
      </c>
      <c r="C125" t="s">
        <v>641</v>
      </c>
      <c r="D125" t="s">
        <v>5360</v>
      </c>
      <c r="E125" t="s">
        <v>5360</v>
      </c>
      <c r="F125" t="s">
        <v>5360</v>
      </c>
      <c r="G125" t="s">
        <v>643</v>
      </c>
      <c r="H125" t="s">
        <v>2723</v>
      </c>
      <c r="I125" t="str">
        <f t="shared" si="1"/>
        <v>FALSE</v>
      </c>
      <c r="K125" t="s">
        <v>5360</v>
      </c>
      <c r="L125" t="s">
        <v>5360</v>
      </c>
    </row>
    <row r="126" spans="1:12">
      <c r="A126">
        <v>199</v>
      </c>
      <c r="B126" t="s">
        <v>44</v>
      </c>
      <c r="C126" s="39" t="s">
        <v>6983</v>
      </c>
      <c r="D126" t="s">
        <v>5360</v>
      </c>
      <c r="E126" t="s">
        <v>5360</v>
      </c>
      <c r="F126" t="s">
        <v>5360</v>
      </c>
      <c r="G126" t="s">
        <v>6984</v>
      </c>
      <c r="H126" t="s">
        <v>2723</v>
      </c>
      <c r="I126" t="str">
        <f t="shared" si="1"/>
        <v>FALSE</v>
      </c>
      <c r="K126" t="s">
        <v>5360</v>
      </c>
      <c r="L126" t="s">
        <v>5360</v>
      </c>
    </row>
    <row r="127" spans="1:12">
      <c r="A127">
        <v>131</v>
      </c>
      <c r="B127" t="s">
        <v>6743</v>
      </c>
      <c r="C127" t="s">
        <v>1123</v>
      </c>
      <c r="D127" t="s">
        <v>5360</v>
      </c>
      <c r="E127" t="s">
        <v>5360</v>
      </c>
      <c r="F127" t="s">
        <v>5360</v>
      </c>
      <c r="G127" t="s">
        <v>6985</v>
      </c>
      <c r="H127" t="s">
        <v>2723</v>
      </c>
      <c r="I127" t="str">
        <f t="shared" si="1"/>
        <v>FALSE</v>
      </c>
      <c r="K127" t="s">
        <v>5360</v>
      </c>
      <c r="L127" t="s">
        <v>5360</v>
      </c>
    </row>
    <row r="128" spans="1:12">
      <c r="A128">
        <v>132</v>
      </c>
      <c r="B128" t="s">
        <v>6743</v>
      </c>
      <c r="C128" t="s">
        <v>1152</v>
      </c>
      <c r="D128" t="s">
        <v>5360</v>
      </c>
      <c r="E128" t="s">
        <v>5360</v>
      </c>
      <c r="F128" t="s">
        <v>5360</v>
      </c>
      <c r="G128" t="s">
        <v>6986</v>
      </c>
      <c r="H128" t="s">
        <v>2723</v>
      </c>
      <c r="I128" t="str">
        <f t="shared" si="1"/>
        <v>FALSE</v>
      </c>
      <c r="K128" t="s">
        <v>6986</v>
      </c>
      <c r="L128" t="s">
        <v>5360</v>
      </c>
    </row>
    <row r="129" spans="1:12">
      <c r="A129">
        <v>133</v>
      </c>
      <c r="B129" t="s">
        <v>6743</v>
      </c>
      <c r="C129" t="s">
        <v>1188</v>
      </c>
      <c r="D129" t="s">
        <v>5360</v>
      </c>
      <c r="E129" t="s">
        <v>5360</v>
      </c>
      <c r="F129" t="s">
        <v>5360</v>
      </c>
      <c r="G129" t="s">
        <v>1192</v>
      </c>
      <c r="H129" t="s">
        <v>2723</v>
      </c>
      <c r="I129" t="str">
        <f t="shared" si="1"/>
        <v>FALSE</v>
      </c>
      <c r="K129" t="s">
        <v>5360</v>
      </c>
      <c r="L129" t="s">
        <v>5360</v>
      </c>
    </row>
    <row r="130" spans="1:12">
      <c r="A130">
        <v>134</v>
      </c>
      <c r="B130" t="s">
        <v>6743</v>
      </c>
      <c r="C130" t="s">
        <v>1165</v>
      </c>
      <c r="D130" t="s">
        <v>5360</v>
      </c>
      <c r="E130" t="s">
        <v>5360</v>
      </c>
      <c r="F130" t="s">
        <v>5360</v>
      </c>
      <c r="G130" t="s">
        <v>1169</v>
      </c>
      <c r="H130" t="s">
        <v>2723</v>
      </c>
      <c r="I130" t="str">
        <f t="shared" ref="I130:I193" si="2">IF(ISBLANK(J130),"FALSE","TRUE")</f>
        <v>FALSE</v>
      </c>
      <c r="K130" t="s">
        <v>5360</v>
      </c>
      <c r="L130" t="s">
        <v>5360</v>
      </c>
    </row>
    <row r="131" spans="1:12">
      <c r="A131">
        <v>162</v>
      </c>
      <c r="B131" t="s">
        <v>6743</v>
      </c>
      <c r="C131" t="s">
        <v>156</v>
      </c>
      <c r="D131" t="s">
        <v>5360</v>
      </c>
      <c r="E131" t="s">
        <v>5360</v>
      </c>
      <c r="F131" t="s">
        <v>5360</v>
      </c>
      <c r="G131" t="s">
        <v>158</v>
      </c>
      <c r="H131" t="s">
        <v>2723</v>
      </c>
      <c r="I131" t="str">
        <f t="shared" si="2"/>
        <v>FALSE</v>
      </c>
      <c r="K131" t="s">
        <v>5360</v>
      </c>
      <c r="L131" t="s">
        <v>5360</v>
      </c>
    </row>
    <row r="132" spans="1:12">
      <c r="A132">
        <v>163</v>
      </c>
      <c r="B132" t="s">
        <v>6743</v>
      </c>
      <c r="C132" t="s">
        <v>146</v>
      </c>
      <c r="D132" t="s">
        <v>5360</v>
      </c>
      <c r="E132" t="s">
        <v>5360</v>
      </c>
      <c r="F132" t="s">
        <v>5360</v>
      </c>
      <c r="G132" t="s">
        <v>148</v>
      </c>
      <c r="H132" t="s">
        <v>2723</v>
      </c>
      <c r="I132" t="str">
        <f t="shared" si="2"/>
        <v>FALSE</v>
      </c>
      <c r="K132" t="s">
        <v>148</v>
      </c>
      <c r="L132" t="s">
        <v>5360</v>
      </c>
    </row>
    <row r="133" spans="1:12">
      <c r="A133">
        <v>164</v>
      </c>
      <c r="B133" t="s">
        <v>6743</v>
      </c>
      <c r="C133" t="s">
        <v>173</v>
      </c>
      <c r="D133" t="s">
        <v>5360</v>
      </c>
      <c r="E133" t="s">
        <v>5360</v>
      </c>
      <c r="F133" t="s">
        <v>5360</v>
      </c>
      <c r="G133" t="s">
        <v>175</v>
      </c>
      <c r="H133" t="s">
        <v>2723</v>
      </c>
      <c r="I133" t="str">
        <f t="shared" si="2"/>
        <v>FALSE</v>
      </c>
      <c r="K133" t="s">
        <v>5360</v>
      </c>
      <c r="L133" t="s">
        <v>5360</v>
      </c>
    </row>
    <row r="134" spans="1:12">
      <c r="A134">
        <v>165</v>
      </c>
      <c r="B134" t="s">
        <v>6743</v>
      </c>
      <c r="C134" t="s">
        <v>165</v>
      </c>
      <c r="D134" t="s">
        <v>5360</v>
      </c>
      <c r="E134" t="s">
        <v>5360</v>
      </c>
      <c r="F134" t="s">
        <v>5360</v>
      </c>
      <c r="G134" t="s">
        <v>167</v>
      </c>
      <c r="H134" t="s">
        <v>2723</v>
      </c>
      <c r="I134" t="str">
        <f t="shared" si="2"/>
        <v>FALSE</v>
      </c>
      <c r="K134" t="s">
        <v>5360</v>
      </c>
      <c r="L134" t="s">
        <v>5360</v>
      </c>
    </row>
    <row r="135" spans="1:12">
      <c r="A135">
        <v>195</v>
      </c>
      <c r="B135" t="s">
        <v>6743</v>
      </c>
      <c r="C135" t="s">
        <v>646</v>
      </c>
      <c r="D135" t="s">
        <v>5360</v>
      </c>
      <c r="E135" t="s">
        <v>5360</v>
      </c>
      <c r="F135" t="s">
        <v>5360</v>
      </c>
      <c r="G135" t="s">
        <v>648</v>
      </c>
      <c r="H135" t="s">
        <v>2723</v>
      </c>
      <c r="I135" t="str">
        <f t="shared" si="2"/>
        <v>FALSE</v>
      </c>
      <c r="K135" t="s">
        <v>5360</v>
      </c>
      <c r="L135" t="s">
        <v>5360</v>
      </c>
    </row>
    <row r="136" spans="1:12">
      <c r="A136">
        <v>196</v>
      </c>
      <c r="B136" t="s">
        <v>6743</v>
      </c>
      <c r="C136" t="s">
        <v>636</v>
      </c>
      <c r="D136" t="s">
        <v>5360</v>
      </c>
      <c r="E136" t="s">
        <v>5360</v>
      </c>
      <c r="F136" t="s">
        <v>5360</v>
      </c>
      <c r="G136" t="s">
        <v>638</v>
      </c>
      <c r="H136" t="s">
        <v>2723</v>
      </c>
      <c r="I136" t="str">
        <f t="shared" si="2"/>
        <v>FALSE</v>
      </c>
      <c r="K136" t="s">
        <v>638</v>
      </c>
      <c r="L136" t="s">
        <v>5360</v>
      </c>
    </row>
    <row r="137" spans="1:12">
      <c r="A137">
        <v>197</v>
      </c>
      <c r="B137" t="s">
        <v>6743</v>
      </c>
      <c r="C137" t="s">
        <v>666</v>
      </c>
      <c r="D137" t="s">
        <v>5360</v>
      </c>
      <c r="E137" t="s">
        <v>5360</v>
      </c>
      <c r="F137" t="s">
        <v>5360</v>
      </c>
      <c r="G137" t="s">
        <v>668</v>
      </c>
      <c r="H137" t="s">
        <v>2723</v>
      </c>
      <c r="I137" t="str">
        <f t="shared" si="2"/>
        <v>FALSE</v>
      </c>
      <c r="K137" t="s">
        <v>5360</v>
      </c>
      <c r="L137" t="s">
        <v>5360</v>
      </c>
    </row>
    <row r="138" spans="1:12">
      <c r="A138">
        <v>198</v>
      </c>
      <c r="B138" t="s">
        <v>6743</v>
      </c>
      <c r="C138" t="s">
        <v>657</v>
      </c>
      <c r="D138" t="s">
        <v>5360</v>
      </c>
      <c r="E138" t="s">
        <v>5360</v>
      </c>
      <c r="F138" t="s">
        <v>5360</v>
      </c>
      <c r="G138" t="s">
        <v>659</v>
      </c>
      <c r="H138" t="s">
        <v>2723</v>
      </c>
      <c r="I138" t="str">
        <f t="shared" si="2"/>
        <v>FALSE</v>
      </c>
      <c r="K138" t="s">
        <v>5360</v>
      </c>
      <c r="L138" t="s">
        <v>5360</v>
      </c>
    </row>
    <row r="139" spans="1:12">
      <c r="A139">
        <v>238</v>
      </c>
      <c r="B139" t="s">
        <v>6743</v>
      </c>
      <c r="C139" t="s">
        <v>1200</v>
      </c>
      <c r="D139" t="s">
        <v>5360</v>
      </c>
      <c r="E139" t="s">
        <v>5360</v>
      </c>
      <c r="F139" t="s">
        <v>5360</v>
      </c>
      <c r="G139" t="s">
        <v>6987</v>
      </c>
      <c r="H139" t="s">
        <v>2723</v>
      </c>
      <c r="I139" t="str">
        <f t="shared" si="2"/>
        <v>FALSE</v>
      </c>
      <c r="K139" t="s">
        <v>5360</v>
      </c>
      <c r="L139" t="s">
        <v>6799</v>
      </c>
    </row>
    <row r="140" spans="1:12">
      <c r="A140">
        <v>239</v>
      </c>
      <c r="B140" t="s">
        <v>6743</v>
      </c>
      <c r="C140" t="s">
        <v>383</v>
      </c>
      <c r="D140" t="s">
        <v>5360</v>
      </c>
      <c r="E140" t="s">
        <v>5360</v>
      </c>
      <c r="F140" t="s">
        <v>5360</v>
      </c>
      <c r="G140" t="s">
        <v>385</v>
      </c>
      <c r="H140" t="s">
        <v>2723</v>
      </c>
      <c r="I140" t="str">
        <f t="shared" si="2"/>
        <v>FALSE</v>
      </c>
      <c r="K140" t="s">
        <v>5360</v>
      </c>
      <c r="L140" t="s">
        <v>6799</v>
      </c>
    </row>
    <row r="141" spans="1:12">
      <c r="A141">
        <v>240</v>
      </c>
      <c r="B141" t="s">
        <v>6743</v>
      </c>
      <c r="C141" t="s">
        <v>828</v>
      </c>
      <c r="D141" t="s">
        <v>5360</v>
      </c>
      <c r="E141" t="s">
        <v>5360</v>
      </c>
      <c r="F141" t="s">
        <v>5360</v>
      </c>
      <c r="G141" t="s">
        <v>830</v>
      </c>
      <c r="H141" t="s">
        <v>2723</v>
      </c>
      <c r="I141" t="str">
        <f t="shared" si="2"/>
        <v>FALSE</v>
      </c>
      <c r="K141" t="s">
        <v>5360</v>
      </c>
      <c r="L141" t="s">
        <v>6799</v>
      </c>
    </row>
    <row r="142" spans="1:12">
      <c r="A142">
        <v>148</v>
      </c>
      <c r="B142" t="s">
        <v>6865</v>
      </c>
      <c r="C142" t="s">
        <v>1388</v>
      </c>
      <c r="D142" t="s">
        <v>5360</v>
      </c>
      <c r="E142" t="s">
        <v>5360</v>
      </c>
      <c r="F142" t="s">
        <v>5360</v>
      </c>
      <c r="G142" t="s">
        <v>6988</v>
      </c>
      <c r="H142" t="s">
        <v>2723</v>
      </c>
      <c r="I142" t="str">
        <f t="shared" si="2"/>
        <v>FALSE</v>
      </c>
      <c r="K142" t="s">
        <v>5360</v>
      </c>
      <c r="L142" t="s">
        <v>5360</v>
      </c>
    </row>
    <row r="143" spans="1:12">
      <c r="A143">
        <v>149</v>
      </c>
      <c r="B143" t="s">
        <v>6865</v>
      </c>
      <c r="C143" t="s">
        <v>1381</v>
      </c>
      <c r="D143" t="s">
        <v>5360</v>
      </c>
      <c r="E143" t="s">
        <v>5360</v>
      </c>
      <c r="F143" t="s">
        <v>5360</v>
      </c>
      <c r="G143" t="s">
        <v>6989</v>
      </c>
      <c r="H143" t="s">
        <v>2723</v>
      </c>
      <c r="I143" t="str">
        <f t="shared" si="2"/>
        <v>FALSE</v>
      </c>
      <c r="K143" t="s">
        <v>5360</v>
      </c>
      <c r="L143" t="s">
        <v>5360</v>
      </c>
    </row>
    <row r="144" spans="1:12">
      <c r="A144">
        <v>150</v>
      </c>
      <c r="B144" t="s">
        <v>6865</v>
      </c>
      <c r="C144" t="s">
        <v>1373</v>
      </c>
      <c r="D144" t="s">
        <v>5360</v>
      </c>
      <c r="E144" t="s">
        <v>5360</v>
      </c>
      <c r="F144" t="s">
        <v>5360</v>
      </c>
      <c r="G144" t="s">
        <v>5266</v>
      </c>
      <c r="H144" t="s">
        <v>2723</v>
      </c>
      <c r="I144" t="str">
        <f t="shared" si="2"/>
        <v>FALSE</v>
      </c>
      <c r="K144" t="s">
        <v>5360</v>
      </c>
      <c r="L144" t="s">
        <v>5360</v>
      </c>
    </row>
    <row r="145" spans="1:12">
      <c r="A145">
        <v>151</v>
      </c>
      <c r="B145" t="s">
        <v>6865</v>
      </c>
      <c r="C145" t="s">
        <v>1434</v>
      </c>
      <c r="D145" t="s">
        <v>5360</v>
      </c>
      <c r="E145" t="s">
        <v>5360</v>
      </c>
      <c r="F145" t="s">
        <v>5360</v>
      </c>
      <c r="G145" t="s">
        <v>6990</v>
      </c>
      <c r="H145" t="s">
        <v>2723</v>
      </c>
      <c r="I145" t="str">
        <f t="shared" si="2"/>
        <v>FALSE</v>
      </c>
      <c r="K145" t="s">
        <v>5360</v>
      </c>
      <c r="L145" t="s">
        <v>5360</v>
      </c>
    </row>
    <row r="146" spans="1:12">
      <c r="A146">
        <v>152</v>
      </c>
      <c r="B146" t="s">
        <v>6865</v>
      </c>
      <c r="C146" t="s">
        <v>6991</v>
      </c>
      <c r="D146" t="s">
        <v>5360</v>
      </c>
      <c r="E146" t="s">
        <v>5360</v>
      </c>
      <c r="F146" t="s">
        <v>5360</v>
      </c>
      <c r="G146" t="s">
        <v>6992</v>
      </c>
      <c r="H146" t="s">
        <v>2723</v>
      </c>
      <c r="I146" t="str">
        <f t="shared" si="2"/>
        <v>FALSE</v>
      </c>
      <c r="K146" t="s">
        <v>5360</v>
      </c>
      <c r="L146" t="s">
        <v>5360</v>
      </c>
    </row>
    <row r="147" spans="1:12">
      <c r="A147">
        <v>153</v>
      </c>
      <c r="B147" t="s">
        <v>6865</v>
      </c>
      <c r="C147" t="s">
        <v>1458</v>
      </c>
      <c r="D147" t="s">
        <v>5360</v>
      </c>
      <c r="E147" t="s">
        <v>5360</v>
      </c>
      <c r="F147" t="s">
        <v>5360</v>
      </c>
      <c r="G147" t="s">
        <v>6993</v>
      </c>
      <c r="H147" t="s">
        <v>2723</v>
      </c>
      <c r="I147" t="str">
        <f t="shared" si="2"/>
        <v>FALSE</v>
      </c>
      <c r="K147" t="s">
        <v>5360</v>
      </c>
      <c r="L147" t="s">
        <v>5360</v>
      </c>
    </row>
    <row r="148" spans="1:12">
      <c r="A148">
        <v>154</v>
      </c>
      <c r="B148" t="s">
        <v>6865</v>
      </c>
      <c r="C148" t="s">
        <v>1398</v>
      </c>
      <c r="D148" t="s">
        <v>5360</v>
      </c>
      <c r="E148" t="s">
        <v>5360</v>
      </c>
      <c r="F148" t="s">
        <v>5360</v>
      </c>
      <c r="G148" t="s">
        <v>6994</v>
      </c>
      <c r="H148" t="s">
        <v>2723</v>
      </c>
      <c r="I148" t="str">
        <f t="shared" si="2"/>
        <v>FALSE</v>
      </c>
      <c r="K148" t="s">
        <v>5360</v>
      </c>
      <c r="L148" t="s">
        <v>5360</v>
      </c>
    </row>
    <row r="149" spans="1:12">
      <c r="A149">
        <v>155</v>
      </c>
      <c r="B149" t="s">
        <v>6865</v>
      </c>
      <c r="C149" t="s">
        <v>1407</v>
      </c>
      <c r="D149" t="s">
        <v>5360</v>
      </c>
      <c r="E149" t="s">
        <v>5360</v>
      </c>
      <c r="F149" t="s">
        <v>5360</v>
      </c>
      <c r="G149" t="s">
        <v>6995</v>
      </c>
      <c r="H149" t="s">
        <v>2723</v>
      </c>
      <c r="I149" t="str">
        <f t="shared" si="2"/>
        <v>FALSE</v>
      </c>
      <c r="K149" t="s">
        <v>5360</v>
      </c>
      <c r="L149" t="s">
        <v>5360</v>
      </c>
    </row>
    <row r="150" spans="1:12">
      <c r="A150">
        <v>156</v>
      </c>
      <c r="B150" t="s">
        <v>6865</v>
      </c>
      <c r="C150" t="s">
        <v>1442</v>
      </c>
      <c r="D150" t="s">
        <v>5360</v>
      </c>
      <c r="E150" t="s">
        <v>5360</v>
      </c>
      <c r="F150" t="s">
        <v>5360</v>
      </c>
      <c r="G150" t="s">
        <v>6996</v>
      </c>
      <c r="H150" t="s">
        <v>2723</v>
      </c>
      <c r="I150" t="str">
        <f t="shared" si="2"/>
        <v>FALSE</v>
      </c>
      <c r="K150" t="s">
        <v>5360</v>
      </c>
      <c r="L150" t="s">
        <v>5360</v>
      </c>
    </row>
    <row r="151" spans="1:12">
      <c r="A151">
        <v>157</v>
      </c>
      <c r="B151" t="s">
        <v>6865</v>
      </c>
      <c r="C151" t="s">
        <v>1469</v>
      </c>
      <c r="D151" t="s">
        <v>5360</v>
      </c>
      <c r="E151" t="s">
        <v>5360</v>
      </c>
      <c r="F151" t="s">
        <v>5360</v>
      </c>
      <c r="G151" t="s">
        <v>6997</v>
      </c>
      <c r="H151" t="s">
        <v>2723</v>
      </c>
      <c r="I151" t="str">
        <f t="shared" si="2"/>
        <v>FALSE</v>
      </c>
      <c r="K151" t="s">
        <v>5360</v>
      </c>
      <c r="L151" t="s">
        <v>5360</v>
      </c>
    </row>
    <row r="152" spans="1:12">
      <c r="A152">
        <v>158</v>
      </c>
      <c r="B152" t="s">
        <v>6865</v>
      </c>
      <c r="C152" t="s">
        <v>1416</v>
      </c>
      <c r="D152" t="s">
        <v>5360</v>
      </c>
      <c r="E152" t="s">
        <v>5360</v>
      </c>
      <c r="F152" t="s">
        <v>5360</v>
      </c>
      <c r="G152" t="s">
        <v>6998</v>
      </c>
      <c r="H152" t="s">
        <v>2723</v>
      </c>
      <c r="I152" t="str">
        <f t="shared" si="2"/>
        <v>FALSE</v>
      </c>
      <c r="K152" t="s">
        <v>5360</v>
      </c>
      <c r="L152" t="s">
        <v>5360</v>
      </c>
    </row>
    <row r="153" spans="1:12">
      <c r="A153">
        <v>159</v>
      </c>
      <c r="B153" t="s">
        <v>6865</v>
      </c>
      <c r="C153" t="s">
        <v>1425</v>
      </c>
      <c r="D153" t="s">
        <v>5360</v>
      </c>
      <c r="E153" t="s">
        <v>5360</v>
      </c>
      <c r="F153" t="s">
        <v>5360</v>
      </c>
      <c r="G153" t="s">
        <v>6999</v>
      </c>
      <c r="H153" t="s">
        <v>2723</v>
      </c>
      <c r="I153" t="str">
        <f t="shared" si="2"/>
        <v>FALSE</v>
      </c>
      <c r="K153" t="s">
        <v>5360</v>
      </c>
      <c r="L153" t="s">
        <v>5360</v>
      </c>
    </row>
    <row r="154" spans="1:12">
      <c r="A154">
        <v>179</v>
      </c>
      <c r="B154" t="s">
        <v>6865</v>
      </c>
      <c r="C154" t="s">
        <v>7000</v>
      </c>
      <c r="D154" t="s">
        <v>5360</v>
      </c>
      <c r="E154" t="s">
        <v>5360</v>
      </c>
      <c r="F154" t="s">
        <v>5360</v>
      </c>
      <c r="G154" t="s">
        <v>7001</v>
      </c>
      <c r="H154" t="s">
        <v>2723</v>
      </c>
      <c r="I154" t="str">
        <f t="shared" si="2"/>
        <v>FALSE</v>
      </c>
      <c r="K154" t="s">
        <v>5360</v>
      </c>
      <c r="L154" t="s">
        <v>5360</v>
      </c>
    </row>
    <row r="155" spans="1:12">
      <c r="A155">
        <v>180</v>
      </c>
      <c r="B155" t="s">
        <v>6865</v>
      </c>
      <c r="C155" t="s">
        <v>7002</v>
      </c>
      <c r="D155" t="s">
        <v>5360</v>
      </c>
      <c r="E155" t="s">
        <v>5360</v>
      </c>
      <c r="F155" t="s">
        <v>5360</v>
      </c>
      <c r="G155" t="s">
        <v>7003</v>
      </c>
      <c r="H155" t="s">
        <v>2723</v>
      </c>
      <c r="I155" t="str">
        <f t="shared" si="2"/>
        <v>FALSE</v>
      </c>
      <c r="K155" t="s">
        <v>5360</v>
      </c>
      <c r="L155" t="s">
        <v>5360</v>
      </c>
    </row>
    <row r="156" spans="1:12">
      <c r="A156">
        <v>181</v>
      </c>
      <c r="B156" t="s">
        <v>6865</v>
      </c>
      <c r="C156" t="s">
        <v>7004</v>
      </c>
      <c r="D156" t="s">
        <v>5360</v>
      </c>
      <c r="E156" t="s">
        <v>5360</v>
      </c>
      <c r="F156" t="s">
        <v>5360</v>
      </c>
      <c r="G156" t="s">
        <v>5279</v>
      </c>
      <c r="H156" t="s">
        <v>2723</v>
      </c>
      <c r="I156" t="str">
        <f t="shared" si="2"/>
        <v>FALSE</v>
      </c>
      <c r="K156" t="s">
        <v>5360</v>
      </c>
      <c r="L156" t="s">
        <v>5360</v>
      </c>
    </row>
    <row r="157" spans="1:12">
      <c r="A157">
        <v>182</v>
      </c>
      <c r="B157" t="s">
        <v>6865</v>
      </c>
      <c r="C157" t="s">
        <v>7005</v>
      </c>
      <c r="D157" t="s">
        <v>5360</v>
      </c>
      <c r="E157" t="s">
        <v>5360</v>
      </c>
      <c r="F157" t="s">
        <v>5360</v>
      </c>
      <c r="G157" t="s">
        <v>7006</v>
      </c>
      <c r="H157" t="s">
        <v>2723</v>
      </c>
      <c r="I157" t="str">
        <f t="shared" si="2"/>
        <v>FALSE</v>
      </c>
      <c r="K157" t="s">
        <v>5360</v>
      </c>
      <c r="L157" t="s">
        <v>5360</v>
      </c>
    </row>
    <row r="158" spans="1:12">
      <c r="A158">
        <v>183</v>
      </c>
      <c r="B158" t="s">
        <v>6865</v>
      </c>
      <c r="C158" t="s">
        <v>7007</v>
      </c>
      <c r="D158" t="s">
        <v>5360</v>
      </c>
      <c r="E158" t="s">
        <v>5360</v>
      </c>
      <c r="F158" t="s">
        <v>5360</v>
      </c>
      <c r="G158" t="s">
        <v>7008</v>
      </c>
      <c r="H158" t="s">
        <v>2723</v>
      </c>
      <c r="I158" t="str">
        <f t="shared" si="2"/>
        <v>FALSE</v>
      </c>
      <c r="K158" t="s">
        <v>5360</v>
      </c>
      <c r="L158" t="s">
        <v>5360</v>
      </c>
    </row>
    <row r="159" spans="1:12">
      <c r="A159">
        <v>184</v>
      </c>
      <c r="B159" t="s">
        <v>6865</v>
      </c>
      <c r="C159" t="s">
        <v>7009</v>
      </c>
      <c r="D159" t="s">
        <v>5360</v>
      </c>
      <c r="E159" t="s">
        <v>5360</v>
      </c>
      <c r="F159" t="s">
        <v>5360</v>
      </c>
      <c r="G159" t="s">
        <v>7010</v>
      </c>
      <c r="H159" t="s">
        <v>2723</v>
      </c>
      <c r="I159" t="str">
        <f t="shared" si="2"/>
        <v>FALSE</v>
      </c>
      <c r="K159" t="s">
        <v>5360</v>
      </c>
      <c r="L159" t="s">
        <v>5360</v>
      </c>
    </row>
    <row r="160" spans="1:12">
      <c r="A160">
        <v>185</v>
      </c>
      <c r="B160" t="s">
        <v>6865</v>
      </c>
      <c r="C160" t="s">
        <v>7011</v>
      </c>
      <c r="D160" t="s">
        <v>5360</v>
      </c>
      <c r="E160" t="s">
        <v>5360</v>
      </c>
      <c r="F160" t="s">
        <v>5360</v>
      </c>
      <c r="G160" t="s">
        <v>7012</v>
      </c>
      <c r="H160" t="s">
        <v>2723</v>
      </c>
      <c r="I160" t="str">
        <f t="shared" si="2"/>
        <v>FALSE</v>
      </c>
      <c r="K160" t="s">
        <v>5360</v>
      </c>
      <c r="L160" t="s">
        <v>5360</v>
      </c>
    </row>
    <row r="161" spans="1:12">
      <c r="A161">
        <v>186</v>
      </c>
      <c r="B161" t="s">
        <v>6865</v>
      </c>
      <c r="C161" t="s">
        <v>7013</v>
      </c>
      <c r="D161" t="s">
        <v>5360</v>
      </c>
      <c r="E161" t="s">
        <v>5360</v>
      </c>
      <c r="F161" t="s">
        <v>5360</v>
      </c>
      <c r="G161" t="s">
        <v>7014</v>
      </c>
      <c r="H161" t="s">
        <v>2723</v>
      </c>
      <c r="I161" t="str">
        <f t="shared" si="2"/>
        <v>FALSE</v>
      </c>
      <c r="K161" t="s">
        <v>5360</v>
      </c>
      <c r="L161" t="s">
        <v>5360</v>
      </c>
    </row>
    <row r="162" spans="1:12">
      <c r="A162">
        <v>187</v>
      </c>
      <c r="B162" t="s">
        <v>6865</v>
      </c>
      <c r="C162" t="s">
        <v>7015</v>
      </c>
      <c r="D162" t="s">
        <v>5360</v>
      </c>
      <c r="E162" t="s">
        <v>5360</v>
      </c>
      <c r="F162" t="s">
        <v>5360</v>
      </c>
      <c r="G162" t="s">
        <v>7016</v>
      </c>
      <c r="H162" t="s">
        <v>2723</v>
      </c>
      <c r="I162" t="str">
        <f t="shared" si="2"/>
        <v>FALSE</v>
      </c>
      <c r="K162" t="s">
        <v>5360</v>
      </c>
      <c r="L162" t="s">
        <v>5360</v>
      </c>
    </row>
    <row r="163" spans="1:12">
      <c r="A163">
        <v>188</v>
      </c>
      <c r="B163" t="s">
        <v>6865</v>
      </c>
      <c r="C163" t="s">
        <v>7017</v>
      </c>
      <c r="D163" t="s">
        <v>5360</v>
      </c>
      <c r="E163" t="s">
        <v>5360</v>
      </c>
      <c r="F163" t="s">
        <v>5360</v>
      </c>
      <c r="G163" t="s">
        <v>7018</v>
      </c>
      <c r="H163" t="s">
        <v>2723</v>
      </c>
      <c r="I163" t="str">
        <f t="shared" si="2"/>
        <v>FALSE</v>
      </c>
      <c r="K163" t="s">
        <v>5360</v>
      </c>
      <c r="L163" t="s">
        <v>5360</v>
      </c>
    </row>
    <row r="164" spans="1:12">
      <c r="A164">
        <v>189</v>
      </c>
      <c r="B164" t="s">
        <v>6865</v>
      </c>
      <c r="C164" t="s">
        <v>7019</v>
      </c>
      <c r="D164" t="s">
        <v>5360</v>
      </c>
      <c r="E164" t="s">
        <v>5360</v>
      </c>
      <c r="F164" t="s">
        <v>5360</v>
      </c>
      <c r="G164" t="s">
        <v>7020</v>
      </c>
      <c r="H164" t="s">
        <v>2723</v>
      </c>
      <c r="I164" t="str">
        <f t="shared" si="2"/>
        <v>FALSE</v>
      </c>
      <c r="K164" t="s">
        <v>5360</v>
      </c>
      <c r="L164" t="s">
        <v>5360</v>
      </c>
    </row>
    <row r="165" spans="1:12">
      <c r="A165">
        <v>190</v>
      </c>
      <c r="B165" t="s">
        <v>6865</v>
      </c>
      <c r="C165" t="s">
        <v>7021</v>
      </c>
      <c r="D165" t="s">
        <v>5360</v>
      </c>
      <c r="E165" t="s">
        <v>5360</v>
      </c>
      <c r="F165" t="s">
        <v>5360</v>
      </c>
      <c r="G165" t="s">
        <v>7022</v>
      </c>
      <c r="H165" t="s">
        <v>2723</v>
      </c>
      <c r="I165" t="str">
        <f t="shared" si="2"/>
        <v>FALSE</v>
      </c>
      <c r="K165" t="s">
        <v>5360</v>
      </c>
      <c r="L165" t="s">
        <v>5360</v>
      </c>
    </row>
    <row r="166" spans="1:12">
      <c r="A166">
        <v>201</v>
      </c>
      <c r="B166" t="s">
        <v>6865</v>
      </c>
      <c r="C166" t="s">
        <v>7023</v>
      </c>
      <c r="D166" t="s">
        <v>5360</v>
      </c>
      <c r="E166" t="s">
        <v>5360</v>
      </c>
      <c r="F166" t="s">
        <v>5360</v>
      </c>
      <c r="G166" t="s">
        <v>7024</v>
      </c>
      <c r="H166" t="s">
        <v>2723</v>
      </c>
      <c r="I166" t="str">
        <f t="shared" si="2"/>
        <v>FALSE</v>
      </c>
      <c r="K166" t="s">
        <v>5360</v>
      </c>
      <c r="L166" t="s">
        <v>5360</v>
      </c>
    </row>
    <row r="167" spans="1:12">
      <c r="A167">
        <v>203</v>
      </c>
      <c r="B167" t="s">
        <v>6865</v>
      </c>
      <c r="C167" t="s">
        <v>7025</v>
      </c>
      <c r="D167" t="s">
        <v>5360</v>
      </c>
      <c r="E167" t="s">
        <v>5360</v>
      </c>
      <c r="F167" t="s">
        <v>5360</v>
      </c>
      <c r="G167" t="s">
        <v>7026</v>
      </c>
      <c r="H167" t="s">
        <v>2723</v>
      </c>
      <c r="I167" t="str">
        <f t="shared" si="2"/>
        <v>FALSE</v>
      </c>
      <c r="K167" t="s">
        <v>5360</v>
      </c>
      <c r="L167" t="s">
        <v>5360</v>
      </c>
    </row>
    <row r="168" spans="1:12">
      <c r="A168">
        <v>205</v>
      </c>
      <c r="B168" t="s">
        <v>6865</v>
      </c>
      <c r="C168" t="s">
        <v>7027</v>
      </c>
      <c r="D168" t="s">
        <v>5360</v>
      </c>
      <c r="E168" t="s">
        <v>5360</v>
      </c>
      <c r="F168" t="s">
        <v>5360</v>
      </c>
      <c r="G168" t="s">
        <v>7028</v>
      </c>
      <c r="H168" t="s">
        <v>2723</v>
      </c>
      <c r="I168" t="str">
        <f t="shared" si="2"/>
        <v>FALSE</v>
      </c>
      <c r="K168" t="s">
        <v>5360</v>
      </c>
      <c r="L168" t="s">
        <v>5360</v>
      </c>
    </row>
    <row r="169" spans="1:12">
      <c r="A169">
        <v>207</v>
      </c>
      <c r="B169" t="s">
        <v>6865</v>
      </c>
      <c r="C169" t="s">
        <v>7029</v>
      </c>
      <c r="D169" t="s">
        <v>5360</v>
      </c>
      <c r="E169" t="s">
        <v>5360</v>
      </c>
      <c r="F169" t="s">
        <v>5360</v>
      </c>
      <c r="G169" t="s">
        <v>7030</v>
      </c>
      <c r="H169" t="s">
        <v>2723</v>
      </c>
      <c r="I169" t="str">
        <f t="shared" si="2"/>
        <v>FALSE</v>
      </c>
      <c r="K169" t="s">
        <v>5360</v>
      </c>
      <c r="L169" t="s">
        <v>5360</v>
      </c>
    </row>
    <row r="170" spans="1:12">
      <c r="A170">
        <v>209</v>
      </c>
      <c r="B170" t="s">
        <v>6865</v>
      </c>
      <c r="C170" t="s">
        <v>7031</v>
      </c>
      <c r="D170" t="s">
        <v>5360</v>
      </c>
      <c r="E170" t="s">
        <v>5360</v>
      </c>
      <c r="F170" t="s">
        <v>5360</v>
      </c>
      <c r="G170" t="s">
        <v>7032</v>
      </c>
      <c r="H170" t="s">
        <v>2723</v>
      </c>
      <c r="I170" t="str">
        <f t="shared" si="2"/>
        <v>FALSE</v>
      </c>
      <c r="K170" t="s">
        <v>5360</v>
      </c>
      <c r="L170" t="s">
        <v>5360</v>
      </c>
    </row>
    <row r="171" spans="1:12">
      <c r="A171">
        <v>211</v>
      </c>
      <c r="B171" t="s">
        <v>6865</v>
      </c>
      <c r="C171" t="s">
        <v>7033</v>
      </c>
      <c r="D171" t="s">
        <v>5360</v>
      </c>
      <c r="E171" t="s">
        <v>5360</v>
      </c>
      <c r="F171" t="s">
        <v>5360</v>
      </c>
      <c r="G171" t="s">
        <v>7034</v>
      </c>
      <c r="H171" t="s">
        <v>2723</v>
      </c>
      <c r="I171" t="str">
        <f t="shared" si="2"/>
        <v>FALSE</v>
      </c>
      <c r="K171" t="s">
        <v>5360</v>
      </c>
      <c r="L171" t="s">
        <v>5360</v>
      </c>
    </row>
    <row r="172" spans="1:12">
      <c r="A172">
        <v>213</v>
      </c>
      <c r="B172" t="s">
        <v>6865</v>
      </c>
      <c r="C172" t="s">
        <v>7035</v>
      </c>
      <c r="D172" t="s">
        <v>5360</v>
      </c>
      <c r="E172" t="s">
        <v>5360</v>
      </c>
      <c r="F172" t="s">
        <v>5360</v>
      </c>
      <c r="G172" t="s">
        <v>7036</v>
      </c>
      <c r="H172" t="s">
        <v>2723</v>
      </c>
      <c r="I172" t="str">
        <f t="shared" si="2"/>
        <v>FALSE</v>
      </c>
      <c r="K172" t="s">
        <v>5360</v>
      </c>
      <c r="L172" t="s">
        <v>5360</v>
      </c>
    </row>
    <row r="173" spans="1:12">
      <c r="A173">
        <v>215</v>
      </c>
      <c r="B173" t="s">
        <v>6865</v>
      </c>
      <c r="C173" t="s">
        <v>7037</v>
      </c>
      <c r="D173" t="s">
        <v>5360</v>
      </c>
      <c r="E173" t="s">
        <v>5360</v>
      </c>
      <c r="F173" t="s">
        <v>5360</v>
      </c>
      <c r="G173" t="s">
        <v>7038</v>
      </c>
      <c r="H173" t="s">
        <v>2723</v>
      </c>
      <c r="I173" t="str">
        <f t="shared" si="2"/>
        <v>FALSE</v>
      </c>
      <c r="K173" t="s">
        <v>5360</v>
      </c>
      <c r="L173" t="s">
        <v>5360</v>
      </c>
    </row>
    <row r="174" spans="1:12">
      <c r="A174">
        <v>217</v>
      </c>
      <c r="B174" t="s">
        <v>6865</v>
      </c>
      <c r="C174" t="s">
        <v>7039</v>
      </c>
      <c r="D174" t="s">
        <v>5360</v>
      </c>
      <c r="E174" t="s">
        <v>5360</v>
      </c>
      <c r="F174" t="s">
        <v>5360</v>
      </c>
      <c r="G174" t="s">
        <v>7040</v>
      </c>
      <c r="H174" t="s">
        <v>2723</v>
      </c>
      <c r="I174" t="str">
        <f t="shared" si="2"/>
        <v>FALSE</v>
      </c>
      <c r="K174" t="s">
        <v>5360</v>
      </c>
      <c r="L174" t="s">
        <v>5360</v>
      </c>
    </row>
    <row r="175" spans="1:12">
      <c r="A175">
        <v>219</v>
      </c>
      <c r="B175" t="s">
        <v>6865</v>
      </c>
      <c r="C175" t="s">
        <v>7041</v>
      </c>
      <c r="D175" t="s">
        <v>5360</v>
      </c>
      <c r="E175" t="s">
        <v>5360</v>
      </c>
      <c r="F175" t="s">
        <v>5360</v>
      </c>
      <c r="G175" t="s">
        <v>7042</v>
      </c>
      <c r="H175" t="s">
        <v>2723</v>
      </c>
      <c r="I175" t="str">
        <f t="shared" si="2"/>
        <v>FALSE</v>
      </c>
      <c r="K175" t="s">
        <v>5360</v>
      </c>
      <c r="L175" t="s">
        <v>5360</v>
      </c>
    </row>
    <row r="176" spans="1:12">
      <c r="A176">
        <v>221</v>
      </c>
      <c r="B176" t="s">
        <v>6865</v>
      </c>
      <c r="C176" t="s">
        <v>7043</v>
      </c>
      <c r="D176" t="s">
        <v>5360</v>
      </c>
      <c r="E176" t="s">
        <v>5360</v>
      </c>
      <c r="F176" t="s">
        <v>5360</v>
      </c>
      <c r="G176" t="s">
        <v>7044</v>
      </c>
      <c r="H176" t="s">
        <v>2723</v>
      </c>
      <c r="I176" t="str">
        <f t="shared" si="2"/>
        <v>FALSE</v>
      </c>
      <c r="K176" t="s">
        <v>5360</v>
      </c>
      <c r="L176" t="s">
        <v>5360</v>
      </c>
    </row>
    <row r="177" spans="1:12">
      <c r="A177">
        <v>223</v>
      </c>
      <c r="B177" t="s">
        <v>6865</v>
      </c>
      <c r="C177" t="s">
        <v>7045</v>
      </c>
      <c r="D177" t="s">
        <v>5360</v>
      </c>
      <c r="E177" t="s">
        <v>5360</v>
      </c>
      <c r="F177" t="s">
        <v>5360</v>
      </c>
      <c r="G177" t="s">
        <v>7046</v>
      </c>
      <c r="H177" t="s">
        <v>2723</v>
      </c>
      <c r="I177" t="str">
        <f t="shared" si="2"/>
        <v>FALSE</v>
      </c>
      <c r="K177" t="s">
        <v>5360</v>
      </c>
      <c r="L177" t="s">
        <v>5360</v>
      </c>
    </row>
    <row r="178" spans="1:12">
      <c r="A178">
        <v>232</v>
      </c>
      <c r="B178" t="s">
        <v>6865</v>
      </c>
      <c r="C178" t="s">
        <v>7047</v>
      </c>
      <c r="D178" t="s">
        <v>5360</v>
      </c>
      <c r="E178" t="s">
        <v>5360</v>
      </c>
      <c r="F178" t="s">
        <v>5360</v>
      </c>
      <c r="G178" t="s">
        <v>7048</v>
      </c>
      <c r="H178" t="s">
        <v>2723</v>
      </c>
      <c r="I178" t="str">
        <f t="shared" si="2"/>
        <v>FALSE</v>
      </c>
      <c r="K178" t="s">
        <v>5360</v>
      </c>
      <c r="L178" t="s">
        <v>5360</v>
      </c>
    </row>
    <row r="179" spans="1:12">
      <c r="A179">
        <v>246</v>
      </c>
      <c r="B179" t="s">
        <v>6865</v>
      </c>
      <c r="C179" t="s">
        <v>1478</v>
      </c>
      <c r="D179" t="s">
        <v>5360</v>
      </c>
      <c r="E179" t="s">
        <v>5360</v>
      </c>
      <c r="F179" t="s">
        <v>5360</v>
      </c>
      <c r="G179" t="s">
        <v>7049</v>
      </c>
      <c r="H179" t="s">
        <v>2723</v>
      </c>
      <c r="I179" t="str">
        <f t="shared" si="2"/>
        <v>FALSE</v>
      </c>
      <c r="K179" t="s">
        <v>5360</v>
      </c>
      <c r="L179" t="s">
        <v>5360</v>
      </c>
    </row>
    <row r="180" spans="1:12">
      <c r="A180">
        <v>247</v>
      </c>
      <c r="B180" t="s">
        <v>6865</v>
      </c>
      <c r="C180" t="s">
        <v>7050</v>
      </c>
      <c r="D180" t="s">
        <v>5360</v>
      </c>
      <c r="E180" t="s">
        <v>5360</v>
      </c>
      <c r="F180" t="s">
        <v>5360</v>
      </c>
      <c r="G180" t="s">
        <v>7051</v>
      </c>
      <c r="H180" t="s">
        <v>2723</v>
      </c>
      <c r="I180" t="str">
        <f t="shared" si="2"/>
        <v>FALSE</v>
      </c>
      <c r="K180" t="s">
        <v>5360</v>
      </c>
      <c r="L180" t="s">
        <v>5360</v>
      </c>
    </row>
    <row r="181" spans="1:12">
      <c r="A181">
        <v>248</v>
      </c>
      <c r="B181" t="s">
        <v>6865</v>
      </c>
      <c r="C181" t="s">
        <v>7052</v>
      </c>
      <c r="D181" t="s">
        <v>5360</v>
      </c>
      <c r="E181" t="s">
        <v>5360</v>
      </c>
      <c r="F181" t="s">
        <v>5360</v>
      </c>
      <c r="G181" t="s">
        <v>7053</v>
      </c>
      <c r="H181" t="s">
        <v>2723</v>
      </c>
      <c r="I181" t="str">
        <f t="shared" si="2"/>
        <v>FALSE</v>
      </c>
      <c r="K181" t="s">
        <v>5360</v>
      </c>
      <c r="L181" t="s">
        <v>5360</v>
      </c>
    </row>
    <row r="182" spans="1:12">
      <c r="A182">
        <v>103</v>
      </c>
      <c r="B182" t="s">
        <v>140</v>
      </c>
      <c r="C182" t="s">
        <v>196</v>
      </c>
      <c r="D182" t="s">
        <v>5360</v>
      </c>
      <c r="E182" t="s">
        <v>5360</v>
      </c>
      <c r="F182" t="s">
        <v>5360</v>
      </c>
      <c r="G182" t="s">
        <v>7054</v>
      </c>
      <c r="H182" t="s">
        <v>2723</v>
      </c>
      <c r="I182" t="str">
        <f t="shared" si="2"/>
        <v>FALSE</v>
      </c>
      <c r="K182" t="s">
        <v>5360</v>
      </c>
      <c r="L182" t="s">
        <v>5360</v>
      </c>
    </row>
    <row r="183" spans="1:12">
      <c r="A183">
        <v>104</v>
      </c>
      <c r="B183" t="s">
        <v>140</v>
      </c>
      <c r="C183" t="s">
        <v>185</v>
      </c>
      <c r="D183" t="s">
        <v>5360</v>
      </c>
      <c r="E183" t="s">
        <v>5360</v>
      </c>
      <c r="F183" t="s">
        <v>5360</v>
      </c>
      <c r="G183" t="s">
        <v>7055</v>
      </c>
      <c r="H183" t="s">
        <v>2723</v>
      </c>
      <c r="I183" t="str">
        <f t="shared" si="2"/>
        <v>FALSE</v>
      </c>
      <c r="K183" t="s">
        <v>5360</v>
      </c>
      <c r="L183" t="s">
        <v>5360</v>
      </c>
    </row>
    <row r="184" spans="1:12">
      <c r="A184">
        <v>105</v>
      </c>
      <c r="B184" t="s">
        <v>140</v>
      </c>
      <c r="C184" t="s">
        <v>108</v>
      </c>
      <c r="D184" t="s">
        <v>5360</v>
      </c>
      <c r="E184" t="s">
        <v>5360</v>
      </c>
      <c r="F184" t="s">
        <v>5360</v>
      </c>
      <c r="G184" t="s">
        <v>7056</v>
      </c>
      <c r="H184" t="s">
        <v>2723</v>
      </c>
      <c r="I184" t="str">
        <f t="shared" si="2"/>
        <v>FALSE</v>
      </c>
      <c r="K184" t="s">
        <v>5360</v>
      </c>
      <c r="L184" t="s">
        <v>5360</v>
      </c>
    </row>
    <row r="185" spans="1:12">
      <c r="A185">
        <v>106</v>
      </c>
      <c r="B185" t="s">
        <v>140</v>
      </c>
      <c r="C185" t="s">
        <v>7057</v>
      </c>
      <c r="D185" t="s">
        <v>5360</v>
      </c>
      <c r="E185" t="s">
        <v>5360</v>
      </c>
      <c r="F185" t="s">
        <v>5360</v>
      </c>
      <c r="G185" t="s">
        <v>7057</v>
      </c>
      <c r="H185" t="s">
        <v>2723</v>
      </c>
      <c r="I185" t="str">
        <f t="shared" si="2"/>
        <v>FALSE</v>
      </c>
      <c r="K185" t="s">
        <v>5360</v>
      </c>
      <c r="L185" t="s">
        <v>5360</v>
      </c>
    </row>
    <row r="186" spans="1:12">
      <c r="A186">
        <v>107</v>
      </c>
      <c r="B186" t="s">
        <v>140</v>
      </c>
      <c r="C186" t="s">
        <v>306</v>
      </c>
      <c r="D186" t="s">
        <v>5360</v>
      </c>
      <c r="E186" t="s">
        <v>5360</v>
      </c>
      <c r="F186" t="s">
        <v>5360</v>
      </c>
      <c r="G186" t="s">
        <v>7058</v>
      </c>
      <c r="H186" t="s">
        <v>2723</v>
      </c>
      <c r="I186" t="str">
        <f t="shared" si="2"/>
        <v>FALSE</v>
      </c>
      <c r="K186" t="s">
        <v>5360</v>
      </c>
      <c r="L186" t="s">
        <v>5360</v>
      </c>
    </row>
    <row r="187" spans="1:12">
      <c r="A187">
        <v>108</v>
      </c>
      <c r="B187" t="s">
        <v>140</v>
      </c>
      <c r="C187" t="s">
        <v>244</v>
      </c>
      <c r="D187" t="s">
        <v>5360</v>
      </c>
      <c r="E187" t="s">
        <v>5360</v>
      </c>
      <c r="F187" t="s">
        <v>5360</v>
      </c>
      <c r="G187" t="s">
        <v>7059</v>
      </c>
      <c r="H187" t="s">
        <v>2723</v>
      </c>
      <c r="I187" t="str">
        <f t="shared" si="2"/>
        <v>FALSE</v>
      </c>
      <c r="K187" t="s">
        <v>5360</v>
      </c>
      <c r="L187" t="s">
        <v>5360</v>
      </c>
    </row>
    <row r="188" spans="1:12">
      <c r="A188">
        <v>109</v>
      </c>
      <c r="B188" t="s">
        <v>140</v>
      </c>
      <c r="C188" t="s">
        <v>255</v>
      </c>
      <c r="D188" t="s">
        <v>5360</v>
      </c>
      <c r="E188" t="s">
        <v>5360</v>
      </c>
      <c r="F188" t="s">
        <v>5360</v>
      </c>
      <c r="G188" t="s">
        <v>7060</v>
      </c>
      <c r="H188" t="s">
        <v>2723</v>
      </c>
      <c r="I188" t="str">
        <f t="shared" si="2"/>
        <v>FALSE</v>
      </c>
      <c r="K188" t="s">
        <v>5360</v>
      </c>
      <c r="L188" t="s">
        <v>5360</v>
      </c>
    </row>
    <row r="189" spans="1:12">
      <c r="A189">
        <v>110</v>
      </c>
      <c r="B189" t="s">
        <v>140</v>
      </c>
      <c r="C189" t="s">
        <v>265</v>
      </c>
      <c r="D189" t="s">
        <v>5360</v>
      </c>
      <c r="E189" t="s">
        <v>5360</v>
      </c>
      <c r="F189" t="s">
        <v>5360</v>
      </c>
      <c r="G189" t="s">
        <v>7061</v>
      </c>
      <c r="H189" t="s">
        <v>2723</v>
      </c>
      <c r="I189" t="str">
        <f t="shared" si="2"/>
        <v>FALSE</v>
      </c>
      <c r="K189" t="s">
        <v>5360</v>
      </c>
      <c r="L189" t="s">
        <v>5360</v>
      </c>
    </row>
    <row r="190" spans="1:12">
      <c r="A190">
        <v>111</v>
      </c>
      <c r="B190" t="s">
        <v>140</v>
      </c>
      <c r="C190" t="s">
        <v>95</v>
      </c>
      <c r="D190" t="s">
        <v>5360</v>
      </c>
      <c r="E190" t="s">
        <v>5360</v>
      </c>
      <c r="F190" t="s">
        <v>5360</v>
      </c>
      <c r="G190" t="s">
        <v>7062</v>
      </c>
      <c r="H190" t="s">
        <v>2723</v>
      </c>
      <c r="I190" t="str">
        <f t="shared" si="2"/>
        <v>FALSE</v>
      </c>
      <c r="K190" t="s">
        <v>5360</v>
      </c>
      <c r="L190" t="s">
        <v>5360</v>
      </c>
    </row>
    <row r="191" spans="1:12">
      <c r="A191">
        <v>112</v>
      </c>
      <c r="B191" t="s">
        <v>140</v>
      </c>
      <c r="C191" t="s">
        <v>144</v>
      </c>
      <c r="D191" t="s">
        <v>5360</v>
      </c>
      <c r="E191" t="s">
        <v>5360</v>
      </c>
      <c r="F191" t="s">
        <v>5360</v>
      </c>
      <c r="G191" t="s">
        <v>7063</v>
      </c>
      <c r="H191" t="s">
        <v>2723</v>
      </c>
      <c r="I191" t="str">
        <f t="shared" si="2"/>
        <v>FALSE</v>
      </c>
      <c r="K191" t="s">
        <v>5360</v>
      </c>
      <c r="L191" t="s">
        <v>5360</v>
      </c>
    </row>
    <row r="192" spans="1:12">
      <c r="A192">
        <v>113</v>
      </c>
      <c r="B192" t="s">
        <v>140</v>
      </c>
      <c r="C192" t="s">
        <v>181</v>
      </c>
      <c r="D192" t="s">
        <v>5360</v>
      </c>
      <c r="E192" t="s">
        <v>5360</v>
      </c>
      <c r="F192" t="s">
        <v>5360</v>
      </c>
      <c r="G192" t="s">
        <v>7064</v>
      </c>
      <c r="H192" t="s">
        <v>2723</v>
      </c>
      <c r="I192" t="str">
        <f t="shared" si="2"/>
        <v>FALSE</v>
      </c>
      <c r="K192" t="s">
        <v>5360</v>
      </c>
      <c r="L192" t="s">
        <v>5360</v>
      </c>
    </row>
    <row r="193" spans="1:12">
      <c r="A193">
        <v>135</v>
      </c>
      <c r="B193" t="s">
        <v>140</v>
      </c>
      <c r="C193" t="s">
        <v>1236</v>
      </c>
      <c r="D193" t="s">
        <v>5360</v>
      </c>
      <c r="E193" t="s">
        <v>5360</v>
      </c>
      <c r="F193" t="s">
        <v>5360</v>
      </c>
      <c r="G193" t="s">
        <v>7065</v>
      </c>
      <c r="H193" t="s">
        <v>2723</v>
      </c>
      <c r="I193" t="str">
        <f t="shared" si="2"/>
        <v>FALSE</v>
      </c>
      <c r="K193" t="s">
        <v>5360</v>
      </c>
      <c r="L193" t="s">
        <v>5360</v>
      </c>
    </row>
    <row r="194" spans="1:12">
      <c r="A194">
        <v>137</v>
      </c>
      <c r="B194" t="s">
        <v>140</v>
      </c>
      <c r="C194" t="s">
        <v>1225</v>
      </c>
      <c r="D194" t="s">
        <v>5360</v>
      </c>
      <c r="E194" t="s">
        <v>5360</v>
      </c>
      <c r="F194" t="s">
        <v>5360</v>
      </c>
      <c r="G194" t="s">
        <v>7066</v>
      </c>
      <c r="H194" t="s">
        <v>2723</v>
      </c>
      <c r="I194" t="str">
        <f t="shared" ref="I194:I249" si="3">IF(ISBLANK(J194),"FALSE","TRUE")</f>
        <v>FALSE</v>
      </c>
      <c r="K194" t="s">
        <v>5360</v>
      </c>
      <c r="L194" t="s">
        <v>5360</v>
      </c>
    </row>
    <row r="195" spans="1:12">
      <c r="A195">
        <v>138</v>
      </c>
      <c r="B195" t="s">
        <v>140</v>
      </c>
      <c r="C195" t="s">
        <v>1214</v>
      </c>
      <c r="D195" t="s">
        <v>5360</v>
      </c>
      <c r="E195" t="s">
        <v>5360</v>
      </c>
      <c r="F195" t="s">
        <v>5360</v>
      </c>
      <c r="G195" t="s">
        <v>5247</v>
      </c>
      <c r="H195" t="s">
        <v>2723</v>
      </c>
      <c r="I195" t="str">
        <f t="shared" si="3"/>
        <v>FALSE</v>
      </c>
      <c r="K195" t="s">
        <v>5360</v>
      </c>
      <c r="L195" t="s">
        <v>5360</v>
      </c>
    </row>
    <row r="196" spans="1:12">
      <c r="A196">
        <v>139</v>
      </c>
      <c r="B196" t="s">
        <v>140</v>
      </c>
      <c r="C196" t="s">
        <v>1303</v>
      </c>
      <c r="D196" t="s">
        <v>5360</v>
      </c>
      <c r="E196" t="s">
        <v>5360</v>
      </c>
      <c r="F196" t="s">
        <v>5360</v>
      </c>
      <c r="G196" t="s">
        <v>7067</v>
      </c>
      <c r="H196" t="s">
        <v>2723</v>
      </c>
      <c r="I196" t="str">
        <f t="shared" si="3"/>
        <v>FALSE</v>
      </c>
      <c r="K196" t="s">
        <v>5360</v>
      </c>
      <c r="L196" t="s">
        <v>5360</v>
      </c>
    </row>
    <row r="197" spans="1:12">
      <c r="A197">
        <v>140</v>
      </c>
      <c r="B197" t="s">
        <v>140</v>
      </c>
      <c r="C197" t="s">
        <v>7068</v>
      </c>
      <c r="D197" t="s">
        <v>5360</v>
      </c>
      <c r="E197" t="s">
        <v>5360</v>
      </c>
      <c r="F197" t="s">
        <v>5360</v>
      </c>
      <c r="G197" t="s">
        <v>7069</v>
      </c>
      <c r="H197" t="s">
        <v>2723</v>
      </c>
      <c r="I197" t="str">
        <f t="shared" si="3"/>
        <v>FALSE</v>
      </c>
      <c r="K197" t="s">
        <v>5360</v>
      </c>
      <c r="L197" t="s">
        <v>5360</v>
      </c>
    </row>
    <row r="198" spans="1:12">
      <c r="A198">
        <v>141</v>
      </c>
      <c r="B198" t="s">
        <v>140</v>
      </c>
      <c r="C198" t="s">
        <v>1338</v>
      </c>
      <c r="D198" t="s">
        <v>5360</v>
      </c>
      <c r="E198" t="s">
        <v>5360</v>
      </c>
      <c r="F198" t="s">
        <v>5360</v>
      </c>
      <c r="G198" t="s">
        <v>7070</v>
      </c>
      <c r="H198" t="s">
        <v>2723</v>
      </c>
      <c r="I198" t="str">
        <f t="shared" si="3"/>
        <v>FALSE</v>
      </c>
      <c r="K198" t="s">
        <v>5360</v>
      </c>
      <c r="L198" t="s">
        <v>5360</v>
      </c>
    </row>
    <row r="199" spans="1:12">
      <c r="A199">
        <v>142</v>
      </c>
      <c r="B199" t="s">
        <v>140</v>
      </c>
      <c r="C199" t="s">
        <v>1248</v>
      </c>
      <c r="D199" t="s">
        <v>5360</v>
      </c>
      <c r="E199" t="s">
        <v>5360</v>
      </c>
      <c r="F199" t="s">
        <v>5360</v>
      </c>
      <c r="G199" t="s">
        <v>7071</v>
      </c>
      <c r="H199" t="s">
        <v>2723</v>
      </c>
      <c r="I199" t="str">
        <f t="shared" si="3"/>
        <v>FALSE</v>
      </c>
      <c r="K199" t="s">
        <v>5360</v>
      </c>
      <c r="L199" t="s">
        <v>5360</v>
      </c>
    </row>
    <row r="200" spans="1:12">
      <c r="A200">
        <v>143</v>
      </c>
      <c r="B200" t="s">
        <v>140</v>
      </c>
      <c r="C200" t="s">
        <v>1262</v>
      </c>
      <c r="D200" t="s">
        <v>5360</v>
      </c>
      <c r="E200" t="s">
        <v>5360</v>
      </c>
      <c r="F200" t="s">
        <v>5360</v>
      </c>
      <c r="G200" t="s">
        <v>7072</v>
      </c>
      <c r="H200" t="s">
        <v>2723</v>
      </c>
      <c r="I200" t="str">
        <f t="shared" si="3"/>
        <v>FALSE</v>
      </c>
      <c r="K200" t="s">
        <v>5360</v>
      </c>
      <c r="L200" t="s">
        <v>5360</v>
      </c>
    </row>
    <row r="201" spans="1:12">
      <c r="A201">
        <v>144</v>
      </c>
      <c r="B201" t="s">
        <v>140</v>
      </c>
      <c r="C201" t="s">
        <v>1314</v>
      </c>
      <c r="D201" t="s">
        <v>5360</v>
      </c>
      <c r="E201" t="s">
        <v>5360</v>
      </c>
      <c r="F201" t="s">
        <v>5360</v>
      </c>
      <c r="G201" t="s">
        <v>7073</v>
      </c>
      <c r="H201" t="s">
        <v>2723</v>
      </c>
      <c r="I201" t="str">
        <f t="shared" si="3"/>
        <v>FALSE</v>
      </c>
      <c r="K201" t="s">
        <v>5360</v>
      </c>
      <c r="L201" t="s">
        <v>5360</v>
      </c>
    </row>
    <row r="202" spans="1:12">
      <c r="A202">
        <v>145</v>
      </c>
      <c r="B202" t="s">
        <v>140</v>
      </c>
      <c r="C202" t="s">
        <v>1352</v>
      </c>
      <c r="D202" t="s">
        <v>5360</v>
      </c>
      <c r="E202" t="s">
        <v>5360</v>
      </c>
      <c r="F202" t="s">
        <v>5360</v>
      </c>
      <c r="G202" t="s">
        <v>7074</v>
      </c>
      <c r="H202" t="s">
        <v>2723</v>
      </c>
      <c r="I202" t="str">
        <f t="shared" si="3"/>
        <v>FALSE</v>
      </c>
      <c r="K202" t="s">
        <v>5360</v>
      </c>
      <c r="L202" t="s">
        <v>5360</v>
      </c>
    </row>
    <row r="203" spans="1:12">
      <c r="A203">
        <v>146</v>
      </c>
      <c r="B203" t="s">
        <v>140</v>
      </c>
      <c r="C203" t="s">
        <v>1276</v>
      </c>
      <c r="D203" t="s">
        <v>5360</v>
      </c>
      <c r="E203" t="s">
        <v>5360</v>
      </c>
      <c r="F203" t="s">
        <v>5360</v>
      </c>
      <c r="G203" t="s">
        <v>7075</v>
      </c>
      <c r="H203" t="s">
        <v>2723</v>
      </c>
      <c r="I203" t="str">
        <f t="shared" si="3"/>
        <v>FALSE</v>
      </c>
      <c r="K203" t="s">
        <v>5360</v>
      </c>
      <c r="L203" t="s">
        <v>5360</v>
      </c>
    </row>
    <row r="204" spans="1:12">
      <c r="A204">
        <v>147</v>
      </c>
      <c r="B204" t="s">
        <v>140</v>
      </c>
      <c r="C204" t="s">
        <v>1290</v>
      </c>
      <c r="D204" t="s">
        <v>5360</v>
      </c>
      <c r="E204" t="s">
        <v>5360</v>
      </c>
      <c r="F204" t="s">
        <v>5360</v>
      </c>
      <c r="G204" t="s">
        <v>7076</v>
      </c>
      <c r="H204" t="s">
        <v>2723</v>
      </c>
      <c r="I204" t="str">
        <f t="shared" si="3"/>
        <v>FALSE</v>
      </c>
      <c r="K204" t="s">
        <v>5360</v>
      </c>
      <c r="L204" t="s">
        <v>5360</v>
      </c>
    </row>
    <row r="205" spans="1:12">
      <c r="A205">
        <v>166</v>
      </c>
      <c r="B205" t="s">
        <v>140</v>
      </c>
      <c r="C205" t="s">
        <v>169</v>
      </c>
      <c r="D205" t="s">
        <v>5360</v>
      </c>
      <c r="E205" t="s">
        <v>5360</v>
      </c>
      <c r="F205" t="s">
        <v>5360</v>
      </c>
      <c r="G205" t="s">
        <v>171</v>
      </c>
      <c r="H205" t="s">
        <v>2723</v>
      </c>
      <c r="I205" t="str">
        <f t="shared" si="3"/>
        <v>FALSE</v>
      </c>
      <c r="K205" t="s">
        <v>5360</v>
      </c>
      <c r="L205" t="s">
        <v>5360</v>
      </c>
    </row>
    <row r="206" spans="1:12">
      <c r="A206">
        <v>168</v>
      </c>
      <c r="B206" t="s">
        <v>140</v>
      </c>
      <c r="C206" t="s">
        <v>193</v>
      </c>
      <c r="D206" t="s">
        <v>5360</v>
      </c>
      <c r="E206" t="s">
        <v>5360</v>
      </c>
      <c r="F206" t="s">
        <v>5360</v>
      </c>
      <c r="G206" t="s">
        <v>195</v>
      </c>
      <c r="H206" t="s">
        <v>2723</v>
      </c>
      <c r="I206" t="str">
        <f t="shared" si="3"/>
        <v>FALSE</v>
      </c>
      <c r="K206" t="s">
        <v>5360</v>
      </c>
      <c r="L206" t="s">
        <v>5360</v>
      </c>
    </row>
    <row r="207" spans="1:12">
      <c r="A207">
        <v>169</v>
      </c>
      <c r="B207" t="s">
        <v>140</v>
      </c>
      <c r="C207" t="s">
        <v>182</v>
      </c>
      <c r="D207" t="s">
        <v>5360</v>
      </c>
      <c r="E207" t="s">
        <v>5360</v>
      </c>
      <c r="F207" t="s">
        <v>5360</v>
      </c>
      <c r="G207" t="s">
        <v>184</v>
      </c>
      <c r="H207" t="s">
        <v>2723</v>
      </c>
      <c r="I207" t="str">
        <f t="shared" si="3"/>
        <v>FALSE</v>
      </c>
      <c r="K207" t="s">
        <v>5360</v>
      </c>
      <c r="L207" t="s">
        <v>5360</v>
      </c>
    </row>
    <row r="208" spans="1:12">
      <c r="A208">
        <v>170</v>
      </c>
      <c r="B208" t="s">
        <v>140</v>
      </c>
      <c r="C208" t="s">
        <v>373</v>
      </c>
      <c r="D208" t="s">
        <v>5360</v>
      </c>
      <c r="E208" t="s">
        <v>5360</v>
      </c>
      <c r="F208" t="s">
        <v>5360</v>
      </c>
      <c r="G208" t="s">
        <v>375</v>
      </c>
      <c r="H208" t="s">
        <v>2723</v>
      </c>
      <c r="I208" t="str">
        <f t="shared" si="3"/>
        <v>FALSE</v>
      </c>
      <c r="K208" t="s">
        <v>5360</v>
      </c>
      <c r="L208" t="s">
        <v>5360</v>
      </c>
    </row>
    <row r="209" spans="1:12">
      <c r="A209">
        <v>171</v>
      </c>
      <c r="B209" t="s">
        <v>140</v>
      </c>
      <c r="C209" t="s">
        <v>7077</v>
      </c>
      <c r="D209" t="s">
        <v>5360</v>
      </c>
      <c r="E209" t="s">
        <v>5360</v>
      </c>
      <c r="F209" t="s">
        <v>5360</v>
      </c>
      <c r="G209" t="s">
        <v>7078</v>
      </c>
      <c r="H209" t="s">
        <v>2723</v>
      </c>
      <c r="I209" t="str">
        <f t="shared" si="3"/>
        <v>FALSE</v>
      </c>
      <c r="K209" t="s">
        <v>5360</v>
      </c>
      <c r="L209" t="s">
        <v>5360</v>
      </c>
    </row>
    <row r="210" spans="1:12">
      <c r="A210">
        <v>172</v>
      </c>
      <c r="B210" t="s">
        <v>140</v>
      </c>
      <c r="C210" t="s">
        <v>379</v>
      </c>
      <c r="D210" t="s">
        <v>5360</v>
      </c>
      <c r="E210" t="s">
        <v>5360</v>
      </c>
      <c r="F210" t="s">
        <v>5360</v>
      </c>
      <c r="G210" t="s">
        <v>381</v>
      </c>
      <c r="H210" t="s">
        <v>2723</v>
      </c>
      <c r="I210" t="str">
        <f t="shared" si="3"/>
        <v>FALSE</v>
      </c>
      <c r="K210" t="s">
        <v>5360</v>
      </c>
      <c r="L210" t="s">
        <v>5360</v>
      </c>
    </row>
    <row r="211" spans="1:12">
      <c r="A211">
        <v>173</v>
      </c>
      <c r="B211" t="s">
        <v>140</v>
      </c>
      <c r="C211" t="s">
        <v>357</v>
      </c>
      <c r="D211" t="s">
        <v>5360</v>
      </c>
      <c r="E211" t="s">
        <v>5360</v>
      </c>
      <c r="F211" t="s">
        <v>5360</v>
      </c>
      <c r="G211" t="s">
        <v>359</v>
      </c>
      <c r="H211" t="s">
        <v>2723</v>
      </c>
      <c r="I211" t="str">
        <f t="shared" si="3"/>
        <v>FALSE</v>
      </c>
      <c r="K211" t="s">
        <v>5360</v>
      </c>
      <c r="L211" t="s">
        <v>5360</v>
      </c>
    </row>
    <row r="212" spans="1:12">
      <c r="A212">
        <v>174</v>
      </c>
      <c r="B212" t="s">
        <v>140</v>
      </c>
      <c r="C212" t="s">
        <v>361</v>
      </c>
      <c r="D212" t="s">
        <v>5360</v>
      </c>
      <c r="E212" t="s">
        <v>5360</v>
      </c>
      <c r="F212" t="s">
        <v>5360</v>
      </c>
      <c r="G212" t="s">
        <v>363</v>
      </c>
      <c r="H212" t="s">
        <v>2723</v>
      </c>
      <c r="I212" t="str">
        <f t="shared" si="3"/>
        <v>FALSE</v>
      </c>
      <c r="K212" t="s">
        <v>5360</v>
      </c>
      <c r="L212" t="s">
        <v>5360</v>
      </c>
    </row>
    <row r="213" spans="1:12">
      <c r="A213">
        <v>175</v>
      </c>
      <c r="B213" t="s">
        <v>140</v>
      </c>
      <c r="C213" t="s">
        <v>365</v>
      </c>
      <c r="D213" t="s">
        <v>5360</v>
      </c>
      <c r="E213" t="s">
        <v>5360</v>
      </c>
      <c r="F213" t="s">
        <v>5360</v>
      </c>
      <c r="G213" t="s">
        <v>367</v>
      </c>
      <c r="H213" t="s">
        <v>2723</v>
      </c>
      <c r="I213" t="str">
        <f t="shared" si="3"/>
        <v>FALSE</v>
      </c>
      <c r="K213" t="s">
        <v>5360</v>
      </c>
      <c r="L213" t="s">
        <v>5360</v>
      </c>
    </row>
    <row r="214" spans="1:12">
      <c r="A214">
        <v>176</v>
      </c>
      <c r="B214" t="s">
        <v>140</v>
      </c>
      <c r="C214" t="s">
        <v>369</v>
      </c>
      <c r="D214" t="s">
        <v>5360</v>
      </c>
      <c r="E214" t="s">
        <v>5360</v>
      </c>
      <c r="F214" t="s">
        <v>5360</v>
      </c>
      <c r="G214" t="s">
        <v>371</v>
      </c>
      <c r="H214" t="s">
        <v>2723</v>
      </c>
      <c r="I214" t="str">
        <f t="shared" si="3"/>
        <v>FALSE</v>
      </c>
      <c r="K214" t="s">
        <v>5360</v>
      </c>
      <c r="L214" t="s">
        <v>5360</v>
      </c>
    </row>
    <row r="215" spans="1:12">
      <c r="A215">
        <v>177</v>
      </c>
      <c r="B215" t="s">
        <v>140</v>
      </c>
      <c r="C215" t="s">
        <v>138</v>
      </c>
      <c r="D215" t="s">
        <v>5360</v>
      </c>
      <c r="E215" t="s">
        <v>5360</v>
      </c>
      <c r="F215" t="s">
        <v>5360</v>
      </c>
      <c r="G215" t="s">
        <v>141</v>
      </c>
      <c r="H215" t="s">
        <v>2723</v>
      </c>
      <c r="I215" t="str">
        <f t="shared" si="3"/>
        <v>FALSE</v>
      </c>
      <c r="K215" t="s">
        <v>5360</v>
      </c>
      <c r="L215" t="s">
        <v>5360</v>
      </c>
    </row>
    <row r="216" spans="1:12">
      <c r="A216">
        <v>178</v>
      </c>
      <c r="B216" t="s">
        <v>140</v>
      </c>
      <c r="C216" t="s">
        <v>177</v>
      </c>
      <c r="D216" t="s">
        <v>5360</v>
      </c>
      <c r="E216" t="s">
        <v>5360</v>
      </c>
      <c r="F216" t="s">
        <v>5360</v>
      </c>
      <c r="G216" t="s">
        <v>179</v>
      </c>
      <c r="H216" t="s">
        <v>2723</v>
      </c>
      <c r="I216" t="str">
        <f t="shared" si="3"/>
        <v>FALSE</v>
      </c>
      <c r="K216" t="s">
        <v>5360</v>
      </c>
      <c r="L216" t="s">
        <v>5360</v>
      </c>
    </row>
    <row r="217" spans="1:12">
      <c r="A217">
        <v>200</v>
      </c>
      <c r="B217" t="s">
        <v>140</v>
      </c>
      <c r="C217" t="s">
        <v>661</v>
      </c>
      <c r="D217" t="s">
        <v>5360</v>
      </c>
      <c r="E217" t="s">
        <v>5360</v>
      </c>
      <c r="F217" t="s">
        <v>5360</v>
      </c>
      <c r="G217" t="s">
        <v>663</v>
      </c>
      <c r="H217" t="s">
        <v>2723</v>
      </c>
      <c r="I217" t="str">
        <f t="shared" si="3"/>
        <v>FALSE</v>
      </c>
      <c r="K217" t="s">
        <v>5360</v>
      </c>
      <c r="L217" t="s">
        <v>5360</v>
      </c>
    </row>
    <row r="218" spans="1:12">
      <c r="A218">
        <v>202</v>
      </c>
      <c r="B218" t="s">
        <v>140</v>
      </c>
      <c r="C218" t="s">
        <v>688</v>
      </c>
      <c r="D218" t="s">
        <v>5360</v>
      </c>
      <c r="E218" t="s">
        <v>5360</v>
      </c>
      <c r="F218" t="s">
        <v>5360</v>
      </c>
      <c r="G218" t="s">
        <v>690</v>
      </c>
      <c r="H218" t="s">
        <v>2723</v>
      </c>
      <c r="I218" t="str">
        <f t="shared" si="3"/>
        <v>FALSE</v>
      </c>
      <c r="K218" t="s">
        <v>5360</v>
      </c>
      <c r="L218" t="s">
        <v>5360</v>
      </c>
    </row>
    <row r="219" spans="1:12">
      <c r="A219">
        <v>204</v>
      </c>
      <c r="B219" t="s">
        <v>140</v>
      </c>
      <c r="C219" t="s">
        <v>503</v>
      </c>
      <c r="D219" t="s">
        <v>5360</v>
      </c>
      <c r="E219" t="s">
        <v>5360</v>
      </c>
      <c r="F219" t="s">
        <v>5360</v>
      </c>
      <c r="G219" t="s">
        <v>505</v>
      </c>
      <c r="H219" t="s">
        <v>2723</v>
      </c>
      <c r="I219" t="str">
        <f t="shared" si="3"/>
        <v>FALSE</v>
      </c>
      <c r="K219" t="s">
        <v>5360</v>
      </c>
      <c r="L219" t="s">
        <v>5360</v>
      </c>
    </row>
    <row r="220" spans="1:12">
      <c r="A220">
        <v>206</v>
      </c>
      <c r="B220" t="s">
        <v>140</v>
      </c>
      <c r="C220" t="s">
        <v>817</v>
      </c>
      <c r="D220" t="s">
        <v>5360</v>
      </c>
      <c r="E220" t="s">
        <v>5360</v>
      </c>
      <c r="F220" t="s">
        <v>5360</v>
      </c>
      <c r="G220" t="s">
        <v>819</v>
      </c>
      <c r="H220" t="s">
        <v>2723</v>
      </c>
      <c r="I220" t="str">
        <f t="shared" si="3"/>
        <v>FALSE</v>
      </c>
      <c r="K220" t="s">
        <v>5360</v>
      </c>
      <c r="L220" t="s">
        <v>5360</v>
      </c>
    </row>
    <row r="221" spans="1:12">
      <c r="A221">
        <v>208</v>
      </c>
      <c r="B221" t="s">
        <v>140</v>
      </c>
      <c r="C221" t="s">
        <v>7079</v>
      </c>
      <c r="D221" t="s">
        <v>5360</v>
      </c>
      <c r="E221" t="s">
        <v>5360</v>
      </c>
      <c r="F221" t="s">
        <v>5360</v>
      </c>
      <c r="G221" t="s">
        <v>7080</v>
      </c>
      <c r="H221" t="s">
        <v>2723</v>
      </c>
      <c r="I221" t="str">
        <f t="shared" si="3"/>
        <v>FALSE</v>
      </c>
      <c r="K221" t="s">
        <v>5360</v>
      </c>
      <c r="L221" t="s">
        <v>5360</v>
      </c>
    </row>
    <row r="222" spans="1:12">
      <c r="A222">
        <v>210</v>
      </c>
      <c r="B222" t="s">
        <v>140</v>
      </c>
      <c r="C222" t="s">
        <v>824</v>
      </c>
      <c r="D222" t="s">
        <v>5360</v>
      </c>
      <c r="E222" t="s">
        <v>5360</v>
      </c>
      <c r="F222" t="s">
        <v>5360</v>
      </c>
      <c r="G222" t="s">
        <v>826</v>
      </c>
      <c r="H222" t="s">
        <v>2723</v>
      </c>
      <c r="I222" t="str">
        <f t="shared" si="3"/>
        <v>FALSE</v>
      </c>
      <c r="K222" t="s">
        <v>5360</v>
      </c>
      <c r="L222" t="s">
        <v>5360</v>
      </c>
    </row>
    <row r="223" spans="1:12">
      <c r="A223">
        <v>212</v>
      </c>
      <c r="B223" t="s">
        <v>140</v>
      </c>
      <c r="C223" t="s">
        <v>675</v>
      </c>
      <c r="D223" t="s">
        <v>5360</v>
      </c>
      <c r="E223" t="s">
        <v>5360</v>
      </c>
      <c r="F223" t="s">
        <v>5360</v>
      </c>
      <c r="G223" t="s">
        <v>677</v>
      </c>
      <c r="H223" t="s">
        <v>2723</v>
      </c>
      <c r="I223" t="str">
        <f t="shared" si="3"/>
        <v>FALSE</v>
      </c>
      <c r="K223" t="s">
        <v>5360</v>
      </c>
      <c r="L223" t="s">
        <v>5360</v>
      </c>
    </row>
    <row r="224" spans="1:12">
      <c r="A224">
        <v>214</v>
      </c>
      <c r="B224" t="s">
        <v>140</v>
      </c>
      <c r="C224" t="s">
        <v>679</v>
      </c>
      <c r="D224" t="s">
        <v>5360</v>
      </c>
      <c r="E224" t="s">
        <v>5360</v>
      </c>
      <c r="F224" t="s">
        <v>5360</v>
      </c>
      <c r="G224" t="s">
        <v>681</v>
      </c>
      <c r="H224" t="s">
        <v>2723</v>
      </c>
      <c r="I224" t="str">
        <f t="shared" si="3"/>
        <v>FALSE</v>
      </c>
      <c r="K224" t="s">
        <v>5360</v>
      </c>
      <c r="L224" t="s">
        <v>5360</v>
      </c>
    </row>
    <row r="225" spans="1:12">
      <c r="A225">
        <v>216</v>
      </c>
      <c r="B225" t="s">
        <v>140</v>
      </c>
      <c r="C225" t="s">
        <v>808</v>
      </c>
      <c r="D225" t="s">
        <v>5360</v>
      </c>
      <c r="E225" t="s">
        <v>5360</v>
      </c>
      <c r="F225" t="s">
        <v>5360</v>
      </c>
      <c r="G225" t="s">
        <v>810</v>
      </c>
      <c r="H225" t="s">
        <v>2723</v>
      </c>
      <c r="I225" t="str">
        <f t="shared" si="3"/>
        <v>FALSE</v>
      </c>
      <c r="K225" t="s">
        <v>5360</v>
      </c>
      <c r="L225" t="s">
        <v>5360</v>
      </c>
    </row>
    <row r="226" spans="1:12">
      <c r="A226">
        <v>218</v>
      </c>
      <c r="B226" t="s">
        <v>140</v>
      </c>
      <c r="C226" t="s">
        <v>812</v>
      </c>
      <c r="D226" t="s">
        <v>5360</v>
      </c>
      <c r="E226" t="s">
        <v>5360</v>
      </c>
      <c r="F226" t="s">
        <v>5360</v>
      </c>
      <c r="G226" t="s">
        <v>814</v>
      </c>
      <c r="H226" t="s">
        <v>2723</v>
      </c>
      <c r="I226" t="str">
        <f t="shared" si="3"/>
        <v>FALSE</v>
      </c>
      <c r="K226" t="s">
        <v>5360</v>
      </c>
      <c r="L226" t="s">
        <v>5360</v>
      </c>
    </row>
    <row r="227" spans="1:12">
      <c r="A227">
        <v>220</v>
      </c>
      <c r="B227" t="s">
        <v>140</v>
      </c>
      <c r="C227" t="s">
        <v>631</v>
      </c>
      <c r="D227" t="s">
        <v>5360</v>
      </c>
      <c r="E227" t="s">
        <v>5360</v>
      </c>
      <c r="F227" t="s">
        <v>5360</v>
      </c>
      <c r="G227" t="s">
        <v>633</v>
      </c>
      <c r="H227" t="s">
        <v>2723</v>
      </c>
      <c r="I227" t="str">
        <f t="shared" si="3"/>
        <v>FALSE</v>
      </c>
      <c r="K227" t="s">
        <v>5360</v>
      </c>
      <c r="L227" t="s">
        <v>5360</v>
      </c>
    </row>
    <row r="228" spans="1:12">
      <c r="A228">
        <v>222</v>
      </c>
      <c r="B228" t="s">
        <v>140</v>
      </c>
      <c r="C228" t="s">
        <v>670</v>
      </c>
      <c r="D228" t="s">
        <v>5360</v>
      </c>
      <c r="E228" t="s">
        <v>5360</v>
      </c>
      <c r="F228" t="s">
        <v>5360</v>
      </c>
      <c r="G228" t="s">
        <v>672</v>
      </c>
      <c r="H228" t="s">
        <v>2723</v>
      </c>
      <c r="I228" t="str">
        <f t="shared" si="3"/>
        <v>FALSE</v>
      </c>
      <c r="K228" t="s">
        <v>5360</v>
      </c>
      <c r="L228" t="s">
        <v>5360</v>
      </c>
    </row>
    <row r="229" spans="1:12">
      <c r="A229">
        <v>229</v>
      </c>
      <c r="B229" t="s">
        <v>140</v>
      </c>
      <c r="C229" t="s">
        <v>1578</v>
      </c>
      <c r="D229" t="s">
        <v>5360</v>
      </c>
      <c r="E229" t="s">
        <v>5360</v>
      </c>
      <c r="F229" t="s">
        <v>5360</v>
      </c>
      <c r="G229" t="s">
        <v>7081</v>
      </c>
      <c r="H229" t="s">
        <v>2723</v>
      </c>
      <c r="I229" t="str">
        <f t="shared" si="3"/>
        <v>FALSE</v>
      </c>
      <c r="K229" t="s">
        <v>5360</v>
      </c>
      <c r="L229" t="s">
        <v>5360</v>
      </c>
    </row>
    <row r="230" spans="1:12">
      <c r="A230">
        <v>230</v>
      </c>
      <c r="B230" t="s">
        <v>140</v>
      </c>
      <c r="C230" t="s">
        <v>1586</v>
      </c>
      <c r="D230" t="s">
        <v>5360</v>
      </c>
      <c r="E230" t="s">
        <v>5360</v>
      </c>
      <c r="F230" t="s">
        <v>5360</v>
      </c>
      <c r="G230" t="s">
        <v>7082</v>
      </c>
      <c r="H230" t="s">
        <v>2723</v>
      </c>
      <c r="I230" t="str">
        <f t="shared" si="3"/>
        <v>FALSE</v>
      </c>
      <c r="K230" t="s">
        <v>5360</v>
      </c>
      <c r="L230" t="s">
        <v>5360</v>
      </c>
    </row>
    <row r="231" spans="1:12">
      <c r="A231">
        <v>241</v>
      </c>
      <c r="B231" t="s">
        <v>140</v>
      </c>
      <c r="C231" t="s">
        <v>134</v>
      </c>
      <c r="D231" t="s">
        <v>5360</v>
      </c>
      <c r="E231" t="s">
        <v>5360</v>
      </c>
      <c r="F231" t="s">
        <v>5360</v>
      </c>
      <c r="G231" t="s">
        <v>7083</v>
      </c>
      <c r="H231" t="s">
        <v>2723</v>
      </c>
      <c r="I231" t="str">
        <f t="shared" si="3"/>
        <v>FALSE</v>
      </c>
      <c r="K231" t="s">
        <v>5360</v>
      </c>
      <c r="L231" t="s">
        <v>5360</v>
      </c>
    </row>
    <row r="232" spans="1:12">
      <c r="A232">
        <v>242</v>
      </c>
      <c r="B232" t="s">
        <v>140</v>
      </c>
      <c r="C232" t="s">
        <v>1366</v>
      </c>
      <c r="D232" t="s">
        <v>5360</v>
      </c>
      <c r="E232" t="s">
        <v>5360</v>
      </c>
      <c r="F232" t="s">
        <v>5360</v>
      </c>
      <c r="G232" t="s">
        <v>7084</v>
      </c>
      <c r="H232" t="s">
        <v>2723</v>
      </c>
      <c r="I232" t="str">
        <f t="shared" si="3"/>
        <v>FALSE</v>
      </c>
      <c r="K232" t="s">
        <v>5360</v>
      </c>
      <c r="L232" t="s">
        <v>5360</v>
      </c>
    </row>
    <row r="233" spans="1:12">
      <c r="A233">
        <v>243</v>
      </c>
      <c r="B233" t="s">
        <v>140</v>
      </c>
      <c r="C233" t="s">
        <v>390</v>
      </c>
      <c r="D233" t="s">
        <v>5360</v>
      </c>
      <c r="E233" t="s">
        <v>5360</v>
      </c>
      <c r="F233" t="s">
        <v>5360</v>
      </c>
      <c r="G233" t="s">
        <v>392</v>
      </c>
      <c r="H233" t="s">
        <v>2723</v>
      </c>
      <c r="I233" t="str">
        <f t="shared" si="3"/>
        <v>FALSE</v>
      </c>
      <c r="K233" t="s">
        <v>5360</v>
      </c>
      <c r="L233" t="s">
        <v>5360</v>
      </c>
    </row>
    <row r="234" spans="1:12">
      <c r="A234">
        <v>244</v>
      </c>
      <c r="B234" t="s">
        <v>140</v>
      </c>
      <c r="C234" t="s">
        <v>835</v>
      </c>
      <c r="D234" t="s">
        <v>5360</v>
      </c>
      <c r="E234" t="s">
        <v>5360</v>
      </c>
      <c r="F234" t="s">
        <v>5360</v>
      </c>
      <c r="G234" t="s">
        <v>837</v>
      </c>
      <c r="H234" t="s">
        <v>2723</v>
      </c>
      <c r="I234" t="str">
        <f t="shared" si="3"/>
        <v>FALSE</v>
      </c>
      <c r="K234" t="s">
        <v>5360</v>
      </c>
      <c r="L234" t="s">
        <v>5360</v>
      </c>
    </row>
    <row r="235" spans="1:12">
      <c r="A235">
        <v>1</v>
      </c>
      <c r="B235" t="s">
        <v>7085</v>
      </c>
      <c r="C235" t="s">
        <v>588</v>
      </c>
      <c r="D235" t="s">
        <v>5360</v>
      </c>
      <c r="E235" t="s">
        <v>5360</v>
      </c>
      <c r="F235" t="s">
        <v>5360</v>
      </c>
      <c r="G235" t="s">
        <v>7086</v>
      </c>
      <c r="H235" t="s">
        <v>2723</v>
      </c>
      <c r="I235" t="str">
        <f t="shared" si="3"/>
        <v>FALSE</v>
      </c>
      <c r="K235" t="s">
        <v>5360</v>
      </c>
      <c r="L235" t="s">
        <v>5360</v>
      </c>
    </row>
    <row r="236" spans="1:12">
      <c r="A236">
        <v>2</v>
      </c>
      <c r="B236" t="s">
        <v>7085</v>
      </c>
      <c r="C236" t="s">
        <v>7087</v>
      </c>
      <c r="D236" t="s">
        <v>5360</v>
      </c>
      <c r="E236" t="s">
        <v>5360</v>
      </c>
      <c r="F236" t="s">
        <v>5360</v>
      </c>
      <c r="G236" t="s">
        <v>555</v>
      </c>
      <c r="H236" t="s">
        <v>2723</v>
      </c>
      <c r="I236" t="str">
        <f t="shared" si="3"/>
        <v>FALSE</v>
      </c>
      <c r="K236" t="s">
        <v>5360</v>
      </c>
      <c r="L236" t="s">
        <v>5360</v>
      </c>
    </row>
    <row r="237" spans="1:12">
      <c r="A237">
        <v>114</v>
      </c>
      <c r="B237" t="s">
        <v>7085</v>
      </c>
      <c r="C237" t="s">
        <v>2123</v>
      </c>
      <c r="D237" t="s">
        <v>5360</v>
      </c>
      <c r="E237" t="s">
        <v>5360</v>
      </c>
      <c r="F237" t="s">
        <v>5360</v>
      </c>
      <c r="G237" t="s">
        <v>1743</v>
      </c>
      <c r="H237" t="s">
        <v>2723</v>
      </c>
      <c r="I237" t="str">
        <f t="shared" si="3"/>
        <v>FALSE</v>
      </c>
      <c r="K237" t="s">
        <v>5360</v>
      </c>
      <c r="L237" t="s">
        <v>5360</v>
      </c>
    </row>
    <row r="238" spans="1:12">
      <c r="A238">
        <v>115</v>
      </c>
      <c r="B238" t="s">
        <v>7085</v>
      </c>
      <c r="C238" t="s">
        <v>2116</v>
      </c>
      <c r="D238" t="s">
        <v>5360</v>
      </c>
      <c r="E238" t="s">
        <v>5360</v>
      </c>
      <c r="F238" t="s">
        <v>5360</v>
      </c>
      <c r="G238" t="s">
        <v>7088</v>
      </c>
      <c r="H238" t="s">
        <v>2723</v>
      </c>
      <c r="I238" t="str">
        <f t="shared" si="3"/>
        <v>FALSE</v>
      </c>
      <c r="K238" t="s">
        <v>5360</v>
      </c>
      <c r="L238" t="s">
        <v>5360</v>
      </c>
    </row>
    <row r="239" spans="1:12">
      <c r="A239">
        <v>116</v>
      </c>
      <c r="B239" t="s">
        <v>7085</v>
      </c>
      <c r="C239" t="s">
        <v>1048</v>
      </c>
      <c r="D239" t="s">
        <v>5360</v>
      </c>
      <c r="E239" t="s">
        <v>5360</v>
      </c>
      <c r="F239" t="s">
        <v>5360</v>
      </c>
      <c r="G239" t="s">
        <v>7089</v>
      </c>
      <c r="H239" t="s">
        <v>2723</v>
      </c>
      <c r="I239" t="str">
        <f t="shared" si="3"/>
        <v>FALSE</v>
      </c>
      <c r="K239" t="s">
        <v>5360</v>
      </c>
      <c r="L239" t="s">
        <v>5360</v>
      </c>
    </row>
    <row r="240" spans="1:12">
      <c r="A240">
        <v>191</v>
      </c>
      <c r="B240" t="s">
        <v>7085</v>
      </c>
      <c r="C240" t="s">
        <v>121</v>
      </c>
      <c r="D240" t="s">
        <v>5360</v>
      </c>
      <c r="E240" t="s">
        <v>5360</v>
      </c>
      <c r="F240" t="s">
        <v>5360</v>
      </c>
      <c r="G240" t="s">
        <v>122</v>
      </c>
      <c r="H240" t="s">
        <v>2723</v>
      </c>
      <c r="I240" t="str">
        <f t="shared" si="3"/>
        <v>FALSE</v>
      </c>
      <c r="K240" t="s">
        <v>5360</v>
      </c>
      <c r="L240" t="s">
        <v>5360</v>
      </c>
    </row>
    <row r="241" spans="1:12">
      <c r="A241">
        <v>192</v>
      </c>
      <c r="B241" t="s">
        <v>7085</v>
      </c>
      <c r="C241" t="s">
        <v>57</v>
      </c>
      <c r="D241" t="s">
        <v>5360</v>
      </c>
      <c r="E241" t="s">
        <v>5360</v>
      </c>
      <c r="F241" t="s">
        <v>5360</v>
      </c>
      <c r="G241" t="s">
        <v>61</v>
      </c>
      <c r="H241" t="s">
        <v>2723</v>
      </c>
      <c r="I241" t="str">
        <f t="shared" si="3"/>
        <v>FALSE</v>
      </c>
      <c r="K241" t="s">
        <v>5360</v>
      </c>
      <c r="L241" t="s">
        <v>5360</v>
      </c>
    </row>
    <row r="242" spans="1:12">
      <c r="A242">
        <v>224</v>
      </c>
      <c r="B242" t="s">
        <v>7085</v>
      </c>
      <c r="C242" t="s">
        <v>7090</v>
      </c>
      <c r="D242" t="s">
        <v>5360</v>
      </c>
      <c r="E242" t="s">
        <v>5360</v>
      </c>
      <c r="F242" t="s">
        <v>5360</v>
      </c>
      <c r="G242" t="s">
        <v>3041</v>
      </c>
      <c r="H242" t="s">
        <v>2723</v>
      </c>
      <c r="I242" t="str">
        <f t="shared" si="3"/>
        <v>FALSE</v>
      </c>
      <c r="K242" t="s">
        <v>5360</v>
      </c>
      <c r="L242" t="s">
        <v>5360</v>
      </c>
    </row>
    <row r="243" spans="1:12">
      <c r="A243">
        <v>225</v>
      </c>
      <c r="B243" t="s">
        <v>7085</v>
      </c>
      <c r="C243" t="s">
        <v>7091</v>
      </c>
      <c r="D243" t="s">
        <v>5360</v>
      </c>
      <c r="E243" t="s">
        <v>5360</v>
      </c>
      <c r="F243" t="s">
        <v>5360</v>
      </c>
      <c r="G243" t="s">
        <v>3035</v>
      </c>
      <c r="H243" t="s">
        <v>2723</v>
      </c>
      <c r="I243" t="str">
        <f t="shared" si="3"/>
        <v>FALSE</v>
      </c>
      <c r="K243" t="s">
        <v>5360</v>
      </c>
      <c r="L243" t="s">
        <v>5360</v>
      </c>
    </row>
    <row r="244" spans="1:12">
      <c r="A244">
        <v>226</v>
      </c>
      <c r="B244" t="s">
        <v>7085</v>
      </c>
      <c r="C244" t="s">
        <v>7092</v>
      </c>
      <c r="D244" t="s">
        <v>5360</v>
      </c>
      <c r="E244" t="s">
        <v>5360</v>
      </c>
      <c r="F244" t="s">
        <v>5360</v>
      </c>
      <c r="G244" t="s">
        <v>3032</v>
      </c>
      <c r="H244" t="s">
        <v>2723</v>
      </c>
      <c r="I244" t="str">
        <f t="shared" si="3"/>
        <v>FALSE</v>
      </c>
      <c r="K244" t="s">
        <v>5360</v>
      </c>
      <c r="L244" t="s">
        <v>5360</v>
      </c>
    </row>
    <row r="245" spans="1:12">
      <c r="A245">
        <v>227</v>
      </c>
      <c r="B245" t="s">
        <v>7085</v>
      </c>
      <c r="C245" t="s">
        <v>65</v>
      </c>
      <c r="D245" t="s">
        <v>5360</v>
      </c>
      <c r="E245" t="s">
        <v>5360</v>
      </c>
      <c r="F245" t="s">
        <v>5360</v>
      </c>
      <c r="G245" t="s">
        <v>67</v>
      </c>
      <c r="H245" t="s">
        <v>2723</v>
      </c>
      <c r="I245" t="str">
        <f t="shared" si="3"/>
        <v>FALSE</v>
      </c>
      <c r="K245" t="s">
        <v>5360</v>
      </c>
      <c r="L245" t="s">
        <v>5360</v>
      </c>
    </row>
    <row r="246" spans="1:12">
      <c r="A246">
        <v>228</v>
      </c>
      <c r="B246" t="s">
        <v>7085</v>
      </c>
      <c r="C246" t="s">
        <v>70</v>
      </c>
      <c r="D246" t="s">
        <v>5360</v>
      </c>
      <c r="E246" t="s">
        <v>5360</v>
      </c>
      <c r="F246" t="s">
        <v>5360</v>
      </c>
      <c r="G246" t="s">
        <v>72</v>
      </c>
      <c r="H246" t="s">
        <v>2723</v>
      </c>
      <c r="I246" t="str">
        <f t="shared" si="3"/>
        <v>FALSE</v>
      </c>
      <c r="K246" t="s">
        <v>5360</v>
      </c>
      <c r="L246" t="s">
        <v>5360</v>
      </c>
    </row>
    <row r="247" spans="1:12">
      <c r="A247">
        <v>231</v>
      </c>
      <c r="B247" t="s">
        <v>7085</v>
      </c>
      <c r="C247" t="s">
        <v>438</v>
      </c>
      <c r="D247" t="s">
        <v>5360</v>
      </c>
      <c r="E247" t="s">
        <v>5360</v>
      </c>
      <c r="F247" t="s">
        <v>5360</v>
      </c>
      <c r="G247" t="s">
        <v>440</v>
      </c>
      <c r="H247" t="s">
        <v>2723</v>
      </c>
      <c r="I247" t="str">
        <f t="shared" si="3"/>
        <v>FALSE</v>
      </c>
      <c r="K247" t="s">
        <v>5360</v>
      </c>
      <c r="L247" t="s">
        <v>5360</v>
      </c>
    </row>
    <row r="248" spans="1:12">
      <c r="A248">
        <v>233</v>
      </c>
      <c r="B248" t="s">
        <v>7085</v>
      </c>
      <c r="C248" t="s">
        <v>2452</v>
      </c>
      <c r="D248" t="s">
        <v>5360</v>
      </c>
      <c r="E248" t="s">
        <v>5360</v>
      </c>
      <c r="F248" t="s">
        <v>5360</v>
      </c>
      <c r="G248" t="s">
        <v>7093</v>
      </c>
      <c r="H248" t="s">
        <v>2723</v>
      </c>
      <c r="I248" t="str">
        <f t="shared" si="3"/>
        <v>FALSE</v>
      </c>
      <c r="K248" t="s">
        <v>5360</v>
      </c>
      <c r="L248" t="s">
        <v>5360</v>
      </c>
    </row>
    <row r="249" spans="1:12">
      <c r="A249">
        <v>234</v>
      </c>
      <c r="B249" t="s">
        <v>7085</v>
      </c>
      <c r="C249" t="s">
        <v>2449</v>
      </c>
      <c r="D249" t="s">
        <v>5360</v>
      </c>
      <c r="E249" t="s">
        <v>5360</v>
      </c>
      <c r="F249" t="s">
        <v>5360</v>
      </c>
      <c r="G249" t="s">
        <v>7094</v>
      </c>
      <c r="H249" t="s">
        <v>2723</v>
      </c>
      <c r="I249" t="str">
        <f t="shared" si="3"/>
        <v>FALSE</v>
      </c>
      <c r="K249" t="s">
        <v>5360</v>
      </c>
      <c r="L249" t="s">
        <v>5360</v>
      </c>
    </row>
  </sheetData>
  <autoFilter ref="A1:L249" xr:uid="{00000000-0001-0000-0000-000000000000}">
    <sortState xmlns:xlrd2="http://schemas.microsoft.com/office/spreadsheetml/2017/richdata2" ref="A2:L249">
      <sortCondition ref="F2:F249"/>
      <sortCondition ref="J2:J249"/>
      <sortCondition ref="B2:B24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75E3-A426-405B-A1F3-26DC2E7FF91D}">
  <dimension ref="A1:G234"/>
  <sheetViews>
    <sheetView zoomScaleNormal="100" workbookViewId="0">
      <pane ySplit="1" topLeftCell="A34" activePane="bottomLeft" state="frozen"/>
      <selection pane="bottomLeft" activeCell="C1" sqref="C1"/>
    </sheetView>
  </sheetViews>
  <sheetFormatPr defaultRowHeight="14.5"/>
  <cols>
    <col min="1" max="1" width="14.6328125" bestFit="1" customWidth="1"/>
    <col min="2" max="2" width="22.6328125" bestFit="1" customWidth="1"/>
    <col min="3" max="3" width="63.08984375" bestFit="1" customWidth="1"/>
    <col min="4" max="4" width="53.54296875" bestFit="1" customWidth="1"/>
  </cols>
  <sheetData>
    <row r="1" spans="1:7" ht="43.5">
      <c r="A1" s="121" t="s">
        <v>7432</v>
      </c>
      <c r="B1" s="121" t="s">
        <v>7433</v>
      </c>
      <c r="C1" s="121" t="s">
        <v>5340</v>
      </c>
      <c r="D1" s="718" t="s">
        <v>7431</v>
      </c>
    </row>
    <row r="2" spans="1:7">
      <c r="A2">
        <v>1</v>
      </c>
      <c r="B2" s="229" t="s">
        <v>588</v>
      </c>
      <c r="C2" s="229" t="s">
        <v>590</v>
      </c>
      <c r="D2" s="229" t="e">
        <f>_xlfn.XLOOKUP(B2,map_headernames!O:O,map_headernames!Q:Q)</f>
        <v>#N/A</v>
      </c>
    </row>
    <row r="3" spans="1:7">
      <c r="A3">
        <v>2</v>
      </c>
      <c r="B3" s="229" t="s">
        <v>7434</v>
      </c>
      <c r="C3" s="229" t="s">
        <v>7435</v>
      </c>
      <c r="D3" s="229" t="e">
        <f>_xlfn.XLOOKUP(B3,map_headernames!O:O,map_headernames!Q:Q)</f>
        <v>#N/A</v>
      </c>
    </row>
    <row r="4" spans="1:7">
      <c r="A4">
        <v>3</v>
      </c>
      <c r="B4" t="s">
        <v>553</v>
      </c>
      <c r="C4" t="s">
        <v>555</v>
      </c>
      <c r="D4" t="str">
        <f>_xlfn.XLOOKUP(B4,map_headernames!O:O,map_headernames!Q:Q)</f>
        <v>id</v>
      </c>
    </row>
    <row r="5" spans="1:7">
      <c r="A5">
        <v>4</v>
      </c>
      <c r="B5" t="s">
        <v>2125</v>
      </c>
      <c r="C5" t="s">
        <v>2127</v>
      </c>
      <c r="D5" t="str">
        <f>_xlfn.XLOOKUP(B5,map_headernames!O:O,map_headernames!Q:Q)</f>
        <v>statename</v>
      </c>
    </row>
    <row r="6" spans="1:7">
      <c r="A6">
        <v>5</v>
      </c>
      <c r="B6" t="s">
        <v>2118</v>
      </c>
      <c r="C6" t="s">
        <v>2120</v>
      </c>
      <c r="D6" t="str">
        <f>_xlfn.XLOOKUP(B6,map_headernames!O:O,map_headernames!Q:Q)</f>
        <v>ST</v>
      </c>
    </row>
    <row r="7" spans="1:7">
      <c r="A7">
        <v>6</v>
      </c>
      <c r="B7" t="s">
        <v>439</v>
      </c>
      <c r="C7" t="s">
        <v>441</v>
      </c>
      <c r="D7" t="str">
        <f>_xlfn.XLOOKUP(B7,map_headernames!O:O,map_headernames!Q:Q)</f>
        <v>countyname</v>
      </c>
      <c r="G7" t="s">
        <v>7436</v>
      </c>
    </row>
    <row r="8" spans="1:7">
      <c r="A8">
        <v>7</v>
      </c>
      <c r="B8" t="s">
        <v>1048</v>
      </c>
      <c r="C8" t="s">
        <v>1054</v>
      </c>
      <c r="D8" t="str">
        <f>_xlfn.XLOOKUP(B8,map_headernames!O:O,map_headernames!Q:Q)</f>
        <v>REGION</v>
      </c>
    </row>
    <row r="9" spans="1:7">
      <c r="A9">
        <v>8</v>
      </c>
      <c r="B9" t="s">
        <v>2145</v>
      </c>
      <c r="C9" t="s">
        <v>2148</v>
      </c>
      <c r="D9" t="str">
        <f>_xlfn.XLOOKUP(B9,map_headernames!O:O,map_headernames!Q:Q)</f>
        <v>pop</v>
      </c>
    </row>
    <row r="10" spans="1:7">
      <c r="A10">
        <v>9</v>
      </c>
      <c r="B10" t="s">
        <v>598</v>
      </c>
      <c r="C10" t="s">
        <v>600</v>
      </c>
      <c r="D10" t="str">
        <f>_xlfn.XLOOKUP(B10,map_headernames!O:O,map_headernames!Q:Q)</f>
        <v>povknownratio</v>
      </c>
    </row>
    <row r="11" spans="1:7">
      <c r="A11">
        <v>10</v>
      </c>
      <c r="B11" t="s">
        <v>42</v>
      </c>
      <c r="C11" t="s">
        <v>47</v>
      </c>
      <c r="D11" t="str">
        <f>_xlfn.XLOOKUP(B11,map_headernames!O:O,map_headernames!Q:Q)</f>
        <v>age25up</v>
      </c>
    </row>
    <row r="12" spans="1:7">
      <c r="A12">
        <v>11</v>
      </c>
      <c r="B12" t="s">
        <v>1057</v>
      </c>
      <c r="C12" t="s">
        <v>1061</v>
      </c>
      <c r="D12" t="str">
        <f>_xlfn.XLOOKUP(B12,map_headernames!O:O,map_headernames!Q:Q)</f>
        <v>hhlds</v>
      </c>
    </row>
    <row r="13" spans="1:7">
      <c r="A13">
        <v>12</v>
      </c>
      <c r="B13" t="s">
        <v>399</v>
      </c>
      <c r="C13" t="s">
        <v>402</v>
      </c>
      <c r="D13" t="str">
        <f>_xlfn.XLOOKUP(B13,map_headernames!O:O,map_headernames!Q:Q)</f>
        <v>builtunits</v>
      </c>
    </row>
    <row r="14" spans="1:7">
      <c r="A14">
        <v>13</v>
      </c>
      <c r="B14" t="s">
        <v>984</v>
      </c>
      <c r="C14" t="s">
        <v>987</v>
      </c>
      <c r="D14" t="str">
        <f>_xlfn.XLOOKUP(B14,map_headernames!O:O,map_headernames!Q:Q)</f>
        <v>unemployedbase</v>
      </c>
    </row>
    <row r="15" spans="1:7">
      <c r="A15">
        <v>14</v>
      </c>
      <c r="B15" t="s">
        <v>5602</v>
      </c>
      <c r="C15" t="s">
        <v>7437</v>
      </c>
      <c r="D15" t="str">
        <f>_xlfn.XLOOKUP(B15,map_headernames!O:O,map_headernames!Q:Q)</f>
        <v>disab_universe</v>
      </c>
    </row>
    <row r="16" spans="1:7">
      <c r="A16">
        <v>15</v>
      </c>
      <c r="B16" t="s">
        <v>1594</v>
      </c>
      <c r="C16" t="s">
        <v>7438</v>
      </c>
      <c r="D16" t="str">
        <f>_xlfn.XLOOKUP(B16,map_headernames!O:O,map_headernames!Q:Q)</f>
        <v>Demog.Index</v>
      </c>
    </row>
    <row r="17" spans="1:4">
      <c r="A17">
        <v>16</v>
      </c>
      <c r="B17" t="s">
        <v>1600</v>
      </c>
      <c r="C17" t="s">
        <v>1093</v>
      </c>
      <c r="D17" t="str">
        <f>_xlfn.XLOOKUP(B17,map_headernames!O:O,map_headernames!Q:Q)</f>
        <v>Demog.Index.Supp</v>
      </c>
    </row>
    <row r="18" spans="1:4">
      <c r="A18">
        <v>17</v>
      </c>
      <c r="B18" t="s">
        <v>581</v>
      </c>
      <c r="C18" t="s">
        <v>584</v>
      </c>
      <c r="D18" t="str">
        <f>_xlfn.XLOOKUP(B18,map_headernames!O:O,map_headernames!Q:Q)</f>
        <v>mins</v>
      </c>
    </row>
    <row r="19" spans="1:4">
      <c r="A19">
        <v>18</v>
      </c>
      <c r="B19" t="s">
        <v>1642</v>
      </c>
      <c r="C19" t="s">
        <v>1644</v>
      </c>
      <c r="D19" t="str">
        <f>_xlfn.XLOOKUP(B19,map_headernames!O:O,map_headernames!Q:Q)</f>
        <v>pctmin</v>
      </c>
    </row>
    <row r="20" spans="1:4">
      <c r="A20">
        <v>19</v>
      </c>
      <c r="B20" t="s">
        <v>567</v>
      </c>
      <c r="C20" t="s">
        <v>569</v>
      </c>
      <c r="D20" t="str">
        <f>_xlfn.XLOOKUP(B20,map_headernames!O:O,map_headernames!Q:Q)</f>
        <v>lowinc</v>
      </c>
    </row>
    <row r="21" spans="1:4">
      <c r="A21">
        <v>20</v>
      </c>
      <c r="B21" t="s">
        <v>1604</v>
      </c>
      <c r="C21" t="s">
        <v>1606</v>
      </c>
      <c r="D21" t="str">
        <f>_xlfn.XLOOKUP(B21,map_headernames!O:O,map_headernames!Q:Q)</f>
        <v>pctlowinc</v>
      </c>
    </row>
    <row r="22" spans="1:4">
      <c r="A22">
        <v>21</v>
      </c>
      <c r="B22" t="s">
        <v>978</v>
      </c>
      <c r="C22" t="s">
        <v>981</v>
      </c>
      <c r="D22" t="str">
        <f>_xlfn.XLOOKUP(B22,map_headernames!O:O,map_headernames!Q:Q)</f>
        <v>unemployed</v>
      </c>
    </row>
    <row r="23" spans="1:4">
      <c r="A23">
        <v>22</v>
      </c>
      <c r="B23" t="s">
        <v>1656</v>
      </c>
      <c r="C23" t="s">
        <v>1658</v>
      </c>
      <c r="D23" t="str">
        <f>_xlfn.XLOOKUP(B23,map_headernames!O:O,map_headernames!Q:Q)</f>
        <v>pctunemployed</v>
      </c>
    </row>
    <row r="24" spans="1:4">
      <c r="A24">
        <v>23</v>
      </c>
      <c r="B24" t="s">
        <v>4694</v>
      </c>
      <c r="C24" t="s">
        <v>2457</v>
      </c>
      <c r="D24" t="str">
        <f>_xlfn.XLOOKUP(B24,map_headernames!O:O,map_headernames!Q:Q)</f>
        <v>disability</v>
      </c>
    </row>
    <row r="25" spans="1:4">
      <c r="A25">
        <v>24</v>
      </c>
      <c r="B25" t="s">
        <v>5439</v>
      </c>
      <c r="C25" t="s">
        <v>7439</v>
      </c>
      <c r="D25" t="str">
        <f>_xlfn.XLOOKUP(B25,map_headernames!O:O,map_headernames!Q:Q)</f>
        <v>pctdisability</v>
      </c>
    </row>
    <row r="26" spans="1:4">
      <c r="A26">
        <v>25</v>
      </c>
      <c r="B26" t="s">
        <v>561</v>
      </c>
      <c r="C26" t="s">
        <v>565</v>
      </c>
      <c r="D26" t="str">
        <f>_xlfn.XLOOKUP(B26,map_headernames!O:O,map_headernames!Q:Q)</f>
        <v>lingiso</v>
      </c>
    </row>
    <row r="27" spans="1:4">
      <c r="A27">
        <v>26</v>
      </c>
      <c r="B27" t="s">
        <v>1627</v>
      </c>
      <c r="C27" t="s">
        <v>1629</v>
      </c>
      <c r="D27" t="str">
        <f>_xlfn.XLOOKUP(B27,map_headernames!O:O,map_headernames!Q:Q)</f>
        <v>pctlingiso</v>
      </c>
    </row>
    <row r="28" spans="1:4">
      <c r="A28">
        <v>27</v>
      </c>
      <c r="B28" t="s">
        <v>574</v>
      </c>
      <c r="C28" t="s">
        <v>577</v>
      </c>
      <c r="D28" t="str">
        <f>_xlfn.XLOOKUP(B28,map_headernames!O:O,map_headernames!Q:Q)</f>
        <v>lths</v>
      </c>
    </row>
    <row r="29" spans="1:4">
      <c r="A29">
        <v>28</v>
      </c>
      <c r="B29" t="s">
        <v>1612</v>
      </c>
      <c r="C29" t="s">
        <v>1614</v>
      </c>
      <c r="D29" t="str">
        <f>_xlfn.XLOOKUP(B29,map_headernames!O:O,map_headernames!Q:Q)</f>
        <v>pctlths</v>
      </c>
    </row>
    <row r="30" spans="1:4">
      <c r="A30">
        <v>29</v>
      </c>
      <c r="B30" t="s">
        <v>1040</v>
      </c>
      <c r="C30" t="s">
        <v>1042</v>
      </c>
      <c r="D30" t="str">
        <f>_xlfn.XLOOKUP(B30,map_headernames!O:O,map_headernames!Q:Q)</f>
        <v>under5</v>
      </c>
    </row>
    <row r="31" spans="1:4">
      <c r="A31">
        <v>30</v>
      </c>
      <c r="B31" t="s">
        <v>1649</v>
      </c>
      <c r="C31" t="s">
        <v>1651</v>
      </c>
      <c r="D31" t="str">
        <f>_xlfn.XLOOKUP(B31,map_headernames!O:O,map_headernames!Q:Q)</f>
        <v>pctunder5</v>
      </c>
    </row>
    <row r="32" spans="1:4">
      <c r="A32">
        <v>31</v>
      </c>
      <c r="B32" t="s">
        <v>592</v>
      </c>
      <c r="C32" t="s">
        <v>594</v>
      </c>
      <c r="D32" t="str">
        <f>_xlfn.XLOOKUP(B32,map_headernames!O:O,map_headernames!Q:Q)</f>
        <v>over64</v>
      </c>
    </row>
    <row r="33" spans="1:4">
      <c r="A33">
        <v>32</v>
      </c>
      <c r="B33" t="s">
        <v>1634</v>
      </c>
      <c r="C33" t="s">
        <v>1636</v>
      </c>
      <c r="D33" t="str">
        <f>_xlfn.XLOOKUP(B33,map_headernames!O:O,map_headernames!Q:Q)</f>
        <v>pctover64</v>
      </c>
    </row>
    <row r="34" spans="1:4">
      <c r="A34">
        <v>33</v>
      </c>
      <c r="B34" t="s">
        <v>1619</v>
      </c>
      <c r="C34" t="s">
        <v>1621</v>
      </c>
      <c r="D34" t="str">
        <f>_xlfn.XLOOKUP(B34,map_headernames!O:O,map_headernames!Q:Q)</f>
        <v>lowlifex</v>
      </c>
    </row>
    <row r="35" spans="1:4">
      <c r="A35">
        <v>34</v>
      </c>
      <c r="B35" t="s">
        <v>1697</v>
      </c>
      <c r="C35" t="s">
        <v>1700</v>
      </c>
      <c r="D35" t="str">
        <f>_xlfn.XLOOKUP(B35,map_headernames!O:O,map_headernames!Q:Q)</f>
        <v>pm</v>
      </c>
    </row>
    <row r="36" spans="1:4">
      <c r="A36">
        <v>35</v>
      </c>
      <c r="B36" t="s">
        <v>1691</v>
      </c>
      <c r="C36" t="s">
        <v>1424</v>
      </c>
      <c r="D36" t="str">
        <f>_xlfn.XLOOKUP(B36,map_headernames!O:O,map_headernames!Q:Q)</f>
        <v>o3</v>
      </c>
    </row>
    <row r="37" spans="1:4">
      <c r="A37">
        <v>36</v>
      </c>
      <c r="B37" t="s">
        <v>1668</v>
      </c>
      <c r="C37" t="s">
        <v>1670</v>
      </c>
      <c r="D37" t="str">
        <f>_xlfn.XLOOKUP(B37,map_headernames!O:O,map_headernames!Q:Q)</f>
        <v>dpm</v>
      </c>
    </row>
    <row r="38" spans="1:4">
      <c r="A38">
        <v>37</v>
      </c>
      <c r="B38" t="s">
        <v>1719</v>
      </c>
      <c r="C38" t="s">
        <v>1324</v>
      </c>
      <c r="D38" t="str">
        <f>_xlfn.XLOOKUP(B38,map_headernames!O:O,map_headernames!Q:Q)</f>
        <v>rsei</v>
      </c>
    </row>
    <row r="39" spans="1:4">
      <c r="A39">
        <v>38</v>
      </c>
      <c r="B39" t="s">
        <v>1723</v>
      </c>
      <c r="C39" t="s">
        <v>7440</v>
      </c>
      <c r="D39" t="str">
        <f>_xlfn.XLOOKUP(B39,map_headernames!O:O,map_headernames!Q:Q)</f>
        <v>traffic.score</v>
      </c>
    </row>
    <row r="40" spans="1:4">
      <c r="A40">
        <v>39</v>
      </c>
      <c r="B40" t="s">
        <v>76</v>
      </c>
      <c r="C40" t="s">
        <v>78</v>
      </c>
      <c r="D40" t="str">
        <f>_xlfn.XLOOKUP(B40,map_headernames!O:O,map_headernames!Q:Q)</f>
        <v>pre1960</v>
      </c>
    </row>
    <row r="41" spans="1:4">
      <c r="A41">
        <v>40</v>
      </c>
      <c r="B41" t="s">
        <v>1674</v>
      </c>
      <c r="C41" t="s">
        <v>1396</v>
      </c>
      <c r="D41" t="str">
        <f>_xlfn.XLOOKUP(B41,map_headernames!O:O,map_headernames!Q:Q)</f>
        <v>pctpre1960</v>
      </c>
    </row>
    <row r="42" spans="1:4">
      <c r="A42">
        <v>41</v>
      </c>
      <c r="B42" t="s">
        <v>1685</v>
      </c>
      <c r="C42" t="s">
        <v>7441</v>
      </c>
      <c r="D42" t="str">
        <f>_xlfn.XLOOKUP(B42,map_headernames!O:O,map_headernames!Q:Q)</f>
        <v>proximity.npl</v>
      </c>
    </row>
    <row r="43" spans="1:4">
      <c r="A43">
        <v>42</v>
      </c>
      <c r="B43" t="s">
        <v>1712</v>
      </c>
      <c r="C43" t="s">
        <v>7442</v>
      </c>
      <c r="D43" t="str">
        <f>_xlfn.XLOOKUP(B43,map_headernames!O:O,map_headernames!Q:Q)</f>
        <v>proximity.rmp</v>
      </c>
    </row>
    <row r="44" spans="1:4">
      <c r="A44">
        <v>43</v>
      </c>
      <c r="B44" t="s">
        <v>1729</v>
      </c>
      <c r="C44" t="s">
        <v>1731</v>
      </c>
      <c r="D44" t="str">
        <f>_xlfn.XLOOKUP(B44,map_headernames!O:O,map_headernames!Q:Q)</f>
        <v>proximity.tsdf</v>
      </c>
    </row>
    <row r="45" spans="1:4">
      <c r="A45">
        <v>44</v>
      </c>
      <c r="B45" t="s">
        <v>1735</v>
      </c>
      <c r="C45" t="s">
        <v>7443</v>
      </c>
      <c r="D45" t="str">
        <f>_xlfn.XLOOKUP(B45,map_headernames!O:O,map_headernames!Q:Q)</f>
        <v>ust</v>
      </c>
    </row>
    <row r="46" spans="1:4">
      <c r="A46">
        <v>45</v>
      </c>
      <c r="B46" t="s">
        <v>1679</v>
      </c>
      <c r="C46" t="s">
        <v>7444</v>
      </c>
      <c r="D46" t="str">
        <f>_xlfn.XLOOKUP(B46,map_headernames!O:O,map_headernames!Q:Q)</f>
        <v>proximity.npdes</v>
      </c>
    </row>
    <row r="47" spans="1:4">
      <c r="A47">
        <v>46</v>
      </c>
      <c r="B47" t="s">
        <v>5454</v>
      </c>
      <c r="C47" t="s">
        <v>5455</v>
      </c>
      <c r="D47" t="str">
        <f>_xlfn.XLOOKUP(B47,map_headernames!O:O,map_headernames!Q:Q)</f>
        <v>no2</v>
      </c>
    </row>
    <row r="48" spans="1:4">
      <c r="A48">
        <v>47</v>
      </c>
      <c r="B48" t="s">
        <v>5440</v>
      </c>
      <c r="C48" t="s">
        <v>5441</v>
      </c>
      <c r="D48" t="str">
        <f>_xlfn.XLOOKUP(B48,map_headernames!O:O,map_headernames!Q:Q)</f>
        <v>drinking</v>
      </c>
    </row>
    <row r="49" spans="1:4">
      <c r="A49">
        <v>48</v>
      </c>
      <c r="B49" t="s">
        <v>316</v>
      </c>
      <c r="C49" t="s">
        <v>317</v>
      </c>
      <c r="D49" t="str">
        <f>_xlfn.XLOOKUP(B49,map_headernames!O:O,map_headernames!Q:Q)</f>
        <v>EJ.DISPARITY.pm.eo</v>
      </c>
    </row>
    <row r="50" spans="1:4">
      <c r="A50">
        <v>49</v>
      </c>
      <c r="B50" t="s">
        <v>319</v>
      </c>
      <c r="C50" t="s">
        <v>321</v>
      </c>
      <c r="D50" t="str">
        <f>_xlfn.XLOOKUP(B50,map_headernames!O:O,map_headernames!Q:Q)</f>
        <v>EJ.DISPARITY.pm.supp</v>
      </c>
    </row>
    <row r="51" spans="1:4">
      <c r="A51">
        <v>50</v>
      </c>
      <c r="B51" t="s">
        <v>297</v>
      </c>
      <c r="C51" t="s">
        <v>298</v>
      </c>
      <c r="D51" t="str">
        <f>_xlfn.XLOOKUP(B51,map_headernames!O:O,map_headernames!Q:Q)</f>
        <v>EJ.DISPARITY.o3.eo</v>
      </c>
    </row>
    <row r="52" spans="1:4">
      <c r="A52">
        <v>51</v>
      </c>
      <c r="B52" s="712" t="s">
        <v>469</v>
      </c>
      <c r="C52" s="712" t="s">
        <v>471</v>
      </c>
      <c r="D52" s="712" t="str">
        <f>_xlfn.XLOOKUP(B52,map_headernames!O:O,map_headernames!Q:Q)</f>
        <v>EJ.DISPARITY.o3.supp</v>
      </c>
    </row>
    <row r="53" spans="1:4">
      <c r="A53">
        <v>52</v>
      </c>
      <c r="B53" t="s">
        <v>288</v>
      </c>
      <c r="C53" t="s">
        <v>289</v>
      </c>
      <c r="D53" t="str">
        <f>_xlfn.XLOOKUP(B53,map_headernames!O:O,map_headernames!Q:Q)</f>
        <v>EJ.DISPARITY.dpm.eo</v>
      </c>
    </row>
    <row r="54" spans="1:4">
      <c r="A54">
        <v>53</v>
      </c>
      <c r="B54" s="712" t="s">
        <v>291</v>
      </c>
      <c r="C54" s="712" t="s">
        <v>294</v>
      </c>
      <c r="D54" s="712" t="str">
        <f>_xlfn.XLOOKUP(B54,map_headernames!O:O,map_headernames!Q:Q)</f>
        <v>EJ.DISPARITY.dpm.supp</v>
      </c>
    </row>
    <row r="55" spans="1:4">
      <c r="A55">
        <v>54</v>
      </c>
      <c r="B55" t="s">
        <v>523</v>
      </c>
      <c r="C55" t="s">
        <v>524</v>
      </c>
      <c r="D55" t="str">
        <f>_xlfn.XLOOKUP(B55,map_headernames!O:O,map_headernames!Q:Q)</f>
        <v>EJ.DISPARITY.rsei.eo</v>
      </c>
    </row>
    <row r="56" spans="1:4">
      <c r="A56">
        <v>55</v>
      </c>
      <c r="B56" t="s">
        <v>527</v>
      </c>
      <c r="C56" t="s">
        <v>528</v>
      </c>
      <c r="D56" t="str">
        <f>_xlfn.XLOOKUP(B56,map_headernames!O:O,map_headernames!Q:Q)</f>
        <v>EJ.DISPARITY.rsei.supp</v>
      </c>
    </row>
    <row r="57" spans="1:4">
      <c r="A57">
        <v>56</v>
      </c>
      <c r="B57" t="s">
        <v>531</v>
      </c>
      <c r="C57" t="s">
        <v>532</v>
      </c>
      <c r="D57" t="str">
        <f>_xlfn.XLOOKUP(B57,map_headernames!O:O,map_headernames!Q:Q)</f>
        <v>EJ.DISPARITY.traffic.score.eo</v>
      </c>
    </row>
    <row r="58" spans="1:4">
      <c r="A58">
        <v>57</v>
      </c>
      <c r="B58" s="712" t="s">
        <v>534</v>
      </c>
      <c r="C58" s="712" t="s">
        <v>537</v>
      </c>
      <c r="D58" s="712" t="str">
        <f>_xlfn.XLOOKUP(B58,map_headernames!O:O,map_headernames!Q:Q)</f>
        <v>EJ.DISPARITY.traffic.score.supp</v>
      </c>
    </row>
    <row r="59" spans="1:4">
      <c r="A59">
        <v>58</v>
      </c>
      <c r="B59" t="s">
        <v>308</v>
      </c>
      <c r="C59" t="s">
        <v>309</v>
      </c>
      <c r="D59" t="str">
        <f>_xlfn.XLOOKUP(B59,map_headernames!O:O,map_headernames!Q:Q)</f>
        <v>EJ.DISPARITY.pctpre1960.eo</v>
      </c>
    </row>
    <row r="60" spans="1:4">
      <c r="A60">
        <v>59</v>
      </c>
      <c r="B60" s="712" t="s">
        <v>311</v>
      </c>
      <c r="C60" s="712" t="s">
        <v>313</v>
      </c>
      <c r="D60" s="712" t="str">
        <f>_xlfn.XLOOKUP(B60,map_headernames!O:O,map_headernames!Q:Q)</f>
        <v>EJ.DISPARITY.pctpre1960.supp</v>
      </c>
    </row>
    <row r="61" spans="1:4">
      <c r="A61">
        <v>60</v>
      </c>
      <c r="B61" t="s">
        <v>333</v>
      </c>
      <c r="C61" t="s">
        <v>334</v>
      </c>
      <c r="D61" t="str">
        <f>_xlfn.XLOOKUP(B61,map_headernames!O:O,map_headernames!Q:Q)</f>
        <v>EJ.DISPARITY.proximity.npl.eo</v>
      </c>
    </row>
    <row r="62" spans="1:4">
      <c r="A62">
        <v>61</v>
      </c>
      <c r="B62" s="712" t="s">
        <v>336</v>
      </c>
      <c r="C62" s="712" t="s">
        <v>338</v>
      </c>
      <c r="D62" s="712" t="str">
        <f>_xlfn.XLOOKUP(B62,map_headernames!O:O,map_headernames!Q:Q)</f>
        <v>EJ.DISPARITY.proximity.npl.supp</v>
      </c>
    </row>
    <row r="63" spans="1:4">
      <c r="A63">
        <v>62</v>
      </c>
      <c r="B63" t="s">
        <v>341</v>
      </c>
      <c r="C63" t="s">
        <v>342</v>
      </c>
      <c r="D63" t="str">
        <f>_xlfn.XLOOKUP(B63,map_headernames!O:O,map_headernames!Q:Q)</f>
        <v>EJ.DISPARITY.proximity.rmp.eo</v>
      </c>
    </row>
    <row r="64" spans="1:4">
      <c r="A64">
        <v>63</v>
      </c>
      <c r="B64" s="712" t="s">
        <v>344</v>
      </c>
      <c r="C64" s="712" t="s">
        <v>346</v>
      </c>
      <c r="D64" s="712" t="str">
        <f>_xlfn.XLOOKUP(B64,map_headernames!O:O,map_headernames!Q:Q)</f>
        <v>EJ.DISPARITY.proximity.rmp.supp</v>
      </c>
    </row>
    <row r="65" spans="1:4">
      <c r="A65">
        <v>64</v>
      </c>
      <c r="B65" t="s">
        <v>349</v>
      </c>
      <c r="C65" t="s">
        <v>350</v>
      </c>
      <c r="D65" t="str">
        <f>_xlfn.XLOOKUP(B65,map_headernames!O:O,map_headernames!Q:Q)</f>
        <v>EJ.DISPARITY.proximity.tsdf.eo</v>
      </c>
    </row>
    <row r="66" spans="1:4">
      <c r="A66">
        <v>65</v>
      </c>
      <c r="B66" s="712" t="s">
        <v>352</v>
      </c>
      <c r="C66" s="712" t="s">
        <v>355</v>
      </c>
      <c r="D66" s="712" t="str">
        <f>_xlfn.XLOOKUP(B66,map_headernames!O:O,map_headernames!Q:Q)</f>
        <v>EJ.DISPARITY.proximity.tsdf.supp</v>
      </c>
    </row>
    <row r="67" spans="1:4">
      <c r="A67">
        <v>66</v>
      </c>
      <c r="B67" t="s">
        <v>540</v>
      </c>
      <c r="C67" t="s">
        <v>541</v>
      </c>
      <c r="D67" t="str">
        <f>_xlfn.XLOOKUP(B67,map_headernames!O:O,map_headernames!Q:Q)</f>
        <v>EJ.DISPARITY.ust.eo</v>
      </c>
    </row>
    <row r="68" spans="1:4">
      <c r="A68">
        <v>67</v>
      </c>
      <c r="B68" s="712" t="s">
        <v>543</v>
      </c>
      <c r="C68" s="712" t="s">
        <v>546</v>
      </c>
      <c r="D68" s="712" t="str">
        <f>_xlfn.XLOOKUP(B68,map_headernames!O:O,map_headernames!Q:Q)</f>
        <v>EJ.DISPARITY.ust.supp</v>
      </c>
    </row>
    <row r="69" spans="1:4">
      <c r="A69">
        <v>68</v>
      </c>
      <c r="B69" t="s">
        <v>324</v>
      </c>
      <c r="C69" t="s">
        <v>325</v>
      </c>
      <c r="D69" t="str">
        <f>_xlfn.XLOOKUP(B69,map_headernames!O:O,map_headernames!Q:Q)</f>
        <v>EJ.DISPARITY.proximity.npdes.eo</v>
      </c>
    </row>
    <row r="70" spans="1:4">
      <c r="A70">
        <v>69</v>
      </c>
      <c r="B70" s="712" t="s">
        <v>327</v>
      </c>
      <c r="C70" s="712" t="s">
        <v>330</v>
      </c>
      <c r="D70" s="712" t="str">
        <f>_xlfn.XLOOKUP(B70,map_headernames!O:O,map_headernames!Q:Q)</f>
        <v>EJ.DISPARITY.proximity.npdes.supp</v>
      </c>
    </row>
    <row r="71" spans="1:4">
      <c r="A71">
        <v>70</v>
      </c>
      <c r="B71" t="s">
        <v>5566</v>
      </c>
      <c r="C71" t="s">
        <v>5569</v>
      </c>
      <c r="D71" t="str">
        <f>_xlfn.XLOOKUP(B71,map_headernames!O:O,map_headernames!Q:Q)</f>
        <v>EJ.DISPARITY.no2.eo</v>
      </c>
    </row>
    <row r="72" spans="1:4">
      <c r="A72">
        <v>71</v>
      </c>
      <c r="B72" t="s">
        <v>5574</v>
      </c>
      <c r="C72" t="s">
        <v>5577</v>
      </c>
      <c r="D72" t="str">
        <f>_xlfn.XLOOKUP(B72,map_headernames!O:O,map_headernames!Q:Q)</f>
        <v>EJ.DISPARITY.no2.supp</v>
      </c>
    </row>
    <row r="73" spans="1:4">
      <c r="A73">
        <v>72</v>
      </c>
      <c r="B73" t="s">
        <v>5442</v>
      </c>
      <c r="C73" t="s">
        <v>5443</v>
      </c>
      <c r="D73" t="str">
        <f>_xlfn.XLOOKUP(B73,map_headernames!O:O,map_headernames!Q:Q)</f>
        <v>EJ.DISPARITY.drinking.eo</v>
      </c>
    </row>
    <row r="74" spans="1:4">
      <c r="A74">
        <v>73</v>
      </c>
      <c r="B74" t="s">
        <v>5444</v>
      </c>
      <c r="C74" t="s">
        <v>5445</v>
      </c>
      <c r="D74" t="str">
        <f>_xlfn.XLOOKUP(B74,map_headernames!O:O,map_headernames!Q:Q)</f>
        <v>EJ.DISPARITY.drinking.supp</v>
      </c>
    </row>
    <row r="75" spans="1:4">
      <c r="A75">
        <v>74</v>
      </c>
      <c r="B75" t="s">
        <v>1074</v>
      </c>
      <c r="C75" t="s">
        <v>1082</v>
      </c>
      <c r="D75" t="str">
        <f>_xlfn.XLOOKUP(B75,map_headernames!O:O,map_headernames!Q:Q)</f>
        <v>pctile.Demog.Index</v>
      </c>
    </row>
    <row r="76" spans="1:4">
      <c r="A76">
        <v>75</v>
      </c>
      <c r="B76" t="s">
        <v>1089</v>
      </c>
      <c r="C76" t="s">
        <v>1091</v>
      </c>
      <c r="D76" t="str">
        <f>_xlfn.XLOOKUP(B76,map_headernames!O:O,map_headernames!Q:Q)</f>
        <v>pctile.Demog.Index.Supp</v>
      </c>
    </row>
    <row r="77" spans="1:4">
      <c r="A77">
        <v>76</v>
      </c>
      <c r="B77" t="s">
        <v>1174</v>
      </c>
      <c r="C77" t="s">
        <v>1176</v>
      </c>
      <c r="D77" t="str">
        <f>_xlfn.XLOOKUP(B77,map_headernames!O:O,map_headernames!Q:Q)</f>
        <v>pctile.pctmin</v>
      </c>
    </row>
    <row r="78" spans="1:4">
      <c r="A78">
        <v>77</v>
      </c>
      <c r="B78" t="s">
        <v>1110</v>
      </c>
      <c r="C78" t="s">
        <v>1112</v>
      </c>
      <c r="D78" t="str">
        <f>_xlfn.XLOOKUP(B78,map_headernames!O:O,map_headernames!Q:Q)</f>
        <v>pctile.pctlowinc</v>
      </c>
    </row>
    <row r="79" spans="1:4">
      <c r="A79">
        <v>78</v>
      </c>
      <c r="B79" t="s">
        <v>1202</v>
      </c>
      <c r="C79" t="s">
        <v>6987</v>
      </c>
      <c r="D79" t="str">
        <f>_xlfn.XLOOKUP(B79,map_headernames!O:O,map_headernames!Q:Q)</f>
        <v>pctile.pctunemployed</v>
      </c>
    </row>
    <row r="80" spans="1:4">
      <c r="A80">
        <v>79</v>
      </c>
      <c r="B80" t="s">
        <v>5622</v>
      </c>
      <c r="C80" t="s">
        <v>7445</v>
      </c>
      <c r="D80" t="str">
        <f>_xlfn.XLOOKUP(B80,map_headernames!O:O,map_headernames!Q:Q)</f>
        <v>pctile.pctdisability</v>
      </c>
    </row>
    <row r="81" spans="1:4">
      <c r="A81">
        <v>80</v>
      </c>
      <c r="B81" t="s">
        <v>1154</v>
      </c>
      <c r="C81" t="s">
        <v>1156</v>
      </c>
      <c r="D81" t="str">
        <f>_xlfn.XLOOKUP(B81,map_headernames!O:O,map_headernames!Q:Q)</f>
        <v>pctile.pctlingiso</v>
      </c>
    </row>
    <row r="82" spans="1:4">
      <c r="A82">
        <v>81</v>
      </c>
      <c r="B82" t="s">
        <v>1125</v>
      </c>
      <c r="C82" t="s">
        <v>1127</v>
      </c>
      <c r="D82" t="str">
        <f>_xlfn.XLOOKUP(B82,map_headernames!O:O,map_headernames!Q:Q)</f>
        <v>pctile.pctlths</v>
      </c>
    </row>
    <row r="83" spans="1:4">
      <c r="A83">
        <v>82</v>
      </c>
      <c r="B83" t="s">
        <v>1190</v>
      </c>
      <c r="C83" t="s">
        <v>1192</v>
      </c>
      <c r="D83" t="str">
        <f>_xlfn.XLOOKUP(B83,map_headernames!O:O,map_headernames!Q:Q)</f>
        <v>pctile.pctunder5</v>
      </c>
    </row>
    <row r="84" spans="1:4">
      <c r="A84">
        <v>83</v>
      </c>
      <c r="B84" t="s">
        <v>1167</v>
      </c>
      <c r="C84" t="s">
        <v>1169</v>
      </c>
      <c r="D84" t="str">
        <f>_xlfn.XLOOKUP(B84,map_headernames!O:O,map_headernames!Q:Q)</f>
        <v>pctile.pctover64</v>
      </c>
    </row>
    <row r="85" spans="1:4">
      <c r="A85">
        <v>84</v>
      </c>
      <c r="B85" t="s">
        <v>1135</v>
      </c>
      <c r="C85" t="s">
        <v>1138</v>
      </c>
      <c r="D85" t="str">
        <f>_xlfn.XLOOKUP(B85,map_headernames!O:O,map_headernames!Q:Q)</f>
        <v>pctile.lowlifex</v>
      </c>
    </row>
    <row r="86" spans="1:4">
      <c r="A86">
        <v>85</v>
      </c>
      <c r="B86" t="s">
        <v>1292</v>
      </c>
      <c r="C86" t="s">
        <v>1295</v>
      </c>
      <c r="D86" t="str">
        <f>_xlfn.XLOOKUP(B86,map_headernames!O:O,map_headernames!Q:Q)</f>
        <v>pctile.pm</v>
      </c>
    </row>
    <row r="87" spans="1:4">
      <c r="A87">
        <v>86</v>
      </c>
      <c r="B87" t="s">
        <v>1278</v>
      </c>
      <c r="C87" t="s">
        <v>1281</v>
      </c>
      <c r="D87" t="str">
        <f>_xlfn.XLOOKUP(B87,map_headernames!O:O,map_headernames!Q:Q)</f>
        <v>pctile.o3</v>
      </c>
    </row>
    <row r="88" spans="1:4">
      <c r="A88">
        <v>87</v>
      </c>
      <c r="B88" t="s">
        <v>1227</v>
      </c>
      <c r="C88" t="s">
        <v>7446</v>
      </c>
      <c r="D88" t="str">
        <f>_xlfn.XLOOKUP(B88,map_headernames!O:O,map_headernames!Q:Q)</f>
        <v>pctile.dpm</v>
      </c>
    </row>
    <row r="89" spans="1:4">
      <c r="A89">
        <v>88</v>
      </c>
      <c r="B89" t="s">
        <v>1328</v>
      </c>
      <c r="C89" t="s">
        <v>1329</v>
      </c>
      <c r="D89" t="str">
        <f>_xlfn.XLOOKUP(B89,map_headernames!O:O,map_headernames!Q:Q)</f>
        <v>pctile.rsei</v>
      </c>
    </row>
    <row r="90" spans="1:4">
      <c r="A90">
        <v>89</v>
      </c>
      <c r="B90" t="s">
        <v>1340</v>
      </c>
      <c r="C90" t="s">
        <v>1343</v>
      </c>
      <c r="D90" t="str">
        <f>_xlfn.XLOOKUP(B90,map_headernames!O:O,map_headernames!Q:Q)</f>
        <v>pctile.traffic.score</v>
      </c>
    </row>
    <row r="91" spans="1:4">
      <c r="A91">
        <v>90</v>
      </c>
      <c r="B91" t="s">
        <v>1238</v>
      </c>
      <c r="C91" t="s">
        <v>1240</v>
      </c>
      <c r="D91" t="str">
        <f>_xlfn.XLOOKUP(B91,map_headernames!O:O,map_headernames!Q:Q)</f>
        <v>pctile.pctpre1960</v>
      </c>
    </row>
    <row r="92" spans="1:4">
      <c r="A92">
        <v>91</v>
      </c>
      <c r="B92" t="s">
        <v>1264</v>
      </c>
      <c r="C92" t="s">
        <v>1267</v>
      </c>
      <c r="D92" t="str">
        <f>_xlfn.XLOOKUP(B92,map_headernames!O:O,map_headernames!Q:Q)</f>
        <v>pctile.proximity.npl</v>
      </c>
    </row>
    <row r="93" spans="1:4">
      <c r="A93">
        <v>92</v>
      </c>
      <c r="B93" t="s">
        <v>1316</v>
      </c>
      <c r="C93" t="s">
        <v>1319</v>
      </c>
      <c r="D93" t="str">
        <f>_xlfn.XLOOKUP(B93,map_headernames!O:O,map_headernames!Q:Q)</f>
        <v>pctile.proximity.rmp</v>
      </c>
    </row>
    <row r="94" spans="1:4">
      <c r="A94">
        <v>93</v>
      </c>
      <c r="B94" t="s">
        <v>1354</v>
      </c>
      <c r="C94" t="s">
        <v>1357</v>
      </c>
      <c r="D94" t="str">
        <f>_xlfn.XLOOKUP(B94,map_headernames!O:O,map_headernames!Q:Q)</f>
        <v>pctile.proximity.tsdf</v>
      </c>
    </row>
    <row r="95" spans="1:4">
      <c r="A95">
        <v>94</v>
      </c>
      <c r="B95" t="s">
        <v>1368</v>
      </c>
      <c r="C95" t="s">
        <v>1371</v>
      </c>
      <c r="D95" t="str">
        <f>_xlfn.XLOOKUP(B95,map_headernames!O:O,map_headernames!Q:Q)</f>
        <v>pctile.ust</v>
      </c>
    </row>
    <row r="96" spans="1:4">
      <c r="A96">
        <v>95</v>
      </c>
      <c r="B96" t="s">
        <v>1250</v>
      </c>
      <c r="C96" t="s">
        <v>1253</v>
      </c>
      <c r="D96" t="str">
        <f>_xlfn.XLOOKUP(B96,map_headernames!O:O,map_headernames!Q:Q)</f>
        <v>pctile.proximity.npdes</v>
      </c>
    </row>
    <row r="97" spans="1:4">
      <c r="A97">
        <v>96</v>
      </c>
      <c r="B97" t="s">
        <v>5549</v>
      </c>
      <c r="C97" t="s">
        <v>7447</v>
      </c>
      <c r="D97" t="str">
        <f>_xlfn.XLOOKUP(B97,map_headernames!O:O,map_headernames!Q:Q)</f>
        <v>pctile.no2</v>
      </c>
    </row>
    <row r="98" spans="1:4">
      <c r="A98">
        <v>97</v>
      </c>
      <c r="B98" t="s">
        <v>5446</v>
      </c>
      <c r="C98" t="s">
        <v>7448</v>
      </c>
      <c r="D98" t="str">
        <f>_xlfn.XLOOKUP(B98,map_headernames!O:O,map_headernames!Q:Q)</f>
        <v>pctile.drinking</v>
      </c>
    </row>
    <row r="99" spans="1:4">
      <c r="A99">
        <v>98</v>
      </c>
      <c r="B99" t="s">
        <v>1427</v>
      </c>
      <c r="C99" t="s">
        <v>1430</v>
      </c>
      <c r="D99" t="str">
        <f>_xlfn.XLOOKUP(B99,map_headernames!O:O,map_headernames!Q:Q)</f>
        <v>pctile.EJ.DISPARITY.pm.eo</v>
      </c>
    </row>
    <row r="100" spans="1:4">
      <c r="A100">
        <v>99</v>
      </c>
      <c r="B100" t="s">
        <v>1531</v>
      </c>
      <c r="C100" t="s">
        <v>1534</v>
      </c>
      <c r="D100" t="str">
        <f>_xlfn.XLOOKUP(B100,map_headernames!O:O,map_headernames!Q:Q)</f>
        <v>pctile.EJ.DISPARITY.pm.supp</v>
      </c>
    </row>
    <row r="101" spans="1:4">
      <c r="A101">
        <v>100</v>
      </c>
      <c r="B101" t="s">
        <v>1418</v>
      </c>
      <c r="C101" t="s">
        <v>1421</v>
      </c>
      <c r="D101" t="str">
        <f>_xlfn.XLOOKUP(B101,map_headernames!O:O,map_headernames!Q:Q)</f>
        <v>pctile.EJ.DISPARITY.o3.eo</v>
      </c>
    </row>
    <row r="102" spans="1:4">
      <c r="A102">
        <v>101</v>
      </c>
      <c r="B102" t="s">
        <v>1524</v>
      </c>
      <c r="C102" t="s">
        <v>1526</v>
      </c>
      <c r="D102" t="str">
        <f>_xlfn.XLOOKUP(B102,map_headernames!O:O,map_headernames!Q:Q)</f>
        <v>pctile.EJ.DISPARITY.o3.supp</v>
      </c>
    </row>
    <row r="103" spans="1:4">
      <c r="A103">
        <v>102</v>
      </c>
      <c r="B103" t="s">
        <v>1383</v>
      </c>
      <c r="C103" t="s">
        <v>5267</v>
      </c>
      <c r="D103" t="str">
        <f>_xlfn.XLOOKUP(B103,map_headernames!O:O,map_headernames!Q:Q)</f>
        <v>pctile.EJ.DISPARITY.dpm.eo</v>
      </c>
    </row>
    <row r="104" spans="1:4">
      <c r="A104">
        <v>103</v>
      </c>
      <c r="B104" t="s">
        <v>1497</v>
      </c>
      <c r="C104" t="s">
        <v>5272</v>
      </c>
      <c r="D104" t="str">
        <f>_xlfn.XLOOKUP(B104,map_headernames!O:O,map_headernames!Q:Q)</f>
        <v>pctile.EJ.DISPARITY.dpm.supp</v>
      </c>
    </row>
    <row r="105" spans="1:4">
      <c r="A105">
        <v>104</v>
      </c>
      <c r="B105" t="s">
        <v>1454</v>
      </c>
      <c r="C105" t="s">
        <v>1455</v>
      </c>
      <c r="D105" t="str">
        <f>_xlfn.XLOOKUP(B105,map_headernames!O:O,map_headernames!Q:Q)</f>
        <v>pctile.EJ.DISPARITY.rsei.eo</v>
      </c>
    </row>
    <row r="106" spans="1:4">
      <c r="A106">
        <v>105</v>
      </c>
      <c r="B106" t="s">
        <v>1550</v>
      </c>
      <c r="C106" t="s">
        <v>1551</v>
      </c>
      <c r="D106" t="str">
        <f>_xlfn.XLOOKUP(B106,map_headernames!O:O,map_headernames!Q:Q)</f>
        <v>pctile.EJ.DISPARITY.rsei.supp</v>
      </c>
    </row>
    <row r="107" spans="1:4">
      <c r="A107">
        <v>106</v>
      </c>
      <c r="B107" t="s">
        <v>1460</v>
      </c>
      <c r="C107" t="s">
        <v>1463</v>
      </c>
      <c r="D107" t="str">
        <f>_xlfn.XLOOKUP(B107,map_headernames!O:O,map_headernames!Q:Q)</f>
        <v>pctile.EJ.DISPARITY.traffic.score.eo</v>
      </c>
    </row>
    <row r="108" spans="1:4">
      <c r="A108">
        <v>107</v>
      </c>
      <c r="B108" t="s">
        <v>1557</v>
      </c>
      <c r="C108" t="s">
        <v>1560</v>
      </c>
      <c r="D108" t="str">
        <f>_xlfn.XLOOKUP(B108,map_headernames!O:O,map_headernames!Q:Q)</f>
        <v>pctile.EJ.DISPARITY.traffic.score.supp</v>
      </c>
    </row>
    <row r="109" spans="1:4">
      <c r="A109">
        <v>108</v>
      </c>
      <c r="B109" t="s">
        <v>1390</v>
      </c>
      <c r="C109" t="s">
        <v>1392</v>
      </c>
      <c r="D109" t="str">
        <f>_xlfn.XLOOKUP(B109,map_headernames!O:O,map_headernames!Q:Q)</f>
        <v>pctile.EJ.DISPARITY.pctpre1960.eo</v>
      </c>
    </row>
    <row r="110" spans="1:4">
      <c r="A110">
        <v>109</v>
      </c>
      <c r="B110" t="s">
        <v>1502</v>
      </c>
      <c r="C110" t="s">
        <v>1503</v>
      </c>
      <c r="D110" t="str">
        <f>_xlfn.XLOOKUP(B110,map_headernames!O:O,map_headernames!Q:Q)</f>
        <v>pctile.EJ.DISPARITY.pctpre1960.supp</v>
      </c>
    </row>
    <row r="111" spans="1:4">
      <c r="A111">
        <v>110</v>
      </c>
      <c r="B111" t="s">
        <v>1409</v>
      </c>
      <c r="C111" t="s">
        <v>1412</v>
      </c>
      <c r="D111" t="str">
        <f>_xlfn.XLOOKUP(B111,map_headernames!O:O,map_headernames!Q:Q)</f>
        <v>pctile.EJ.DISPARITY.proximity.npl.eo</v>
      </c>
    </row>
    <row r="112" spans="1:4">
      <c r="A112">
        <v>111</v>
      </c>
      <c r="B112" t="s">
        <v>1515</v>
      </c>
      <c r="C112" t="s">
        <v>1517</v>
      </c>
      <c r="D112" t="str">
        <f>_xlfn.XLOOKUP(B112,map_headernames!O:O,map_headernames!Q:Q)</f>
        <v>pctile.EJ.DISPARITY.proximity.npl.supp</v>
      </c>
    </row>
    <row r="113" spans="1:4">
      <c r="A113">
        <v>112</v>
      </c>
      <c r="B113" t="s">
        <v>1444</v>
      </c>
      <c r="C113" t="s">
        <v>1447</v>
      </c>
      <c r="D113" t="str">
        <f>_xlfn.XLOOKUP(B113,map_headernames!O:O,map_headernames!Q:Q)</f>
        <v>pctile.EJ.DISPARITY.proximity.rmp.eo</v>
      </c>
    </row>
    <row r="114" spans="1:4">
      <c r="A114">
        <v>113</v>
      </c>
      <c r="B114" t="s">
        <v>1543</v>
      </c>
      <c r="C114" t="s">
        <v>1545</v>
      </c>
      <c r="D114" t="str">
        <f>_xlfn.XLOOKUP(B114,map_headernames!O:O,map_headernames!Q:Q)</f>
        <v>pctile.EJ.DISPARITY.proximity.rmp.supp</v>
      </c>
    </row>
    <row r="115" spans="1:4">
      <c r="A115">
        <v>114</v>
      </c>
      <c r="B115" t="s">
        <v>1471</v>
      </c>
      <c r="C115" t="s">
        <v>1474</v>
      </c>
      <c r="D115" t="str">
        <f>_xlfn.XLOOKUP(B115,map_headernames!O:O,map_headernames!Q:Q)</f>
        <v>pctile.EJ.DISPARITY.proximity.tsdf.eo</v>
      </c>
    </row>
    <row r="116" spans="1:4">
      <c r="A116">
        <v>115</v>
      </c>
      <c r="B116" t="s">
        <v>1565</v>
      </c>
      <c r="C116" t="s">
        <v>1567</v>
      </c>
      <c r="D116" t="str">
        <f>_xlfn.XLOOKUP(B116,map_headernames!O:O,map_headernames!Q:Q)</f>
        <v>pctile.EJ.DISPARITY.proximity.tsdf.supp</v>
      </c>
    </row>
    <row r="117" spans="1:4">
      <c r="A117">
        <v>116</v>
      </c>
      <c r="B117" t="s">
        <v>1480</v>
      </c>
      <c r="C117" t="s">
        <v>1483</v>
      </c>
      <c r="D117" t="str">
        <f>_xlfn.XLOOKUP(B117,map_headernames!O:O,map_headernames!Q:Q)</f>
        <v>pctile.EJ.DISPARITY.ust.eo</v>
      </c>
    </row>
    <row r="118" spans="1:4">
      <c r="A118">
        <v>117</v>
      </c>
      <c r="B118" t="s">
        <v>1572</v>
      </c>
      <c r="C118" t="s">
        <v>1574</v>
      </c>
      <c r="D118" t="str">
        <f>_xlfn.XLOOKUP(B118,map_headernames!O:O,map_headernames!Q:Q)</f>
        <v>pctile.EJ.DISPARITY.ust.supp</v>
      </c>
    </row>
    <row r="119" spans="1:4">
      <c r="A119">
        <v>118</v>
      </c>
      <c r="B119" t="s">
        <v>1400</v>
      </c>
      <c r="C119" t="s">
        <v>1403</v>
      </c>
      <c r="D119" t="str">
        <f>_xlfn.XLOOKUP(B119,map_headernames!O:O,map_headernames!Q:Q)</f>
        <v>pctile.EJ.DISPARITY.proximity.npdes.eo</v>
      </c>
    </row>
    <row r="120" spans="1:4">
      <c r="A120">
        <v>119</v>
      </c>
      <c r="B120" t="s">
        <v>1508</v>
      </c>
      <c r="C120" t="s">
        <v>1511</v>
      </c>
      <c r="D120" t="str">
        <f>_xlfn.XLOOKUP(B120,map_headernames!O:O,map_headernames!Q:Q)</f>
        <v>pctile.EJ.DISPARITY.proximity.npdes.supp</v>
      </c>
    </row>
    <row r="121" spans="1:4">
      <c r="A121">
        <v>120</v>
      </c>
      <c r="B121" t="s">
        <v>5583</v>
      </c>
      <c r="C121" t="s">
        <v>7449</v>
      </c>
      <c r="D121" t="str">
        <f>_xlfn.XLOOKUP(B121,map_headernames!O:O,map_headernames!Q:Q)</f>
        <v>pctile.EJ.DISPARITY.no2.eo</v>
      </c>
    </row>
    <row r="122" spans="1:4">
      <c r="A122">
        <v>121</v>
      </c>
      <c r="B122" t="s">
        <v>5593</v>
      </c>
      <c r="C122" t="s">
        <v>7450</v>
      </c>
      <c r="D122" t="str">
        <f>_xlfn.XLOOKUP(B122,map_headernames!O:O,map_headernames!Q:Q)</f>
        <v>pctile.EJ.DISPARITY.no2.supp</v>
      </c>
    </row>
    <row r="123" spans="1:4">
      <c r="A123">
        <v>122</v>
      </c>
      <c r="B123" t="s">
        <v>5447</v>
      </c>
      <c r="C123" t="s">
        <v>7451</v>
      </c>
      <c r="D123" t="str">
        <f>_xlfn.XLOOKUP(B123,map_headernames!O:O,map_headernames!Q:Q)</f>
        <v>pctile.EJ.DISPARITY.drinking.eo</v>
      </c>
    </row>
    <row r="124" spans="1:4">
      <c r="A124">
        <v>123</v>
      </c>
      <c r="B124" t="s">
        <v>5448</v>
      </c>
      <c r="C124" t="s">
        <v>7452</v>
      </c>
      <c r="D124" t="str">
        <f>_xlfn.XLOOKUP(B124,map_headernames!O:O,map_headernames!Q:Q)</f>
        <v>pctile.EJ.DISPARITY.drinking.supp</v>
      </c>
    </row>
    <row r="125" spans="1:4">
      <c r="A125">
        <v>124</v>
      </c>
      <c r="B125" s="6" t="s">
        <v>187</v>
      </c>
      <c r="C125" s="6" t="s">
        <v>188</v>
      </c>
      <c r="D125" s="6" t="e">
        <f>_xlfn.XLOOKUP(B125,map_headernames!O:O,map_headernames!Q:Q)</f>
        <v>#N/A</v>
      </c>
    </row>
    <row r="126" spans="1:4">
      <c r="A126">
        <v>125</v>
      </c>
      <c r="B126" s="6" t="s">
        <v>191</v>
      </c>
      <c r="C126" s="6" t="s">
        <v>192</v>
      </c>
      <c r="D126" s="6" t="e">
        <f>_xlfn.XLOOKUP(B126,map_headernames!O:O,map_headernames!Q:Q)</f>
        <v>#N/A</v>
      </c>
    </row>
    <row r="127" spans="1:4">
      <c r="A127">
        <v>126</v>
      </c>
      <c r="B127" s="6" t="s">
        <v>161</v>
      </c>
      <c r="C127" s="6" t="s">
        <v>163</v>
      </c>
      <c r="D127" s="6" t="e">
        <f>_xlfn.XLOOKUP(B127,map_headernames!O:O,map_headernames!Q:Q)</f>
        <v>#N/A</v>
      </c>
    </row>
    <row r="128" spans="1:4">
      <c r="A128">
        <v>127</v>
      </c>
      <c r="B128" s="6" t="s">
        <v>152</v>
      </c>
      <c r="C128" s="6" t="s">
        <v>154</v>
      </c>
      <c r="D128" s="6" t="e">
        <f>_xlfn.XLOOKUP(B128,map_headernames!O:O,map_headernames!Q:Q)</f>
        <v>#N/A</v>
      </c>
    </row>
    <row r="129" spans="1:4">
      <c r="A129">
        <v>128</v>
      </c>
      <c r="B129" s="6" t="s">
        <v>384</v>
      </c>
      <c r="C129" s="6" t="s">
        <v>385</v>
      </c>
      <c r="D129" s="6" t="e">
        <f>_xlfn.XLOOKUP(B129,map_headernames!O:O,map_headernames!Q:Q)</f>
        <v>#N/A</v>
      </c>
    </row>
    <row r="130" spans="1:4">
      <c r="A130">
        <v>129</v>
      </c>
      <c r="B130" s="6" t="s">
        <v>7453</v>
      </c>
      <c r="C130" s="6" t="s">
        <v>7454</v>
      </c>
      <c r="D130" s="6" t="e">
        <f>_xlfn.XLOOKUP(B130,map_headernames!O:O,map_headernames!Q:Q)</f>
        <v>#N/A</v>
      </c>
    </row>
    <row r="131" spans="1:4">
      <c r="A131">
        <v>130</v>
      </c>
      <c r="B131" s="6" t="s">
        <v>147</v>
      </c>
      <c r="C131" s="6" t="s">
        <v>149</v>
      </c>
      <c r="D131" s="6" t="e">
        <f>_xlfn.XLOOKUP(B131,map_headernames!O:O,map_headernames!Q:Q)</f>
        <v>#N/A</v>
      </c>
    </row>
    <row r="132" spans="1:4">
      <c r="A132">
        <v>131</v>
      </c>
      <c r="B132" s="6" t="s">
        <v>157</v>
      </c>
      <c r="C132" s="6" t="s">
        <v>159</v>
      </c>
      <c r="D132" s="6" t="e">
        <f>_xlfn.XLOOKUP(B132,map_headernames!O:O,map_headernames!Q:Q)</f>
        <v>#N/A</v>
      </c>
    </row>
    <row r="133" spans="1:4">
      <c r="A133">
        <v>132</v>
      </c>
      <c r="B133" s="6" t="s">
        <v>174</v>
      </c>
      <c r="C133" s="6" t="s">
        <v>175</v>
      </c>
      <c r="D133" s="6" t="e">
        <f>_xlfn.XLOOKUP(B133,map_headernames!O:O,map_headernames!Q:Q)</f>
        <v>#N/A</v>
      </c>
    </row>
    <row r="134" spans="1:4">
      <c r="A134">
        <v>133</v>
      </c>
      <c r="B134" s="6" t="s">
        <v>166</v>
      </c>
      <c r="C134" s="6" t="s">
        <v>167</v>
      </c>
      <c r="D134" s="6" t="e">
        <f>_xlfn.XLOOKUP(B134,map_headernames!O:O,map_headernames!Q:Q)</f>
        <v>#N/A</v>
      </c>
    </row>
    <row r="135" spans="1:4">
      <c r="A135">
        <v>134</v>
      </c>
      <c r="B135" s="6" t="s">
        <v>136</v>
      </c>
      <c r="C135" s="6" t="s">
        <v>137</v>
      </c>
      <c r="D135" s="6" t="e">
        <f>_xlfn.XLOOKUP(B135,map_headernames!O:O,map_headernames!Q:Q)</f>
        <v>#N/A</v>
      </c>
    </row>
    <row r="136" spans="1:4">
      <c r="A136">
        <v>135</v>
      </c>
      <c r="B136" s="6" t="s">
        <v>178</v>
      </c>
      <c r="C136" s="6" t="s">
        <v>180</v>
      </c>
      <c r="D136" s="6" t="e">
        <f>_xlfn.XLOOKUP(B136,map_headernames!O:O,map_headernames!Q:Q)</f>
        <v>#N/A</v>
      </c>
    </row>
    <row r="137" spans="1:4">
      <c r="A137">
        <v>136</v>
      </c>
      <c r="B137" s="6" t="s">
        <v>139</v>
      </c>
      <c r="C137" s="6" t="s">
        <v>142</v>
      </c>
      <c r="D137" s="6" t="e">
        <f>_xlfn.XLOOKUP(B137,map_headernames!O:O,map_headernames!Q:Q)</f>
        <v>#N/A</v>
      </c>
    </row>
    <row r="138" spans="1:4">
      <c r="A138">
        <v>137</v>
      </c>
      <c r="B138" s="6" t="s">
        <v>194</v>
      </c>
      <c r="C138" s="6" t="s">
        <v>7455</v>
      </c>
      <c r="D138" s="6" t="e">
        <f>_xlfn.XLOOKUP(B138,map_headernames!O:O,map_headernames!Q:Q)</f>
        <v>#N/A</v>
      </c>
    </row>
    <row r="139" spans="1:4">
      <c r="A139">
        <v>138</v>
      </c>
      <c r="B139" s="6" t="s">
        <v>377</v>
      </c>
      <c r="C139" s="6" t="s">
        <v>378</v>
      </c>
      <c r="D139" s="6" t="e">
        <f>_xlfn.XLOOKUP(B139,map_headernames!O:O,map_headernames!Q:Q)</f>
        <v>#N/A</v>
      </c>
    </row>
    <row r="140" spans="1:4">
      <c r="A140">
        <v>139</v>
      </c>
      <c r="B140" s="6" t="s">
        <v>380</v>
      </c>
      <c r="C140" s="6" t="s">
        <v>382</v>
      </c>
      <c r="D140" s="6" t="e">
        <f>_xlfn.XLOOKUP(B140,map_headernames!O:O,map_headernames!Q:Q)</f>
        <v>#N/A</v>
      </c>
    </row>
    <row r="141" spans="1:4">
      <c r="A141">
        <v>140</v>
      </c>
      <c r="B141" s="6" t="s">
        <v>170</v>
      </c>
      <c r="C141" s="6" t="s">
        <v>172</v>
      </c>
      <c r="D141" s="6" t="e">
        <f>_xlfn.XLOOKUP(B141,map_headernames!O:O,map_headernames!Q:Q)</f>
        <v>#N/A</v>
      </c>
    </row>
    <row r="142" spans="1:4">
      <c r="A142">
        <v>141</v>
      </c>
      <c r="B142" s="6" t="s">
        <v>362</v>
      </c>
      <c r="C142" s="6" t="s">
        <v>364</v>
      </c>
      <c r="D142" s="6" t="e">
        <f>_xlfn.XLOOKUP(B142,map_headernames!O:O,map_headernames!Q:Q)</f>
        <v>#N/A</v>
      </c>
    </row>
    <row r="143" spans="1:4">
      <c r="A143">
        <v>142</v>
      </c>
      <c r="B143" s="6" t="s">
        <v>366</v>
      </c>
      <c r="C143" s="6" t="s">
        <v>368</v>
      </c>
      <c r="D143" s="6" t="e">
        <f>_xlfn.XLOOKUP(B143,map_headernames!O:O,map_headernames!Q:Q)</f>
        <v>#N/A</v>
      </c>
    </row>
    <row r="144" spans="1:4">
      <c r="A144">
        <v>143</v>
      </c>
      <c r="B144" s="6" t="s">
        <v>370</v>
      </c>
      <c r="C144" s="6" t="s">
        <v>372</v>
      </c>
      <c r="D144" s="6" t="e">
        <f>_xlfn.XLOOKUP(B144,map_headernames!O:O,map_headernames!Q:Q)</f>
        <v>#N/A</v>
      </c>
    </row>
    <row r="145" spans="1:4">
      <c r="A145">
        <v>144</v>
      </c>
      <c r="B145" s="6" t="s">
        <v>391</v>
      </c>
      <c r="C145" s="6" t="s">
        <v>393</v>
      </c>
      <c r="D145" s="6" t="e">
        <f>_xlfn.XLOOKUP(B145,map_headernames!O:O,map_headernames!Q:Q)</f>
        <v>#N/A</v>
      </c>
    </row>
    <row r="146" spans="1:4">
      <c r="A146">
        <v>145</v>
      </c>
      <c r="B146" s="6" t="s">
        <v>358</v>
      </c>
      <c r="C146" s="6" t="s">
        <v>360</v>
      </c>
      <c r="D146" s="6" t="e">
        <f>_xlfn.XLOOKUP(B146,map_headernames!O:O,map_headernames!Q:Q)</f>
        <v>#N/A</v>
      </c>
    </row>
    <row r="147" spans="1:4">
      <c r="A147">
        <v>146</v>
      </c>
      <c r="B147" s="6" t="s">
        <v>7456</v>
      </c>
      <c r="C147" s="6" t="s">
        <v>7457</v>
      </c>
      <c r="D147" s="6" t="e">
        <f>_xlfn.XLOOKUP(B147,map_headernames!O:O,map_headernames!Q:Q)</f>
        <v>#N/A</v>
      </c>
    </row>
    <row r="148" spans="1:4">
      <c r="A148">
        <v>147</v>
      </c>
      <c r="B148" s="6" t="s">
        <v>7458</v>
      </c>
      <c r="C148" s="6" t="s">
        <v>7459</v>
      </c>
      <c r="D148" s="6" t="e">
        <f>_xlfn.XLOOKUP(B148,map_headernames!O:O,map_headernames!Q:Q)</f>
        <v>#N/A</v>
      </c>
    </row>
    <row r="149" spans="1:4">
      <c r="A149">
        <v>148</v>
      </c>
      <c r="B149" s="6" t="s">
        <v>227</v>
      </c>
      <c r="C149" s="6" t="s">
        <v>228</v>
      </c>
      <c r="D149" s="6" t="e">
        <f>_xlfn.XLOOKUP(B149,map_headernames!O:O,map_headernames!Q:Q)</f>
        <v>#N/A</v>
      </c>
    </row>
    <row r="150" spans="1:4">
      <c r="A150">
        <v>149</v>
      </c>
      <c r="B150" s="6" t="s">
        <v>230</v>
      </c>
      <c r="C150" s="6" t="s">
        <v>232</v>
      </c>
      <c r="D150" s="6" t="e">
        <f>_xlfn.XLOOKUP(B150,map_headernames!O:O,map_headernames!Q:Q)</f>
        <v>#N/A</v>
      </c>
    </row>
    <row r="151" spans="1:4">
      <c r="A151">
        <v>150</v>
      </c>
      <c r="B151" s="6" t="s">
        <v>208</v>
      </c>
      <c r="C151" s="6" t="s">
        <v>209</v>
      </c>
      <c r="D151" s="6" t="e">
        <f>_xlfn.XLOOKUP(B151,map_headernames!O:O,map_headernames!Q:Q)</f>
        <v>#N/A</v>
      </c>
    </row>
    <row r="152" spans="1:4">
      <c r="A152">
        <v>151</v>
      </c>
      <c r="B152" s="6" t="s">
        <v>211</v>
      </c>
      <c r="C152" s="6" t="s">
        <v>213</v>
      </c>
      <c r="D152" s="6" t="e">
        <f>_xlfn.XLOOKUP(B152,map_headernames!O:O,map_headernames!Q:Q)</f>
        <v>#N/A</v>
      </c>
    </row>
    <row r="153" spans="1:4">
      <c r="A153">
        <v>152</v>
      </c>
      <c r="B153" s="6" t="s">
        <v>203</v>
      </c>
      <c r="C153" s="6" t="s">
        <v>7460</v>
      </c>
      <c r="D153" s="6" t="e">
        <f>_xlfn.XLOOKUP(B153,map_headernames!O:O,map_headernames!Q:Q)</f>
        <v>#N/A</v>
      </c>
    </row>
    <row r="154" spans="1:4">
      <c r="A154">
        <v>153</v>
      </c>
      <c r="B154" s="6" t="s">
        <v>205</v>
      </c>
      <c r="C154" s="6" t="s">
        <v>7461</v>
      </c>
      <c r="D154" s="6" t="e">
        <f>_xlfn.XLOOKUP(B154,map_headernames!O:O,map_headernames!Q:Q)</f>
        <v>#N/A</v>
      </c>
    </row>
    <row r="155" spans="1:4">
      <c r="A155">
        <v>154</v>
      </c>
      <c r="B155" s="6" t="s">
        <v>111</v>
      </c>
      <c r="C155" s="6" t="s">
        <v>112</v>
      </c>
      <c r="D155" s="6" t="e">
        <f>_xlfn.XLOOKUP(B155,map_headernames!O:O,map_headernames!Q:Q)</f>
        <v>#N/A</v>
      </c>
    </row>
    <row r="156" spans="1:4">
      <c r="A156">
        <v>155</v>
      </c>
      <c r="B156" s="6" t="s">
        <v>115</v>
      </c>
      <c r="C156" s="6" t="s">
        <v>116</v>
      </c>
      <c r="D156" s="6" t="e">
        <f>_xlfn.XLOOKUP(B156,map_headernames!O:O,map_headernames!Q:Q)</f>
        <v>#N/A</v>
      </c>
    </row>
    <row r="157" spans="1:4">
      <c r="A157">
        <v>156</v>
      </c>
      <c r="B157" s="6" t="s">
        <v>119</v>
      </c>
      <c r="C157" s="6" t="s">
        <v>120</v>
      </c>
      <c r="D157" s="6" t="e">
        <f>_xlfn.XLOOKUP(B157,map_headernames!O:O,map_headernames!Q:Q)</f>
        <v>#N/A</v>
      </c>
    </row>
    <row r="158" spans="1:4">
      <c r="A158">
        <v>157</v>
      </c>
      <c r="B158" s="6" t="s">
        <v>301</v>
      </c>
      <c r="C158" s="6" t="s">
        <v>303</v>
      </c>
      <c r="D158" s="6" t="e">
        <f>_xlfn.XLOOKUP(B158,map_headernames!O:O,map_headernames!Q:Q)</f>
        <v>#N/A</v>
      </c>
    </row>
    <row r="159" spans="1:4">
      <c r="A159">
        <v>158</v>
      </c>
      <c r="B159" s="6" t="s">
        <v>218</v>
      </c>
      <c r="C159" s="6" t="s">
        <v>219</v>
      </c>
      <c r="D159" s="6" t="e">
        <f>_xlfn.XLOOKUP(B159,map_headernames!O:O,map_headernames!Q:Q)</f>
        <v>#N/A</v>
      </c>
    </row>
    <row r="160" spans="1:4">
      <c r="A160">
        <v>159</v>
      </c>
      <c r="B160" s="6" t="s">
        <v>221</v>
      </c>
      <c r="C160" s="6" t="s">
        <v>223</v>
      </c>
      <c r="D160" s="6" t="e">
        <f>_xlfn.XLOOKUP(B160,map_headernames!O:O,map_headernames!Q:Q)</f>
        <v>#N/A</v>
      </c>
    </row>
    <row r="161" spans="1:4">
      <c r="A161">
        <v>160</v>
      </c>
      <c r="B161" s="6" t="s">
        <v>247</v>
      </c>
      <c r="C161" s="6" t="s">
        <v>248</v>
      </c>
      <c r="D161" s="6" t="e">
        <f>_xlfn.XLOOKUP(B161,map_headernames!O:O,map_headernames!Q:Q)</f>
        <v>#N/A</v>
      </c>
    </row>
    <row r="162" spans="1:4">
      <c r="A162">
        <v>161</v>
      </c>
      <c r="B162" s="6" t="s">
        <v>250</v>
      </c>
      <c r="C162" s="6" t="s">
        <v>252</v>
      </c>
      <c r="D162" s="6" t="e">
        <f>_xlfn.XLOOKUP(B162,map_headernames!O:O,map_headernames!Q:Q)</f>
        <v>#N/A</v>
      </c>
    </row>
    <row r="163" spans="1:4">
      <c r="A163">
        <v>162</v>
      </c>
      <c r="B163" s="6" t="s">
        <v>257</v>
      </c>
      <c r="C163" s="6" t="s">
        <v>258</v>
      </c>
      <c r="D163" s="6" t="e">
        <f>_xlfn.XLOOKUP(B163,map_headernames!O:O,map_headernames!Q:Q)</f>
        <v>#N/A</v>
      </c>
    </row>
    <row r="164" spans="1:4">
      <c r="A164">
        <v>163</v>
      </c>
      <c r="B164" s="6" t="s">
        <v>260</v>
      </c>
      <c r="C164" s="6" t="s">
        <v>262</v>
      </c>
      <c r="D164" s="6" t="e">
        <f>_xlfn.XLOOKUP(B164,map_headernames!O:O,map_headernames!Q:Q)</f>
        <v>#N/A</v>
      </c>
    </row>
    <row r="165" spans="1:4">
      <c r="A165">
        <v>164</v>
      </c>
      <c r="B165" s="6" t="s">
        <v>82</v>
      </c>
      <c r="C165" s="6" t="s">
        <v>85</v>
      </c>
      <c r="D165" s="6" t="e">
        <f>_xlfn.XLOOKUP(B165,map_headernames!O:O,map_headernames!Q:Q)</f>
        <v>#N/A</v>
      </c>
    </row>
    <row r="166" spans="1:4">
      <c r="A166">
        <v>165</v>
      </c>
      <c r="B166" s="6" t="s">
        <v>88</v>
      </c>
      <c r="C166" s="6" t="s">
        <v>91</v>
      </c>
      <c r="D166" s="6" t="e">
        <f>_xlfn.XLOOKUP(B166,map_headernames!O:O,map_headernames!Q:Q)</f>
        <v>#N/A</v>
      </c>
    </row>
    <row r="167" spans="1:4">
      <c r="A167">
        <v>166</v>
      </c>
      <c r="B167" s="6" t="s">
        <v>126</v>
      </c>
      <c r="C167" s="6" t="s">
        <v>127</v>
      </c>
      <c r="D167" s="6" t="e">
        <f>_xlfn.XLOOKUP(B167,map_headernames!O:O,map_headernames!Q:Q)</f>
        <v>#N/A</v>
      </c>
    </row>
    <row r="168" spans="1:4">
      <c r="A168">
        <v>167</v>
      </c>
      <c r="B168" s="6" t="s">
        <v>129</v>
      </c>
      <c r="C168" s="6" t="s">
        <v>131</v>
      </c>
      <c r="D168" s="6" t="e">
        <f>_xlfn.XLOOKUP(B168,map_headernames!O:O,map_headernames!Q:Q)</f>
        <v>#N/A</v>
      </c>
    </row>
    <row r="169" spans="1:4">
      <c r="A169">
        <v>168</v>
      </c>
      <c r="B169" s="6" t="s">
        <v>236</v>
      </c>
      <c r="C169" s="6" t="s">
        <v>237</v>
      </c>
      <c r="D169" s="6" t="e">
        <f>_xlfn.XLOOKUP(B169,map_headernames!O:O,map_headernames!Q:Q)</f>
        <v>#N/A</v>
      </c>
    </row>
    <row r="170" spans="1:4">
      <c r="A170">
        <v>169</v>
      </c>
      <c r="B170" s="6" t="s">
        <v>239</v>
      </c>
      <c r="C170" s="6" t="s">
        <v>241</v>
      </c>
      <c r="D170" s="6" t="e">
        <f>_xlfn.XLOOKUP(B170,map_headernames!O:O,map_headernames!Q:Q)</f>
        <v>#N/A</v>
      </c>
    </row>
    <row r="171" spans="1:4">
      <c r="A171">
        <v>170</v>
      </c>
      <c r="B171" s="6" t="s">
        <v>7462</v>
      </c>
      <c r="C171" s="6" t="s">
        <v>7463</v>
      </c>
      <c r="D171" s="6" t="e">
        <f>_xlfn.XLOOKUP(B171,map_headernames!O:O,map_headernames!Q:Q)</f>
        <v>#N/A</v>
      </c>
    </row>
    <row r="172" spans="1:4">
      <c r="A172">
        <v>171</v>
      </c>
      <c r="B172" s="6" t="s">
        <v>7464</v>
      </c>
      <c r="C172" s="6" t="s">
        <v>7465</v>
      </c>
      <c r="D172" s="6" t="e">
        <f>_xlfn.XLOOKUP(B172,map_headernames!O:O,map_headernames!Q:Q)</f>
        <v>#N/A</v>
      </c>
    </row>
    <row r="173" spans="1:4">
      <c r="A173">
        <v>172</v>
      </c>
      <c r="B173" s="6" t="s">
        <v>7466</v>
      </c>
      <c r="C173" s="6" t="s">
        <v>7467</v>
      </c>
      <c r="D173" s="6" t="e">
        <f>_xlfn.XLOOKUP(B173,map_headernames!O:O,map_headernames!Q:Q)</f>
        <v>#N/A</v>
      </c>
    </row>
    <row r="174" spans="1:4">
      <c r="A174">
        <v>173</v>
      </c>
      <c r="B174" s="6" t="s">
        <v>7468</v>
      </c>
      <c r="C174" s="6" t="s">
        <v>7469</v>
      </c>
      <c r="D174" s="6" t="e">
        <f>_xlfn.XLOOKUP(B174,map_headernames!O:O,map_headernames!Q:Q)</f>
        <v>#N/A</v>
      </c>
    </row>
    <row r="175" spans="1:4">
      <c r="A175">
        <v>174</v>
      </c>
      <c r="B175" s="6" t="s">
        <v>510</v>
      </c>
      <c r="C175" s="6" t="s">
        <v>511</v>
      </c>
      <c r="D175" s="6" t="e">
        <f>_xlfn.XLOOKUP(B175,map_headernames!O:O,map_headernames!Q:Q)</f>
        <v>#N/A</v>
      </c>
    </row>
    <row r="176" spans="1:4">
      <c r="A176">
        <v>175</v>
      </c>
      <c r="B176" s="6" t="s">
        <v>685</v>
      </c>
      <c r="C176" s="6" t="s">
        <v>686</v>
      </c>
      <c r="D176" s="6" t="e">
        <f>_xlfn.XLOOKUP(B176,map_headernames!O:O,map_headernames!Q:Q)</f>
        <v>#N/A</v>
      </c>
    </row>
    <row r="177" spans="1:4">
      <c r="A177">
        <v>176</v>
      </c>
      <c r="B177" s="6" t="s">
        <v>652</v>
      </c>
      <c r="C177" s="6" t="s">
        <v>654</v>
      </c>
      <c r="D177" s="6" t="e">
        <f>_xlfn.XLOOKUP(B177,map_headernames!O:O,map_headernames!Q:Q)</f>
        <v>#N/A</v>
      </c>
    </row>
    <row r="178" spans="1:4">
      <c r="A178">
        <v>177</v>
      </c>
      <c r="B178" s="6" t="s">
        <v>642</v>
      </c>
      <c r="C178" s="6" t="s">
        <v>644</v>
      </c>
      <c r="D178" s="6" t="e">
        <f>_xlfn.XLOOKUP(B178,map_headernames!O:O,map_headernames!Q:Q)</f>
        <v>#N/A</v>
      </c>
    </row>
    <row r="179" spans="1:4">
      <c r="A179">
        <v>178</v>
      </c>
      <c r="B179" s="6" t="s">
        <v>829</v>
      </c>
      <c r="C179" s="6" t="s">
        <v>830</v>
      </c>
      <c r="D179" s="6" t="e">
        <f>_xlfn.XLOOKUP(B179,map_headernames!O:O,map_headernames!Q:Q)</f>
        <v>#N/A</v>
      </c>
    </row>
    <row r="180" spans="1:4">
      <c r="A180">
        <v>179</v>
      </c>
      <c r="B180" s="6" t="s">
        <v>7470</v>
      </c>
      <c r="C180" s="6" t="s">
        <v>7471</v>
      </c>
      <c r="D180" s="6" t="e">
        <f>_xlfn.XLOOKUP(B180,map_headernames!O:O,map_headernames!Q:Q)</f>
        <v>#N/A</v>
      </c>
    </row>
    <row r="181" spans="1:4">
      <c r="A181">
        <v>180</v>
      </c>
      <c r="B181" s="6" t="s">
        <v>637</v>
      </c>
      <c r="C181" s="6" t="s">
        <v>639</v>
      </c>
      <c r="D181" s="6" t="e">
        <f>_xlfn.XLOOKUP(B181,map_headernames!O:O,map_headernames!Q:Q)</f>
        <v>#N/A</v>
      </c>
    </row>
    <row r="182" spans="1:4">
      <c r="A182">
        <v>181</v>
      </c>
      <c r="B182" s="6" t="s">
        <v>647</v>
      </c>
      <c r="C182" s="6" t="s">
        <v>649</v>
      </c>
      <c r="D182" s="6" t="e">
        <f>_xlfn.XLOOKUP(B182,map_headernames!O:O,map_headernames!Q:Q)</f>
        <v>#N/A</v>
      </c>
    </row>
    <row r="183" spans="1:4">
      <c r="A183">
        <v>182</v>
      </c>
      <c r="B183" s="6" t="s">
        <v>667</v>
      </c>
      <c r="C183" s="6" t="s">
        <v>668</v>
      </c>
      <c r="D183" s="6" t="e">
        <f>_xlfn.XLOOKUP(B183,map_headernames!O:O,map_headernames!Q:Q)</f>
        <v>#N/A</v>
      </c>
    </row>
    <row r="184" spans="1:4">
      <c r="A184">
        <v>183</v>
      </c>
      <c r="B184" s="6" t="s">
        <v>658</v>
      </c>
      <c r="C184" s="6" t="s">
        <v>659</v>
      </c>
      <c r="D184" s="6" t="e">
        <f>_xlfn.XLOOKUP(B184,map_headernames!O:O,map_headernames!Q:Q)</f>
        <v>#N/A</v>
      </c>
    </row>
    <row r="185" spans="1:4">
      <c r="A185">
        <v>184</v>
      </c>
      <c r="B185" s="6" t="s">
        <v>628</v>
      </c>
      <c r="C185" s="6" t="s">
        <v>629</v>
      </c>
      <c r="D185" s="6" t="e">
        <f>_xlfn.XLOOKUP(B185,map_headernames!O:O,map_headernames!Q:Q)</f>
        <v>#N/A</v>
      </c>
    </row>
    <row r="186" spans="1:4">
      <c r="A186">
        <v>185</v>
      </c>
      <c r="B186" s="6" t="s">
        <v>671</v>
      </c>
      <c r="C186" s="6" t="s">
        <v>673</v>
      </c>
      <c r="D186" s="6" t="e">
        <f>_xlfn.XLOOKUP(B186,map_headernames!O:O,map_headernames!Q:Q)</f>
        <v>#N/A</v>
      </c>
    </row>
    <row r="187" spans="1:4">
      <c r="A187">
        <v>186</v>
      </c>
      <c r="B187" s="6" t="s">
        <v>632</v>
      </c>
      <c r="C187" s="6" t="s">
        <v>634</v>
      </c>
      <c r="D187" s="6" t="e">
        <f>_xlfn.XLOOKUP(B187,map_headernames!O:O,map_headernames!Q:Q)</f>
        <v>#N/A</v>
      </c>
    </row>
    <row r="188" spans="1:4">
      <c r="A188">
        <v>187</v>
      </c>
      <c r="B188" s="6" t="s">
        <v>689</v>
      </c>
      <c r="C188" s="6" t="s">
        <v>7472</v>
      </c>
      <c r="D188" s="6" t="e">
        <f>_xlfn.XLOOKUP(B188,map_headernames!O:O,map_headernames!Q:Q)</f>
        <v>#N/A</v>
      </c>
    </row>
    <row r="189" spans="1:4">
      <c r="A189">
        <v>188</v>
      </c>
      <c r="B189" s="6" t="s">
        <v>821</v>
      </c>
      <c r="C189" s="6" t="s">
        <v>822</v>
      </c>
      <c r="D189" s="6" t="e">
        <f>_xlfn.XLOOKUP(B189,map_headernames!O:O,map_headernames!Q:Q)</f>
        <v>#N/A</v>
      </c>
    </row>
    <row r="190" spans="1:4">
      <c r="A190">
        <v>189</v>
      </c>
      <c r="B190" s="6" t="s">
        <v>825</v>
      </c>
      <c r="C190" s="6" t="s">
        <v>827</v>
      </c>
      <c r="D190" s="6" t="e">
        <f>_xlfn.XLOOKUP(B190,map_headernames!O:O,map_headernames!Q:Q)</f>
        <v>#N/A</v>
      </c>
    </row>
    <row r="191" spans="1:4">
      <c r="A191">
        <v>190</v>
      </c>
      <c r="B191" s="6" t="s">
        <v>662</v>
      </c>
      <c r="C191" s="6" t="s">
        <v>664</v>
      </c>
      <c r="D191" s="6" t="e">
        <f>_xlfn.XLOOKUP(B191,map_headernames!O:O,map_headernames!Q:Q)</f>
        <v>#N/A</v>
      </c>
    </row>
    <row r="192" spans="1:4">
      <c r="A192">
        <v>191</v>
      </c>
      <c r="B192" s="6" t="s">
        <v>680</v>
      </c>
      <c r="C192" s="6" t="s">
        <v>682</v>
      </c>
      <c r="D192" s="6" t="e">
        <f>_xlfn.XLOOKUP(B192,map_headernames!O:O,map_headernames!Q:Q)</f>
        <v>#N/A</v>
      </c>
    </row>
    <row r="193" spans="1:4">
      <c r="A193">
        <v>192</v>
      </c>
      <c r="B193" s="6" t="s">
        <v>809</v>
      </c>
      <c r="C193" s="6" t="s">
        <v>811</v>
      </c>
      <c r="D193" s="6" t="e">
        <f>_xlfn.XLOOKUP(B193,map_headernames!O:O,map_headernames!Q:Q)</f>
        <v>#N/A</v>
      </c>
    </row>
    <row r="194" spans="1:4">
      <c r="A194">
        <v>193</v>
      </c>
      <c r="B194" s="6" t="s">
        <v>813</v>
      </c>
      <c r="C194" s="6" t="s">
        <v>815</v>
      </c>
      <c r="D194" s="6" t="e">
        <f>_xlfn.XLOOKUP(B194,map_headernames!O:O,map_headernames!Q:Q)</f>
        <v>#N/A</v>
      </c>
    </row>
    <row r="195" spans="1:4">
      <c r="A195">
        <v>194</v>
      </c>
      <c r="B195" s="6" t="s">
        <v>836</v>
      </c>
      <c r="C195" s="6" t="s">
        <v>838</v>
      </c>
      <c r="D195" s="6" t="e">
        <f>_xlfn.XLOOKUP(B195,map_headernames!O:O,map_headernames!Q:Q)</f>
        <v>#N/A</v>
      </c>
    </row>
    <row r="196" spans="1:4">
      <c r="A196">
        <v>195</v>
      </c>
      <c r="B196" s="6" t="s">
        <v>676</v>
      </c>
      <c r="C196" s="6" t="s">
        <v>678</v>
      </c>
      <c r="D196" s="6" t="e">
        <f>_xlfn.XLOOKUP(B196,map_headernames!O:O,map_headernames!Q:Q)</f>
        <v>#N/A</v>
      </c>
    </row>
    <row r="197" spans="1:4">
      <c r="A197">
        <v>196</v>
      </c>
      <c r="B197" s="6" t="s">
        <v>7473</v>
      </c>
      <c r="C197" s="6" t="s">
        <v>7474</v>
      </c>
      <c r="D197" s="6" t="e">
        <f>_xlfn.XLOOKUP(B197,map_headernames!O:O,map_headernames!Q:Q)</f>
        <v>#N/A</v>
      </c>
    </row>
    <row r="198" spans="1:4">
      <c r="A198">
        <v>197</v>
      </c>
      <c r="B198" s="6" t="s">
        <v>7475</v>
      </c>
      <c r="C198" s="6" t="s">
        <v>7476</v>
      </c>
      <c r="D198" s="6" t="e">
        <f>_xlfn.XLOOKUP(B198,map_headernames!O:O,map_headernames!Q:Q)</f>
        <v>#N/A</v>
      </c>
    </row>
    <row r="199" spans="1:4">
      <c r="A199">
        <v>198</v>
      </c>
      <c r="B199" s="6" t="s">
        <v>395</v>
      </c>
      <c r="C199" s="6" t="s">
        <v>396</v>
      </c>
      <c r="D199" s="6" t="e">
        <f>_xlfn.XLOOKUP(B199,map_headernames!O:O,map_headernames!Q:Q)</f>
        <v>#N/A</v>
      </c>
    </row>
    <row r="200" spans="1:4">
      <c r="A200">
        <v>199</v>
      </c>
      <c r="B200" s="6" t="s">
        <v>853</v>
      </c>
      <c r="C200" s="6" t="s">
        <v>854</v>
      </c>
      <c r="D200" s="6" t="e">
        <f>_xlfn.XLOOKUP(B200,map_headernames!O:O,map_headernames!Q:Q)</f>
        <v>#N/A</v>
      </c>
    </row>
    <row r="201" spans="1:4">
      <c r="A201">
        <v>200</v>
      </c>
      <c r="B201" s="6" t="s">
        <v>704</v>
      </c>
      <c r="C201" s="6" t="s">
        <v>705</v>
      </c>
      <c r="D201" s="6" t="e">
        <f>_xlfn.XLOOKUP(B201,map_headernames!O:O,map_headernames!Q:Q)</f>
        <v>#N/A</v>
      </c>
    </row>
    <row r="202" spans="1:4">
      <c r="A202">
        <v>201</v>
      </c>
      <c r="B202" s="6" t="s">
        <v>708</v>
      </c>
      <c r="C202" s="6" t="s">
        <v>709</v>
      </c>
      <c r="D202" s="6" t="e">
        <f>_xlfn.XLOOKUP(B202,map_headernames!O:O,map_headernames!Q:Q)</f>
        <v>#N/A</v>
      </c>
    </row>
    <row r="203" spans="1:4">
      <c r="A203">
        <v>202</v>
      </c>
      <c r="B203" s="6" t="s">
        <v>699</v>
      </c>
      <c r="C203" s="6" t="s">
        <v>7477</v>
      </c>
      <c r="D203" s="6" t="e">
        <f>_xlfn.XLOOKUP(B203,map_headernames!O:O,map_headernames!Q:Q)</f>
        <v>#N/A</v>
      </c>
    </row>
    <row r="204" spans="1:4">
      <c r="A204">
        <v>203</v>
      </c>
      <c r="B204" s="6" t="s">
        <v>702</v>
      </c>
      <c r="C204" s="6" t="s">
        <v>7478</v>
      </c>
      <c r="D204" s="6" t="e">
        <f>_xlfn.XLOOKUP(B204,map_headernames!O:O,map_headernames!Q:Q)</f>
        <v>#N/A</v>
      </c>
    </row>
    <row r="205" spans="1:4">
      <c r="A205">
        <v>204</v>
      </c>
      <c r="B205" s="6" t="s">
        <v>272</v>
      </c>
      <c r="C205" s="6" t="s">
        <v>273</v>
      </c>
      <c r="D205" s="6" t="e">
        <f>_xlfn.XLOOKUP(B205,map_headernames!O:O,map_headernames!Q:Q)</f>
        <v>#N/A</v>
      </c>
    </row>
    <row r="206" spans="1:4">
      <c r="A206">
        <v>205</v>
      </c>
      <c r="B206" s="6" t="s">
        <v>609</v>
      </c>
      <c r="C206" s="6" t="s">
        <v>610</v>
      </c>
      <c r="D206" s="6" t="e">
        <f>_xlfn.XLOOKUP(B206,map_headernames!O:O,map_headernames!Q:Q)</f>
        <v>#N/A</v>
      </c>
    </row>
    <row r="207" spans="1:4">
      <c r="A207">
        <v>206</v>
      </c>
      <c r="B207" s="6" t="s">
        <v>613</v>
      </c>
      <c r="C207" s="6" t="s">
        <v>614</v>
      </c>
      <c r="D207" s="6" t="e">
        <f>_xlfn.XLOOKUP(B207,map_headernames!O:O,map_headernames!Q:Q)</f>
        <v>#N/A</v>
      </c>
    </row>
    <row r="208" spans="1:4">
      <c r="A208">
        <v>207</v>
      </c>
      <c r="B208" s="6" t="s">
        <v>617</v>
      </c>
      <c r="C208" s="6" t="s">
        <v>618</v>
      </c>
      <c r="D208" s="6" t="e">
        <f>_xlfn.XLOOKUP(B208,map_headernames!O:O,map_headernames!Q:Q)</f>
        <v>#N/A</v>
      </c>
    </row>
    <row r="209" spans="1:4">
      <c r="A209">
        <v>208</v>
      </c>
      <c r="B209" s="6" t="s">
        <v>549</v>
      </c>
      <c r="C209" s="6" t="s">
        <v>550</v>
      </c>
      <c r="D209" s="6" t="e">
        <f>_xlfn.XLOOKUP(B209,map_headernames!O:O,map_headernames!Q:Q)</f>
        <v>#N/A</v>
      </c>
    </row>
    <row r="210" spans="1:4">
      <c r="A210">
        <v>209</v>
      </c>
      <c r="B210" s="6" t="s">
        <v>847</v>
      </c>
      <c r="C210" s="6" t="s">
        <v>848</v>
      </c>
      <c r="D210" s="6" t="e">
        <f>_xlfn.XLOOKUP(B210,map_headernames!O:O,map_headernames!Q:Q)</f>
        <v>#N/A</v>
      </c>
    </row>
    <row r="211" spans="1:4">
      <c r="A211">
        <v>210</v>
      </c>
      <c r="B211" s="6" t="s">
        <v>862</v>
      </c>
      <c r="C211" s="6" t="s">
        <v>863</v>
      </c>
      <c r="D211" s="6" t="e">
        <f>_xlfn.XLOOKUP(B211,map_headernames!O:O,map_headernames!Q:Q)</f>
        <v>#N/A</v>
      </c>
    </row>
    <row r="212" spans="1:4">
      <c r="A212">
        <v>211</v>
      </c>
      <c r="B212" s="6" t="s">
        <v>423</v>
      </c>
      <c r="C212" s="6" t="s">
        <v>424</v>
      </c>
      <c r="D212" s="6" t="e">
        <f>_xlfn.XLOOKUP(B212,map_headernames!O:O,map_headernames!Q:Q)</f>
        <v>#N/A</v>
      </c>
    </row>
    <row r="213" spans="1:4">
      <c r="A213">
        <v>212</v>
      </c>
      <c r="B213" s="6" t="s">
        <v>427</v>
      </c>
      <c r="C213" s="6" t="s">
        <v>428</v>
      </c>
      <c r="D213" s="6" t="e">
        <f>_xlfn.XLOOKUP(B213,map_headernames!O:O,map_headernames!Q:Q)</f>
        <v>#N/A</v>
      </c>
    </row>
    <row r="214" spans="1:4">
      <c r="A214">
        <v>213</v>
      </c>
      <c r="B214" s="6" t="s">
        <v>431</v>
      </c>
      <c r="C214" s="6" t="s">
        <v>432</v>
      </c>
      <c r="D214" s="6" t="e">
        <f>_xlfn.XLOOKUP(B214,map_headernames!O:O,map_headernames!Q:Q)</f>
        <v>#N/A</v>
      </c>
    </row>
    <row r="215" spans="1:4">
      <c r="A215">
        <v>214</v>
      </c>
      <c r="B215" s="6" t="s">
        <v>435</v>
      </c>
      <c r="C215" s="6" t="s">
        <v>436</v>
      </c>
      <c r="D215" s="6" t="e">
        <f>_xlfn.XLOOKUP(B215,map_headernames!O:O,map_headernames!Q:Q)</f>
        <v>#N/A</v>
      </c>
    </row>
    <row r="216" spans="1:4">
      <c r="A216">
        <v>215</v>
      </c>
      <c r="B216" s="6" t="s">
        <v>876</v>
      </c>
      <c r="C216" s="6" t="s">
        <v>877</v>
      </c>
      <c r="D216" s="6" t="e">
        <f>_xlfn.XLOOKUP(B216,map_headernames!O:O,map_headernames!Q:Q)</f>
        <v>#N/A</v>
      </c>
    </row>
    <row r="217" spans="1:4">
      <c r="A217">
        <v>216</v>
      </c>
      <c r="B217" s="6" t="s">
        <v>621</v>
      </c>
      <c r="C217" s="6" t="s">
        <v>622</v>
      </c>
      <c r="D217" s="6" t="e">
        <f>_xlfn.XLOOKUP(B217,map_headernames!O:O,map_headernames!Q:Q)</f>
        <v>#N/A</v>
      </c>
    </row>
    <row r="218" spans="1:4">
      <c r="A218">
        <v>217</v>
      </c>
      <c r="B218" s="6" t="s">
        <v>768</v>
      </c>
      <c r="C218" s="6" t="s">
        <v>769</v>
      </c>
      <c r="D218" s="6" t="e">
        <f>_xlfn.XLOOKUP(B218,map_headernames!O:O,map_headernames!Q:Q)</f>
        <v>#N/A</v>
      </c>
    </row>
    <row r="219" spans="1:4">
      <c r="A219">
        <v>218</v>
      </c>
      <c r="B219" s="6" t="s">
        <v>406</v>
      </c>
      <c r="C219" s="6" t="s">
        <v>407</v>
      </c>
      <c r="D219" s="6" t="e">
        <f>_xlfn.XLOOKUP(B219,map_headernames!O:O,map_headernames!Q:Q)</f>
        <v>#N/A</v>
      </c>
    </row>
    <row r="220" spans="1:4">
      <c r="A220">
        <v>219</v>
      </c>
      <c r="B220" s="6" t="s">
        <v>725</v>
      </c>
      <c r="C220" s="6" t="s">
        <v>726</v>
      </c>
      <c r="D220" s="6" t="e">
        <f>_xlfn.XLOOKUP(B220,map_headernames!O:O,map_headernames!Q:Q)</f>
        <v>#N/A</v>
      </c>
    </row>
    <row r="221" spans="1:4">
      <c r="A221">
        <v>220</v>
      </c>
      <c r="B221" s="6" t="s">
        <v>7479</v>
      </c>
      <c r="C221" s="6" t="s">
        <v>7480</v>
      </c>
      <c r="D221" s="6" t="e">
        <f>_xlfn.XLOOKUP(B221,map_headernames!O:O,map_headernames!Q:Q)</f>
        <v>#N/A</v>
      </c>
    </row>
    <row r="222" spans="1:4">
      <c r="A222">
        <v>221</v>
      </c>
      <c r="B222" s="6" t="s">
        <v>7481</v>
      </c>
      <c r="C222" s="6" t="s">
        <v>7482</v>
      </c>
      <c r="D222" s="6" t="e">
        <f>_xlfn.XLOOKUP(B222,map_headernames!O:O,map_headernames!Q:Q)</f>
        <v>#N/A</v>
      </c>
    </row>
    <row r="223" spans="1:4">
      <c r="A223">
        <v>222</v>
      </c>
      <c r="B223" s="6" t="s">
        <v>7483</v>
      </c>
      <c r="C223" s="6" t="s">
        <v>7484</v>
      </c>
      <c r="D223" s="6" t="e">
        <f>_xlfn.XLOOKUP(B223,map_headernames!O:O,map_headernames!Q:Q)</f>
        <v>#N/A</v>
      </c>
    </row>
    <row r="224" spans="1:4">
      <c r="A224">
        <v>223</v>
      </c>
      <c r="B224" s="6" t="s">
        <v>7485</v>
      </c>
      <c r="C224" s="6" t="s">
        <v>7486</v>
      </c>
      <c r="D224" s="6" t="e">
        <f>_xlfn.XLOOKUP(B224,map_headernames!O:O,map_headernames!Q:Q)</f>
        <v>#N/A</v>
      </c>
    </row>
    <row r="225" spans="1:4">
      <c r="A225">
        <v>224</v>
      </c>
      <c r="B225" t="s">
        <v>66</v>
      </c>
      <c r="C225" t="s">
        <v>68</v>
      </c>
      <c r="D225" t="str">
        <f>_xlfn.XLOOKUP(B225,map_headernames!O:O,map_headernames!Q:Q)</f>
        <v>arealand</v>
      </c>
    </row>
    <row r="226" spans="1:4">
      <c r="A226">
        <v>225</v>
      </c>
      <c r="B226" t="s">
        <v>71</v>
      </c>
      <c r="C226" t="s">
        <v>73</v>
      </c>
      <c r="D226" t="str">
        <f>_xlfn.XLOOKUP(B226,map_headernames!O:O,map_headernames!Q:Q)</f>
        <v>areawater</v>
      </c>
    </row>
    <row r="227" spans="1:4">
      <c r="A227">
        <v>226</v>
      </c>
      <c r="B227" t="s">
        <v>1580</v>
      </c>
      <c r="C227" t="s">
        <v>1582</v>
      </c>
      <c r="D227" t="str">
        <f>_xlfn.XLOOKUP(B227,map_headernames!O:O,map_headernames!Q:Q)</f>
        <v>count.NPL</v>
      </c>
    </row>
    <row r="228" spans="1:4">
      <c r="A228">
        <v>227</v>
      </c>
      <c r="B228" t="s">
        <v>1588</v>
      </c>
      <c r="C228" t="s">
        <v>1589</v>
      </c>
      <c r="D228" t="str">
        <f>_xlfn.XLOOKUP(B228,map_headernames!O:O,map_headernames!Q:Q)</f>
        <v>count.TSDF</v>
      </c>
    </row>
    <row r="229" spans="1:4">
      <c r="A229">
        <v>228</v>
      </c>
      <c r="B229" s="1" t="s">
        <v>414</v>
      </c>
      <c r="C229" s="1" t="s">
        <v>413</v>
      </c>
      <c r="D229" s="1" t="str">
        <f>_xlfn.XLOOKUP(B229,map_headernames!O:O,map_headernames!Q:Q)</f>
        <v>count.ej.80up2.supp</v>
      </c>
    </row>
    <row r="230" spans="1:4">
      <c r="A230">
        <v>229</v>
      </c>
      <c r="B230" s="1" t="s">
        <v>421</v>
      </c>
      <c r="C230" s="1" t="s">
        <v>420</v>
      </c>
      <c r="D230" s="1" t="str">
        <f>_xlfn.XLOOKUP(B230,map_headernames!O:O,map_headernames!Q:Q)</f>
        <v>count.ej.80up2.supp</v>
      </c>
    </row>
    <row r="231" spans="1:4">
      <c r="A231">
        <v>230</v>
      </c>
      <c r="B231" t="s">
        <v>121</v>
      </c>
      <c r="C231" t="s">
        <v>123</v>
      </c>
      <c r="D231" t="str">
        <f>_xlfn.XLOOKUP(B231,map_headernames!O:O,map_headernames!Q:Q)</f>
        <v>Shape_Length</v>
      </c>
    </row>
    <row r="232" spans="1:4">
      <c r="A232">
        <v>231</v>
      </c>
      <c r="B232" t="s">
        <v>58</v>
      </c>
      <c r="C232" t="s">
        <v>62</v>
      </c>
      <c r="D232" t="str">
        <f>_xlfn.XLOOKUP(B232,map_headernames!O:O,map_headernames!Q:Q)</f>
        <v>area</v>
      </c>
    </row>
    <row r="233" spans="1:4">
      <c r="A233">
        <v>232</v>
      </c>
      <c r="B233" t="s">
        <v>5624</v>
      </c>
      <c r="C233" t="s">
        <v>7487</v>
      </c>
      <c r="D233" t="str">
        <f>_xlfn.XLOOKUP(B233,map_headernames!O:O,map_headernames!Q:Q)</f>
        <v>Demog.Index.State</v>
      </c>
    </row>
    <row r="234" spans="1:4">
      <c r="A234">
        <v>233</v>
      </c>
      <c r="B234" t="s">
        <v>5625</v>
      </c>
      <c r="C234" t="s">
        <v>7488</v>
      </c>
      <c r="D234" t="str">
        <f>_xlfn.XLOOKUP(B234,map_headernames!O:O,map_headernames!Q:Q)</f>
        <v>Demog.Index.Supp.State</v>
      </c>
    </row>
  </sheetData>
  <autoFilter ref="A1:D234" xr:uid="{C4FF75E3-A426-405B-A1F3-26DC2E7FF91D}"/>
  <sortState xmlns:xlrd2="http://schemas.microsoft.com/office/spreadsheetml/2017/richdata2" ref="A2:D234">
    <sortCondition ref="A1:A234"/>
  </sortState>
  <pageMargins left="0.7" right="0.7" top="0.75" bottom="0.75" header="0.3" footer="0.3"/>
  <pageSetup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FBF1-1DDA-45FE-8765-236F2E04AB25}">
  <dimension ref="A1:E5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5" sqref="D55"/>
    </sheetView>
  </sheetViews>
  <sheetFormatPr defaultRowHeight="14.5"/>
  <cols>
    <col min="1" max="1" width="15.453125" customWidth="1"/>
    <col min="2" max="2" width="21.26953125" customWidth="1"/>
    <col min="3" max="3" width="45.36328125" bestFit="1" customWidth="1"/>
    <col min="4" max="4" width="76" customWidth="1"/>
    <col min="5" max="5" width="30.81640625" bestFit="1" customWidth="1"/>
  </cols>
  <sheetData>
    <row r="1" spans="1:5" ht="43.5">
      <c r="A1" s="121" t="s">
        <v>7432</v>
      </c>
      <c r="B1" s="121" t="s">
        <v>7490</v>
      </c>
      <c r="C1" s="121" t="s">
        <v>5340</v>
      </c>
      <c r="D1" s="5" t="s">
        <v>7489</v>
      </c>
      <c r="E1" s="121" t="s">
        <v>7495</v>
      </c>
    </row>
    <row r="2" spans="1:5">
      <c r="A2">
        <v>1</v>
      </c>
      <c r="B2" s="229" t="s">
        <v>588</v>
      </c>
      <c r="C2" s="229" t="s">
        <v>7491</v>
      </c>
      <c r="D2" s="229"/>
      <c r="E2" s="229" t="e">
        <f>_xlfn.XLOOKUP(B2,map_headernames!O:O,map_headernames!Q:Q)</f>
        <v>#N/A</v>
      </c>
    </row>
    <row r="3" spans="1:5">
      <c r="A3">
        <v>2</v>
      </c>
      <c r="B3" s="229" t="s">
        <v>7492</v>
      </c>
      <c r="C3" s="229" t="s">
        <v>7493</v>
      </c>
      <c r="D3" s="229"/>
      <c r="E3" s="229" t="e">
        <f>_xlfn.XLOOKUP(B3,map_headernames!O:O,map_headernames!Q:Q)</f>
        <v>#N/A</v>
      </c>
    </row>
    <row r="4" spans="1:5">
      <c r="A4">
        <v>3</v>
      </c>
      <c r="B4" t="s">
        <v>1048</v>
      </c>
      <c r="C4" t="s">
        <v>7494</v>
      </c>
      <c r="E4" t="str">
        <f>_xlfn.XLOOKUP(B4,map_headernames!O:O,map_headernames!Q:Q)</f>
        <v>REGION</v>
      </c>
    </row>
    <row r="5" spans="1:5">
      <c r="A5">
        <v>4</v>
      </c>
      <c r="B5" t="s">
        <v>1594</v>
      </c>
      <c r="C5" t="s">
        <v>7438</v>
      </c>
      <c r="E5" t="str">
        <f>_xlfn.XLOOKUP(B5,map_headernames!O:O,map_headernames!Q:Q)</f>
        <v>Demog.Index</v>
      </c>
    </row>
    <row r="6" spans="1:5">
      <c r="A6">
        <v>5</v>
      </c>
      <c r="B6" t="s">
        <v>1600</v>
      </c>
      <c r="C6" t="s">
        <v>1093</v>
      </c>
      <c r="E6" t="str">
        <f>_xlfn.XLOOKUP(B6,map_headernames!O:O,map_headernames!Q:Q)</f>
        <v>Demog.Index.Supp</v>
      </c>
    </row>
    <row r="7" spans="1:5">
      <c r="A7">
        <v>6</v>
      </c>
      <c r="B7" t="s">
        <v>1642</v>
      </c>
      <c r="C7" t="s">
        <v>1644</v>
      </c>
      <c r="E7" t="str">
        <f>_xlfn.XLOOKUP(B7,map_headernames!O:O,map_headernames!Q:Q)</f>
        <v>pctmin</v>
      </c>
    </row>
    <row r="8" spans="1:5">
      <c r="A8">
        <v>7</v>
      </c>
      <c r="B8" t="s">
        <v>1604</v>
      </c>
      <c r="C8" t="s">
        <v>1606</v>
      </c>
      <c r="E8" t="str">
        <f>_xlfn.XLOOKUP(B8,map_headernames!O:O,map_headernames!Q:Q)</f>
        <v>pctlowinc</v>
      </c>
    </row>
    <row r="9" spans="1:5">
      <c r="A9">
        <v>8</v>
      </c>
      <c r="B9" t="s">
        <v>1656</v>
      </c>
      <c r="C9" t="s">
        <v>1658</v>
      </c>
      <c r="E9" t="str">
        <f>_xlfn.XLOOKUP(B9,map_headernames!O:O,map_headernames!Q:Q)</f>
        <v>pctunemployed</v>
      </c>
    </row>
    <row r="10" spans="1:5">
      <c r="A10">
        <v>9</v>
      </c>
      <c r="B10" t="s">
        <v>5439</v>
      </c>
      <c r="C10" t="s">
        <v>7439</v>
      </c>
      <c r="E10" t="str">
        <f>_xlfn.XLOOKUP(B10,map_headernames!O:O,map_headernames!Q:Q)</f>
        <v>pctdisability</v>
      </c>
    </row>
    <row r="11" spans="1:5">
      <c r="A11">
        <v>10</v>
      </c>
      <c r="B11" t="s">
        <v>1627</v>
      </c>
      <c r="C11" t="s">
        <v>1629</v>
      </c>
      <c r="E11" t="str">
        <f>_xlfn.XLOOKUP(B11,map_headernames!O:O,map_headernames!Q:Q)</f>
        <v>pctlingiso</v>
      </c>
    </row>
    <row r="12" spans="1:5">
      <c r="A12">
        <v>11</v>
      </c>
      <c r="B12" t="s">
        <v>1612</v>
      </c>
      <c r="C12" t="s">
        <v>1614</v>
      </c>
      <c r="E12" t="str">
        <f>_xlfn.XLOOKUP(B12,map_headernames!O:O,map_headernames!Q:Q)</f>
        <v>pctlths</v>
      </c>
    </row>
    <row r="13" spans="1:5">
      <c r="A13">
        <v>12</v>
      </c>
      <c r="B13" t="s">
        <v>1649</v>
      </c>
      <c r="C13" t="s">
        <v>1651</v>
      </c>
      <c r="E13" t="str">
        <f>_xlfn.XLOOKUP(B13,map_headernames!O:O,map_headernames!Q:Q)</f>
        <v>pctunder5</v>
      </c>
    </row>
    <row r="14" spans="1:5">
      <c r="A14">
        <v>13</v>
      </c>
      <c r="B14" t="s">
        <v>1634</v>
      </c>
      <c r="C14" t="s">
        <v>1636</v>
      </c>
      <c r="E14" t="str">
        <f>_xlfn.XLOOKUP(B14,map_headernames!O:O,map_headernames!Q:Q)</f>
        <v>pctover64</v>
      </c>
    </row>
    <row r="15" spans="1:5">
      <c r="A15">
        <v>14</v>
      </c>
      <c r="B15" t="s">
        <v>1619</v>
      </c>
      <c r="C15" t="s">
        <v>1621</v>
      </c>
      <c r="E15" t="str">
        <f>_xlfn.XLOOKUP(B15,map_headernames!O:O,map_headernames!Q:Q)</f>
        <v>lowlifex</v>
      </c>
    </row>
    <row r="16" spans="1:5">
      <c r="A16">
        <v>15</v>
      </c>
      <c r="B16" t="s">
        <v>1697</v>
      </c>
      <c r="C16" t="s">
        <v>1700</v>
      </c>
      <c r="E16" t="str">
        <f>_xlfn.XLOOKUP(B16,map_headernames!O:O,map_headernames!Q:Q)</f>
        <v>pm</v>
      </c>
    </row>
    <row r="17" spans="1:5">
      <c r="A17">
        <v>16</v>
      </c>
      <c r="B17" t="s">
        <v>1691</v>
      </c>
      <c r="C17" t="s">
        <v>1424</v>
      </c>
      <c r="E17" t="str">
        <f>_xlfn.XLOOKUP(B17,map_headernames!O:O,map_headernames!Q:Q)</f>
        <v>o3</v>
      </c>
    </row>
    <row r="18" spans="1:5">
      <c r="A18">
        <v>17</v>
      </c>
      <c r="B18" t="s">
        <v>1668</v>
      </c>
      <c r="C18" t="s">
        <v>1670</v>
      </c>
      <c r="E18" t="str">
        <f>_xlfn.XLOOKUP(B18,map_headernames!O:O,map_headernames!Q:Q)</f>
        <v>dpm</v>
      </c>
    </row>
    <row r="19" spans="1:5">
      <c r="A19">
        <v>18</v>
      </c>
      <c r="B19" t="s">
        <v>1719</v>
      </c>
      <c r="C19" t="s">
        <v>1324</v>
      </c>
      <c r="E19" t="str">
        <f>_xlfn.XLOOKUP(B19,map_headernames!O:O,map_headernames!Q:Q)</f>
        <v>rsei</v>
      </c>
    </row>
    <row r="20" spans="1:5">
      <c r="A20">
        <v>19</v>
      </c>
      <c r="B20" t="s">
        <v>1723</v>
      </c>
      <c r="C20" t="s">
        <v>7440</v>
      </c>
      <c r="E20" t="str">
        <f>_xlfn.XLOOKUP(B20,map_headernames!O:O,map_headernames!Q:Q)</f>
        <v>traffic.score</v>
      </c>
    </row>
    <row r="21" spans="1:5">
      <c r="A21">
        <v>20</v>
      </c>
      <c r="B21" t="s">
        <v>1674</v>
      </c>
      <c r="C21" t="s">
        <v>1396</v>
      </c>
      <c r="E21" t="str">
        <f>_xlfn.XLOOKUP(B21,map_headernames!O:O,map_headernames!Q:Q)</f>
        <v>pctpre1960</v>
      </c>
    </row>
    <row r="22" spans="1:5">
      <c r="A22">
        <v>21</v>
      </c>
      <c r="B22" t="s">
        <v>1685</v>
      </c>
      <c r="C22" t="s">
        <v>7441</v>
      </c>
      <c r="E22" t="str">
        <f>_xlfn.XLOOKUP(B22,map_headernames!O:O,map_headernames!Q:Q)</f>
        <v>proximity.npl</v>
      </c>
    </row>
    <row r="23" spans="1:5">
      <c r="A23">
        <v>22</v>
      </c>
      <c r="B23" t="s">
        <v>1712</v>
      </c>
      <c r="C23" t="s">
        <v>7442</v>
      </c>
      <c r="E23" t="str">
        <f>_xlfn.XLOOKUP(B23,map_headernames!O:O,map_headernames!Q:Q)</f>
        <v>proximity.rmp</v>
      </c>
    </row>
    <row r="24" spans="1:5">
      <c r="A24">
        <v>23</v>
      </c>
      <c r="B24" t="s">
        <v>1729</v>
      </c>
      <c r="C24" t="s">
        <v>1731</v>
      </c>
      <c r="E24" t="str">
        <f>_xlfn.XLOOKUP(B24,map_headernames!O:O,map_headernames!Q:Q)</f>
        <v>proximity.tsdf</v>
      </c>
    </row>
    <row r="25" spans="1:5">
      <c r="A25">
        <v>24</v>
      </c>
      <c r="B25" t="s">
        <v>1735</v>
      </c>
      <c r="C25" t="s">
        <v>7443</v>
      </c>
      <c r="E25" t="str">
        <f>_xlfn.XLOOKUP(B25,map_headernames!O:O,map_headernames!Q:Q)</f>
        <v>ust</v>
      </c>
    </row>
    <row r="26" spans="1:5">
      <c r="A26">
        <v>25</v>
      </c>
      <c r="B26" t="s">
        <v>1679</v>
      </c>
      <c r="C26" t="s">
        <v>7444</v>
      </c>
      <c r="E26" t="str">
        <f>_xlfn.XLOOKUP(B26,map_headernames!O:O,map_headernames!Q:Q)</f>
        <v>proximity.npdes</v>
      </c>
    </row>
    <row r="27" spans="1:5">
      <c r="A27">
        <v>26</v>
      </c>
      <c r="B27" t="s">
        <v>5440</v>
      </c>
      <c r="C27" t="s">
        <v>5441</v>
      </c>
      <c r="E27" t="str">
        <f>_xlfn.XLOOKUP(B27,map_headernames!O:O,map_headernames!Q:Q)</f>
        <v>drinking</v>
      </c>
    </row>
    <row r="28" spans="1:5">
      <c r="A28">
        <v>27</v>
      </c>
      <c r="B28" t="s">
        <v>5454</v>
      </c>
      <c r="C28" t="s">
        <v>5455</v>
      </c>
      <c r="E28" t="str">
        <f>_xlfn.XLOOKUP(B28,map_headernames!O:O,map_headernames!Q:Q)</f>
        <v>no2</v>
      </c>
    </row>
    <row r="29" spans="1:5">
      <c r="A29">
        <v>28</v>
      </c>
      <c r="B29" t="s">
        <v>316</v>
      </c>
      <c r="C29" t="s">
        <v>317</v>
      </c>
      <c r="E29" t="str">
        <f>_xlfn.XLOOKUP(B29,map_headernames!O:O,map_headernames!Q:Q)</f>
        <v>EJ.DISPARITY.pm.eo</v>
      </c>
    </row>
    <row r="30" spans="1:5">
      <c r="A30">
        <v>29</v>
      </c>
      <c r="B30" t="s">
        <v>297</v>
      </c>
      <c r="C30" t="s">
        <v>298</v>
      </c>
      <c r="E30" t="str">
        <f>_xlfn.XLOOKUP(B30,map_headernames!O:O,map_headernames!Q:Q)</f>
        <v>EJ.DISPARITY.o3.eo</v>
      </c>
    </row>
    <row r="31" spans="1:5">
      <c r="A31">
        <v>30</v>
      </c>
      <c r="B31" t="s">
        <v>288</v>
      </c>
      <c r="C31" t="s">
        <v>289</v>
      </c>
      <c r="E31" t="str">
        <f>_xlfn.XLOOKUP(B31,map_headernames!O:O,map_headernames!Q:Q)</f>
        <v>EJ.DISPARITY.dpm.eo</v>
      </c>
    </row>
    <row r="32" spans="1:5">
      <c r="A32">
        <v>31</v>
      </c>
      <c r="B32" t="s">
        <v>523</v>
      </c>
      <c r="C32" t="s">
        <v>524</v>
      </c>
      <c r="E32" t="str">
        <f>_xlfn.XLOOKUP(B32,map_headernames!O:O,map_headernames!Q:Q)</f>
        <v>EJ.DISPARITY.rsei.eo</v>
      </c>
    </row>
    <row r="33" spans="1:5">
      <c r="A33">
        <v>32</v>
      </c>
      <c r="B33" t="s">
        <v>531</v>
      </c>
      <c r="C33" t="s">
        <v>532</v>
      </c>
      <c r="E33" t="str">
        <f>_xlfn.XLOOKUP(B33,map_headernames!O:O,map_headernames!Q:Q)</f>
        <v>EJ.DISPARITY.traffic.score.eo</v>
      </c>
    </row>
    <row r="34" spans="1:5">
      <c r="A34">
        <v>33</v>
      </c>
      <c r="B34" t="s">
        <v>308</v>
      </c>
      <c r="C34" t="s">
        <v>309</v>
      </c>
      <c r="E34" t="str">
        <f>_xlfn.XLOOKUP(B34,map_headernames!O:O,map_headernames!Q:Q)</f>
        <v>EJ.DISPARITY.pctpre1960.eo</v>
      </c>
    </row>
    <row r="35" spans="1:5">
      <c r="A35">
        <v>34</v>
      </c>
      <c r="B35" t="s">
        <v>333</v>
      </c>
      <c r="C35" t="s">
        <v>334</v>
      </c>
      <c r="E35" t="str">
        <f>_xlfn.XLOOKUP(B35,map_headernames!O:O,map_headernames!Q:Q)</f>
        <v>EJ.DISPARITY.proximity.npl.eo</v>
      </c>
    </row>
    <row r="36" spans="1:5">
      <c r="A36">
        <v>35</v>
      </c>
      <c r="B36" t="s">
        <v>341</v>
      </c>
      <c r="C36" t="s">
        <v>342</v>
      </c>
      <c r="E36" t="str">
        <f>_xlfn.XLOOKUP(B36,map_headernames!O:O,map_headernames!Q:Q)</f>
        <v>EJ.DISPARITY.proximity.rmp.eo</v>
      </c>
    </row>
    <row r="37" spans="1:5">
      <c r="A37">
        <v>36</v>
      </c>
      <c r="B37" t="s">
        <v>349</v>
      </c>
      <c r="C37" t="s">
        <v>350</v>
      </c>
      <c r="E37" t="str">
        <f>_xlfn.XLOOKUP(B37,map_headernames!O:O,map_headernames!Q:Q)</f>
        <v>EJ.DISPARITY.proximity.tsdf.eo</v>
      </c>
    </row>
    <row r="38" spans="1:5">
      <c r="A38">
        <v>37</v>
      </c>
      <c r="B38" t="s">
        <v>540</v>
      </c>
      <c r="C38" t="s">
        <v>541</v>
      </c>
      <c r="E38" t="str">
        <f>_xlfn.XLOOKUP(B38,map_headernames!O:O,map_headernames!Q:Q)</f>
        <v>EJ.DISPARITY.ust.eo</v>
      </c>
    </row>
    <row r="39" spans="1:5">
      <c r="A39">
        <v>38</v>
      </c>
      <c r="B39" t="s">
        <v>324</v>
      </c>
      <c r="C39" t="s">
        <v>325</v>
      </c>
      <c r="E39" t="str">
        <f>_xlfn.XLOOKUP(B39,map_headernames!O:O,map_headernames!Q:Q)</f>
        <v>EJ.DISPARITY.proximity.npdes.eo</v>
      </c>
    </row>
    <row r="40" spans="1:5">
      <c r="A40">
        <v>39</v>
      </c>
      <c r="B40" t="s">
        <v>5442</v>
      </c>
      <c r="C40" t="s">
        <v>5443</v>
      </c>
      <c r="E40" t="str">
        <f>_xlfn.XLOOKUP(B40,map_headernames!O:O,map_headernames!Q:Q)</f>
        <v>EJ.DISPARITY.drinking.eo</v>
      </c>
    </row>
    <row r="41" spans="1:5">
      <c r="A41">
        <v>40</v>
      </c>
      <c r="B41" t="s">
        <v>5566</v>
      </c>
      <c r="C41" t="s">
        <v>5569</v>
      </c>
      <c r="E41" t="str">
        <f>_xlfn.XLOOKUP(B41,map_headernames!O:O,map_headernames!Q:Q)</f>
        <v>EJ.DISPARITY.no2.eo</v>
      </c>
    </row>
    <row r="42" spans="1:5">
      <c r="A42">
        <v>41</v>
      </c>
      <c r="B42" t="s">
        <v>319</v>
      </c>
      <c r="C42" t="s">
        <v>321</v>
      </c>
      <c r="E42" t="str">
        <f>_xlfn.XLOOKUP(B42,map_headernames!O:O,map_headernames!Q:Q)</f>
        <v>EJ.DISPARITY.pm.supp</v>
      </c>
    </row>
    <row r="43" spans="1:5">
      <c r="A43">
        <v>42</v>
      </c>
      <c r="B43" t="s">
        <v>469</v>
      </c>
      <c r="C43" t="s">
        <v>471</v>
      </c>
      <c r="E43" t="str">
        <f>_xlfn.XLOOKUP(B43,map_headernames!O:O,map_headernames!Q:Q)</f>
        <v>EJ.DISPARITY.o3.supp</v>
      </c>
    </row>
    <row r="44" spans="1:5">
      <c r="A44">
        <v>43</v>
      </c>
      <c r="B44" t="s">
        <v>291</v>
      </c>
      <c r="C44" t="s">
        <v>294</v>
      </c>
      <c r="E44" t="str">
        <f>_xlfn.XLOOKUP(B44,map_headernames!O:O,map_headernames!Q:Q)</f>
        <v>EJ.DISPARITY.dpm.supp</v>
      </c>
    </row>
    <row r="45" spans="1:5">
      <c r="A45">
        <v>44</v>
      </c>
      <c r="B45" t="s">
        <v>527</v>
      </c>
      <c r="C45" t="s">
        <v>528</v>
      </c>
      <c r="E45" t="str">
        <f>_xlfn.XLOOKUP(B45,map_headernames!O:O,map_headernames!Q:Q)</f>
        <v>EJ.DISPARITY.rsei.supp</v>
      </c>
    </row>
    <row r="46" spans="1:5">
      <c r="A46">
        <v>45</v>
      </c>
      <c r="B46" t="s">
        <v>534</v>
      </c>
      <c r="C46" t="s">
        <v>537</v>
      </c>
      <c r="E46" t="str">
        <f>_xlfn.XLOOKUP(B46,map_headernames!O:O,map_headernames!Q:Q)</f>
        <v>EJ.DISPARITY.traffic.score.supp</v>
      </c>
    </row>
    <row r="47" spans="1:5">
      <c r="A47">
        <v>46</v>
      </c>
      <c r="B47" t="s">
        <v>311</v>
      </c>
      <c r="C47" t="s">
        <v>313</v>
      </c>
      <c r="E47" t="str">
        <f>_xlfn.XLOOKUP(B47,map_headernames!O:O,map_headernames!Q:Q)</f>
        <v>EJ.DISPARITY.pctpre1960.supp</v>
      </c>
    </row>
    <row r="48" spans="1:5">
      <c r="A48">
        <v>47</v>
      </c>
      <c r="B48" t="s">
        <v>336</v>
      </c>
      <c r="C48" t="s">
        <v>338</v>
      </c>
      <c r="E48" t="str">
        <f>_xlfn.XLOOKUP(B48,map_headernames!O:O,map_headernames!Q:Q)</f>
        <v>EJ.DISPARITY.proximity.npl.supp</v>
      </c>
    </row>
    <row r="49" spans="1:5">
      <c r="A49">
        <v>48</v>
      </c>
      <c r="B49" t="s">
        <v>344</v>
      </c>
      <c r="C49" t="s">
        <v>346</v>
      </c>
      <c r="E49" t="str">
        <f>_xlfn.XLOOKUP(B49,map_headernames!O:O,map_headernames!Q:Q)</f>
        <v>EJ.DISPARITY.proximity.rmp.supp</v>
      </c>
    </row>
    <row r="50" spans="1:5">
      <c r="A50">
        <v>49</v>
      </c>
      <c r="B50" t="s">
        <v>352</v>
      </c>
      <c r="C50" t="s">
        <v>355</v>
      </c>
      <c r="E50" t="str">
        <f>_xlfn.XLOOKUP(B50,map_headernames!O:O,map_headernames!Q:Q)</f>
        <v>EJ.DISPARITY.proximity.tsdf.supp</v>
      </c>
    </row>
    <row r="51" spans="1:5">
      <c r="A51">
        <v>50</v>
      </c>
      <c r="B51" t="s">
        <v>543</v>
      </c>
      <c r="C51" t="s">
        <v>546</v>
      </c>
      <c r="E51" t="str">
        <f>_xlfn.XLOOKUP(B51,map_headernames!O:O,map_headernames!Q:Q)</f>
        <v>EJ.DISPARITY.ust.supp</v>
      </c>
    </row>
    <row r="52" spans="1:5">
      <c r="A52">
        <v>51</v>
      </c>
      <c r="B52" t="s">
        <v>327</v>
      </c>
      <c r="C52" t="s">
        <v>330</v>
      </c>
      <c r="E52" t="str">
        <f>_xlfn.XLOOKUP(B52,map_headernames!O:O,map_headernames!Q:Q)</f>
        <v>EJ.DISPARITY.proximity.npdes.supp</v>
      </c>
    </row>
    <row r="53" spans="1:5">
      <c r="A53">
        <v>52</v>
      </c>
      <c r="B53" t="s">
        <v>5444</v>
      </c>
      <c r="C53" t="s">
        <v>5445</v>
      </c>
      <c r="E53" t="str">
        <f>_xlfn.XLOOKUP(B53,map_headernames!O:O,map_headernames!Q:Q)</f>
        <v>EJ.DISPARITY.drinking.supp</v>
      </c>
    </row>
    <row r="54" spans="1:5">
      <c r="A54">
        <v>53</v>
      </c>
      <c r="B54" t="s">
        <v>5574</v>
      </c>
      <c r="C54" t="s">
        <v>5577</v>
      </c>
      <c r="E54" t="str">
        <f>_xlfn.XLOOKUP(B54,map_headernames!O:O,map_headernames!Q:Q)</f>
        <v>EJ.DISPARITY.no2.supp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T167"/>
  <sheetViews>
    <sheetView topLeftCell="A76" workbookViewId="0">
      <selection activeCell="F105" sqref="F105"/>
    </sheetView>
  </sheetViews>
  <sheetFormatPr defaultRowHeight="14.5"/>
  <cols>
    <col min="1" max="1" width="9.6328125" customWidth="1"/>
    <col min="2" max="2" width="14.54296875" customWidth="1"/>
    <col min="3" max="3" width="26.90625" customWidth="1"/>
    <col min="4" max="4" width="18.08984375" style="28" bestFit="1" customWidth="1"/>
    <col min="5" max="5" width="40.1796875" customWidth="1"/>
    <col min="6" max="6" width="19.90625" customWidth="1"/>
    <col min="7" max="7" width="48.36328125" customWidth="1"/>
    <col min="8" max="8" width="25.54296875" customWidth="1"/>
    <col min="9" max="9" width="43.90625" customWidth="1"/>
    <col min="10" max="10" width="2.90625" bestFit="1" customWidth="1"/>
    <col min="15" max="15" width="11.6328125" customWidth="1"/>
  </cols>
  <sheetData>
    <row r="3" spans="1:20" s="158" customFormat="1" ht="62.15" customHeight="1">
      <c r="A3" s="157" t="s">
        <v>2729</v>
      </c>
      <c r="B3" s="158" t="s">
        <v>2732</v>
      </c>
      <c r="D3" s="159" t="s">
        <v>2768</v>
      </c>
      <c r="E3" s="159" t="s">
        <v>2769</v>
      </c>
      <c r="H3" s="594"/>
      <c r="O3" s="28"/>
      <c r="P3"/>
      <c r="Q3"/>
      <c r="R3"/>
      <c r="S3"/>
      <c r="T3" s="33" t="s">
        <v>2770</v>
      </c>
    </row>
    <row r="4" spans="1:20">
      <c r="A4" s="19" t="s">
        <v>1595</v>
      </c>
      <c r="B4" s="20">
        <v>10</v>
      </c>
      <c r="D4" s="28">
        <v>1</v>
      </c>
      <c r="E4" s="206" t="s">
        <v>1595</v>
      </c>
      <c r="O4" s="28"/>
      <c r="T4" s="33"/>
    </row>
    <row r="5" spans="1:20" ht="87">
      <c r="A5" s="19" t="s">
        <v>1099</v>
      </c>
      <c r="B5" s="20">
        <v>10</v>
      </c>
      <c r="D5" s="28">
        <v>2</v>
      </c>
      <c r="E5" s="604" t="s">
        <v>7095</v>
      </c>
      <c r="I5" s="13"/>
      <c r="O5" s="710" t="s">
        <v>2768</v>
      </c>
      <c r="P5" s="161" t="s">
        <v>2802</v>
      </c>
      <c r="Q5" s="711" t="s">
        <v>4782</v>
      </c>
      <c r="R5" s="18" t="s">
        <v>2723</v>
      </c>
      <c r="S5" s="18" t="s">
        <v>2739</v>
      </c>
      <c r="T5" s="163" t="s">
        <v>5389</v>
      </c>
    </row>
    <row r="6" spans="1:20">
      <c r="A6" s="16" t="s">
        <v>562</v>
      </c>
      <c r="B6" s="17">
        <v>7</v>
      </c>
      <c r="D6" s="28">
        <v>3</v>
      </c>
      <c r="E6" s="31" t="s">
        <v>2334</v>
      </c>
      <c r="I6" s="13"/>
      <c r="O6" s="28">
        <v>1</v>
      </c>
      <c r="P6" s="21" t="s">
        <v>181</v>
      </c>
      <c r="Q6" s="21">
        <f>_xlfn.XLOOKUP(P6,map_headernames!Q:Q,map_headernames!BO:BO)</f>
        <v>96</v>
      </c>
      <c r="R6" s="135"/>
      <c r="S6" s="21" t="s">
        <v>181</v>
      </c>
      <c r="T6" s="34"/>
    </row>
    <row r="7" spans="1:20">
      <c r="A7" s="14" t="s">
        <v>2734</v>
      </c>
      <c r="B7" s="15">
        <v>8</v>
      </c>
      <c r="D7" s="28">
        <v>4</v>
      </c>
      <c r="E7" s="31" t="s">
        <v>2392</v>
      </c>
      <c r="I7" s="31"/>
      <c r="O7" s="28">
        <v>2</v>
      </c>
      <c r="P7" s="21" t="s">
        <v>144</v>
      </c>
      <c r="Q7" s="21">
        <f>_xlfn.XLOOKUP(P7,map_headernames!Q:Q,map_headernames!BO:BO)</f>
        <v>97</v>
      </c>
      <c r="R7" s="135"/>
      <c r="S7" s="21" t="s">
        <v>144</v>
      </c>
      <c r="T7" s="34"/>
    </row>
    <row r="8" spans="1:20">
      <c r="A8" s="19" t="s">
        <v>1075</v>
      </c>
      <c r="B8" s="20">
        <v>10</v>
      </c>
      <c r="D8" s="28">
        <v>5</v>
      </c>
      <c r="E8" s="13" t="s">
        <v>1075</v>
      </c>
      <c r="I8" s="31"/>
      <c r="O8" s="28">
        <v>3</v>
      </c>
      <c r="P8" s="344" t="s">
        <v>5453</v>
      </c>
      <c r="Q8" s="21">
        <f>_xlfn.XLOOKUP(P8,map_headernames!Q:Q,map_headernames!BO:BO)</f>
        <v>98</v>
      </c>
      <c r="R8" s="345"/>
      <c r="S8" s="344" t="s">
        <v>5453</v>
      </c>
      <c r="T8" s="34"/>
    </row>
    <row r="9" spans="1:20">
      <c r="A9" s="19" t="s">
        <v>2334</v>
      </c>
      <c r="B9" s="20">
        <v>10</v>
      </c>
      <c r="D9" s="28">
        <v>6</v>
      </c>
      <c r="E9" s="13" t="s">
        <v>1740</v>
      </c>
      <c r="O9" s="28">
        <v>4</v>
      </c>
      <c r="P9" s="21" t="s">
        <v>196</v>
      </c>
      <c r="Q9" s="21">
        <f>_xlfn.XLOOKUP(P9,map_headernames!Q:Q,map_headernames!BO:BO)</f>
        <v>99</v>
      </c>
      <c r="R9" s="135"/>
      <c r="S9" s="21" t="s">
        <v>196</v>
      </c>
      <c r="T9" s="34"/>
    </row>
    <row r="10" spans="1:20">
      <c r="A10" s="19" t="s">
        <v>2392</v>
      </c>
      <c r="B10" s="20">
        <v>10</v>
      </c>
      <c r="D10" s="28">
        <v>7</v>
      </c>
      <c r="E10" s="13" t="s">
        <v>1099</v>
      </c>
      <c r="L10" s="23"/>
      <c r="O10" s="28">
        <v>5</v>
      </c>
      <c r="P10" s="21" t="s">
        <v>1717</v>
      </c>
      <c r="Q10" s="21">
        <f>_xlfn.XLOOKUP(P10,map_headernames!Q:Q,map_headernames!BO:BO)</f>
        <v>101</v>
      </c>
      <c r="R10" s="135"/>
      <c r="S10" s="21" t="s">
        <v>1717</v>
      </c>
      <c r="T10" s="34"/>
    </row>
    <row r="11" spans="1:20">
      <c r="A11" s="19" t="s">
        <v>1751</v>
      </c>
      <c r="B11" s="20">
        <v>10</v>
      </c>
      <c r="D11" s="28">
        <v>8</v>
      </c>
      <c r="E11" s="13" t="s">
        <v>1751</v>
      </c>
      <c r="L11" s="23"/>
      <c r="O11" s="28">
        <v>6</v>
      </c>
      <c r="P11" s="21" t="s">
        <v>306</v>
      </c>
      <c r="Q11" s="21">
        <f>_xlfn.XLOOKUP(P11,map_headernames!Q:Q,map_headernames!BO:BO)</f>
        <v>102</v>
      </c>
      <c r="R11" s="135"/>
      <c r="S11" s="21" t="s">
        <v>306</v>
      </c>
      <c r="T11" s="34"/>
    </row>
    <row r="12" spans="1:20">
      <c r="A12" s="19" t="s">
        <v>1740</v>
      </c>
      <c r="B12" s="20">
        <v>10</v>
      </c>
      <c r="D12" s="28">
        <v>9</v>
      </c>
      <c r="E12" s="672" t="s">
        <v>562</v>
      </c>
      <c r="L12" s="23"/>
      <c r="O12" s="28">
        <v>7</v>
      </c>
      <c r="P12" s="21" t="s">
        <v>80</v>
      </c>
      <c r="Q12" s="21">
        <f>_xlfn.XLOOKUP(P12,map_headernames!Q:Q,map_headernames!BO:BO)</f>
        <v>103</v>
      </c>
      <c r="R12" s="135"/>
      <c r="S12" s="21" t="s">
        <v>80</v>
      </c>
      <c r="T12" s="34"/>
    </row>
    <row r="13" spans="1:20">
      <c r="A13" s="14" t="s">
        <v>2191</v>
      </c>
      <c r="B13" s="15">
        <v>8</v>
      </c>
      <c r="D13" s="28">
        <v>10</v>
      </c>
      <c r="E13" s="206" t="s">
        <v>2191</v>
      </c>
      <c r="I13" s="28" t="s">
        <v>5408</v>
      </c>
      <c r="J13" s="28"/>
      <c r="L13" s="23"/>
      <c r="O13" s="28">
        <v>8</v>
      </c>
      <c r="P13" s="21" t="s">
        <v>255</v>
      </c>
      <c r="Q13" s="21">
        <f>_xlfn.XLOOKUP(P13,map_headernames!Q:Q,map_headernames!BO:BO)</f>
        <v>104</v>
      </c>
      <c r="R13" s="135"/>
      <c r="S13" s="21" t="s">
        <v>255</v>
      </c>
      <c r="T13" s="34"/>
    </row>
    <row r="14" spans="1:20">
      <c r="A14" s="14" t="s">
        <v>2266</v>
      </c>
      <c r="B14" s="15">
        <v>8</v>
      </c>
      <c r="D14" s="28">
        <v>11</v>
      </c>
      <c r="E14" s="32" t="s">
        <v>2356</v>
      </c>
      <c r="I14" s="108"/>
      <c r="J14" s="108"/>
      <c r="L14" s="23"/>
      <c r="O14" s="28">
        <v>9</v>
      </c>
      <c r="P14" s="21" t="s">
        <v>265</v>
      </c>
      <c r="Q14" s="21">
        <f>_xlfn.XLOOKUP(P14,map_headernames!Q:Q,map_headernames!BO:BO)</f>
        <v>105</v>
      </c>
      <c r="R14" s="135"/>
      <c r="S14" s="21" t="s">
        <v>265</v>
      </c>
      <c r="T14" s="34"/>
    </row>
    <row r="15" spans="1:20">
      <c r="A15" s="14" t="s">
        <v>2249</v>
      </c>
      <c r="B15" s="15">
        <v>8</v>
      </c>
      <c r="D15" s="28">
        <v>12</v>
      </c>
      <c r="E15" s="32" t="s">
        <v>2413</v>
      </c>
      <c r="I15" s="108" t="s">
        <v>44</v>
      </c>
      <c r="J15" s="197">
        <v>1</v>
      </c>
      <c r="L15" s="23"/>
      <c r="O15" s="28">
        <v>10</v>
      </c>
      <c r="P15" s="21" t="s">
        <v>95</v>
      </c>
      <c r="Q15" s="21">
        <f>_xlfn.XLOOKUP(P15,map_headernames!Q:Q,map_headernames!BO:BO)</f>
        <v>106</v>
      </c>
      <c r="R15" s="135"/>
      <c r="S15" s="21" t="s">
        <v>95</v>
      </c>
      <c r="T15" s="34"/>
    </row>
    <row r="16" spans="1:20">
      <c r="A16" s="14" t="s">
        <v>2300</v>
      </c>
      <c r="B16" s="15">
        <v>8</v>
      </c>
      <c r="D16" s="28">
        <v>13</v>
      </c>
      <c r="E16" s="30" t="s">
        <v>2300</v>
      </c>
      <c r="I16" s="108" t="s">
        <v>59</v>
      </c>
      <c r="J16" s="197">
        <v>99</v>
      </c>
      <c r="L16" s="23"/>
      <c r="O16" s="28">
        <v>11</v>
      </c>
      <c r="P16" s="21" t="s">
        <v>134</v>
      </c>
      <c r="Q16" s="21">
        <f>_xlfn.XLOOKUP(P16,map_headernames!Q:Q,map_headernames!BO:BO)</f>
        <v>107</v>
      </c>
      <c r="R16" s="135"/>
      <c r="S16" s="21" t="s">
        <v>134</v>
      </c>
      <c r="T16" s="34"/>
    </row>
    <row r="17" spans="1:20">
      <c r="A17" s="14" t="s">
        <v>2356</v>
      </c>
      <c r="B17" s="15">
        <v>8</v>
      </c>
      <c r="D17" s="28">
        <v>14</v>
      </c>
      <c r="E17" s="30" t="s">
        <v>2317</v>
      </c>
      <c r="I17" s="108" t="s">
        <v>140</v>
      </c>
      <c r="J17" s="197">
        <v>3</v>
      </c>
      <c r="L17" s="23"/>
      <c r="O17" s="28">
        <v>12</v>
      </c>
      <c r="P17" s="21" t="s">
        <v>244</v>
      </c>
      <c r="Q17" s="21">
        <f>_xlfn.XLOOKUP(P17,map_headernames!Q:Q,map_headernames!BO:BO)</f>
        <v>108</v>
      </c>
      <c r="R17" s="135"/>
      <c r="S17" s="21" t="s">
        <v>244</v>
      </c>
      <c r="T17" s="34"/>
    </row>
    <row r="18" spans="1:20">
      <c r="A18" s="14" t="s">
        <v>2413</v>
      </c>
      <c r="B18" s="15">
        <v>8</v>
      </c>
      <c r="D18" s="28">
        <v>15</v>
      </c>
      <c r="E18" s="30" t="s">
        <v>2266</v>
      </c>
      <c r="I18" s="108" t="s">
        <v>2767</v>
      </c>
      <c r="J18" s="197">
        <v>4</v>
      </c>
      <c r="L18" s="23"/>
      <c r="O18" s="28">
        <v>13</v>
      </c>
      <c r="P18" s="344" t="s">
        <v>5449</v>
      </c>
      <c r="Q18" s="21">
        <f>_xlfn.XLOOKUP(P18,map_headernames!Q:Q,map_headernames!BO:BO)</f>
        <v>109</v>
      </c>
      <c r="R18" s="135"/>
      <c r="S18" s="344" t="s">
        <v>5449</v>
      </c>
      <c r="T18" s="34"/>
    </row>
    <row r="19" spans="1:20">
      <c r="A19" s="14" t="s">
        <v>2283</v>
      </c>
      <c r="B19" s="15">
        <v>8</v>
      </c>
      <c r="D19" s="28">
        <v>16</v>
      </c>
      <c r="E19" s="30" t="s">
        <v>2283</v>
      </c>
      <c r="I19" s="108" t="s">
        <v>84</v>
      </c>
      <c r="J19" s="197">
        <v>5</v>
      </c>
      <c r="L19" s="23"/>
      <c r="O19" s="28">
        <v>16</v>
      </c>
      <c r="P19" s="174" t="s">
        <v>189</v>
      </c>
      <c r="Q19" s="174">
        <f>_xlfn.XLOOKUP(P19,map_headernames!Q:Q,map_headernames!BO:BO)</f>
        <v>162</v>
      </c>
      <c r="R19" s="176"/>
      <c r="S19" s="346" t="s">
        <v>2774</v>
      </c>
      <c r="T19" s="343" t="s">
        <v>2773</v>
      </c>
    </row>
    <row r="20" spans="1:20">
      <c r="A20" s="14" t="s">
        <v>2317</v>
      </c>
      <c r="B20" s="15">
        <v>8</v>
      </c>
      <c r="D20" s="28">
        <v>17</v>
      </c>
      <c r="E20" s="671" t="s">
        <v>2249</v>
      </c>
      <c r="I20" s="108" t="s">
        <v>60</v>
      </c>
      <c r="J20" s="197">
        <v>99</v>
      </c>
      <c r="L20" s="23"/>
      <c r="O20" s="28">
        <v>17</v>
      </c>
      <c r="P20" s="174" t="s">
        <v>1096</v>
      </c>
      <c r="Q20" s="174">
        <f>_xlfn.XLOOKUP(P20,map_headernames!Q:Q,map_headernames!BO:BO)</f>
        <v>163</v>
      </c>
      <c r="R20" s="176"/>
      <c r="S20" s="346" t="s">
        <v>2775</v>
      </c>
    </row>
    <row r="21" spans="1:20">
      <c r="A21" s="12" t="s">
        <v>1663</v>
      </c>
      <c r="B21" s="11">
        <v>13</v>
      </c>
      <c r="D21" s="28">
        <v>18</v>
      </c>
      <c r="E21" s="18" t="s">
        <v>2872</v>
      </c>
      <c r="I21" s="108"/>
      <c r="J21" s="108"/>
      <c r="L21" s="23"/>
      <c r="O21" s="28">
        <v>18</v>
      </c>
      <c r="P21" s="378" t="s">
        <v>5628</v>
      </c>
      <c r="Q21" s="174">
        <f>_xlfn.XLOOKUP(P21,map_headernames!Q:Q,map_headernames!BO:BO)</f>
        <v>164</v>
      </c>
      <c r="R21" s="379"/>
      <c r="S21" s="380" t="s">
        <v>5629</v>
      </c>
      <c r="T21" s="386"/>
    </row>
    <row r="22" spans="1:20">
      <c r="A22" s="12" t="s">
        <v>1209</v>
      </c>
      <c r="B22" s="11">
        <v>13</v>
      </c>
      <c r="D22" s="28">
        <v>19</v>
      </c>
      <c r="E22" s="41" t="s">
        <v>2873</v>
      </c>
      <c r="L22" s="23"/>
      <c r="O22" s="28">
        <v>19</v>
      </c>
      <c r="P22" s="378" t="s">
        <v>5665</v>
      </c>
      <c r="Q22" s="174">
        <f>_xlfn.XLOOKUP(P22,map_headernames!Q:Q,map_headernames!BO:BO)</f>
        <v>165</v>
      </c>
      <c r="R22" s="379"/>
      <c r="S22" s="380" t="s">
        <v>5629</v>
      </c>
      <c r="T22" s="397"/>
    </row>
    <row r="23" spans="1:20">
      <c r="A23" s="12" t="s">
        <v>1217</v>
      </c>
      <c r="B23" s="11">
        <v>13</v>
      </c>
      <c r="D23" s="28">
        <v>20</v>
      </c>
      <c r="E23" s="41" t="s">
        <v>2874</v>
      </c>
      <c r="O23" s="28">
        <v>20</v>
      </c>
      <c r="P23" s="174" t="s">
        <v>155</v>
      </c>
      <c r="Q23" s="174">
        <f>_xlfn.XLOOKUP(P23,map_headernames!Q:Q,map_headernames!BO:BO)</f>
        <v>167</v>
      </c>
      <c r="R23" s="176"/>
      <c r="S23" s="346" t="s">
        <v>2776</v>
      </c>
    </row>
    <row r="24" spans="1:20">
      <c r="A24" s="12" t="s">
        <v>2366</v>
      </c>
      <c r="B24" s="11">
        <v>13</v>
      </c>
      <c r="D24" s="28">
        <v>21</v>
      </c>
      <c r="E24" s="41" t="s">
        <v>2875</v>
      </c>
      <c r="O24" s="28">
        <v>21</v>
      </c>
      <c r="P24" s="174" t="s">
        <v>150</v>
      </c>
      <c r="Q24" s="174">
        <f>_xlfn.XLOOKUP(P24,map_headernames!Q:Q,map_headernames!BO:BO)</f>
        <v>169</v>
      </c>
      <c r="R24" s="176"/>
      <c r="S24" s="346" t="s">
        <v>2777</v>
      </c>
    </row>
    <row r="25" spans="1:20">
      <c r="A25" s="12" t="s">
        <v>2424</v>
      </c>
      <c r="B25" s="11">
        <v>13</v>
      </c>
      <c r="D25" s="28">
        <v>22</v>
      </c>
      <c r="E25" s="41" t="s">
        <v>2876</v>
      </c>
      <c r="O25" s="28">
        <v>22</v>
      </c>
      <c r="P25" s="174" t="s">
        <v>389</v>
      </c>
      <c r="Q25" s="174">
        <f>_xlfn.XLOOKUP(P25,map_headernames!Q:Q,map_headernames!BO:BO)</f>
        <v>168</v>
      </c>
      <c r="R25" s="176"/>
      <c r="S25" s="346" t="s">
        <v>2778</v>
      </c>
    </row>
    <row r="26" spans="1:20">
      <c r="A26" s="12" t="s">
        <v>1822</v>
      </c>
      <c r="B26" s="11">
        <v>13</v>
      </c>
      <c r="D26" s="28">
        <v>23</v>
      </c>
      <c r="E26" s="41" t="s">
        <v>2877</v>
      </c>
      <c r="O26" s="28">
        <v>23</v>
      </c>
      <c r="P26" s="174" t="s">
        <v>4764</v>
      </c>
      <c r="Q26" s="174">
        <v>165</v>
      </c>
      <c r="R26" s="176"/>
      <c r="S26" s="346"/>
    </row>
    <row r="27" spans="1:20">
      <c r="A27" s="12" t="s">
        <v>1827</v>
      </c>
      <c r="B27" s="11">
        <v>13</v>
      </c>
      <c r="D27" s="28">
        <v>24</v>
      </c>
      <c r="E27" s="41" t="s">
        <v>2878</v>
      </c>
      <c r="O27" s="28">
        <v>24</v>
      </c>
      <c r="P27" s="174" t="s">
        <v>51</v>
      </c>
      <c r="Q27" s="174">
        <f>_xlfn.XLOOKUP(P27,map_headernames!Q:Q,map_headernames!BO:BO)</f>
        <v>170</v>
      </c>
      <c r="R27" s="176"/>
      <c r="S27" s="346" t="s">
        <v>2779</v>
      </c>
    </row>
    <row r="28" spans="1:20">
      <c r="A28" s="24" t="s">
        <v>2706</v>
      </c>
      <c r="B28" s="25">
        <v>13</v>
      </c>
      <c r="D28" s="28">
        <v>25</v>
      </c>
      <c r="E28" s="670" t="s">
        <v>2879</v>
      </c>
      <c r="F28" s="23"/>
      <c r="O28" s="28">
        <v>25</v>
      </c>
      <c r="P28" s="174" t="s">
        <v>1144</v>
      </c>
      <c r="Q28" s="174">
        <f>_xlfn.XLOOKUP(P28,map_headernames!Q:Q,map_headernames!BO:BO)</f>
        <v>217</v>
      </c>
      <c r="R28" s="176"/>
      <c r="S28" s="346" t="s">
        <v>2780</v>
      </c>
    </row>
    <row r="29" spans="1:20">
      <c r="A29" s="24" t="s">
        <v>1376</v>
      </c>
      <c r="B29" s="25">
        <v>13</v>
      </c>
      <c r="D29" s="28">
        <v>26</v>
      </c>
      <c r="E29" s="1" t="s">
        <v>2823</v>
      </c>
      <c r="F29" s="23"/>
      <c r="I29" s="108"/>
      <c r="J29" s="197"/>
      <c r="O29" s="28">
        <v>26</v>
      </c>
      <c r="P29" s="174" t="s">
        <v>176</v>
      </c>
      <c r="Q29" s="174">
        <f>_xlfn.XLOOKUP(P29,map_headernames!Q:Q,map_headernames!BO:BO)</f>
        <v>171</v>
      </c>
      <c r="R29" s="176"/>
      <c r="S29" s="346" t="s">
        <v>2781</v>
      </c>
    </row>
    <row r="30" spans="1:20">
      <c r="A30" s="24" t="s">
        <v>2707</v>
      </c>
      <c r="B30" s="25">
        <v>13</v>
      </c>
      <c r="D30" s="28">
        <v>27</v>
      </c>
      <c r="E30" s="40" t="s">
        <v>2824</v>
      </c>
      <c r="F30" s="23"/>
      <c r="I30" s="108"/>
      <c r="J30" s="197"/>
      <c r="O30" s="28">
        <v>27</v>
      </c>
      <c r="P30" s="174" t="s">
        <v>168</v>
      </c>
      <c r="Q30" s="174">
        <f>_xlfn.XLOOKUP(P30,map_headernames!Q:Q,map_headernames!BO:BO)</f>
        <v>172</v>
      </c>
      <c r="R30" s="176"/>
      <c r="S30" s="346" t="s">
        <v>2782</v>
      </c>
    </row>
    <row r="31" spans="1:20">
      <c r="A31" s="24" t="s">
        <v>1963</v>
      </c>
      <c r="B31" s="25">
        <v>13</v>
      </c>
      <c r="D31" s="28">
        <v>28</v>
      </c>
      <c r="E31" s="40" t="s">
        <v>2825</v>
      </c>
      <c r="F31" s="23"/>
      <c r="I31" s="108"/>
      <c r="J31" s="197"/>
      <c r="O31" s="28">
        <v>28</v>
      </c>
      <c r="P31" s="174" t="s">
        <v>164</v>
      </c>
      <c r="Q31" s="174">
        <f>_xlfn.XLOOKUP(P31,map_headernames!Q:Q,map_headernames!BO:BO)</f>
        <v>166</v>
      </c>
      <c r="R31" s="176"/>
      <c r="S31" s="346" t="s">
        <v>2783</v>
      </c>
    </row>
    <row r="32" spans="1:20">
      <c r="A32" s="26" t="s">
        <v>280</v>
      </c>
      <c r="B32" s="27">
        <v>13</v>
      </c>
      <c r="D32" s="28">
        <v>29</v>
      </c>
      <c r="E32" s="40" t="s">
        <v>2826</v>
      </c>
      <c r="I32" s="108"/>
      <c r="J32" s="197"/>
      <c r="O32" s="28">
        <v>29</v>
      </c>
      <c r="P32" t="s">
        <v>2799</v>
      </c>
      <c r="Q32" t="s">
        <v>2799</v>
      </c>
      <c r="R32" s="28"/>
      <c r="T32" s="23"/>
    </row>
    <row r="33" spans="1:20">
      <c r="A33" s="26" t="s">
        <v>1491</v>
      </c>
      <c r="B33" s="27">
        <v>13</v>
      </c>
      <c r="D33" s="28">
        <v>30</v>
      </c>
      <c r="E33" s="40" t="s">
        <v>2827</v>
      </c>
      <c r="I33" s="108"/>
      <c r="J33" s="197"/>
      <c r="O33" s="28">
        <v>30</v>
      </c>
      <c r="P33" s="39" t="s">
        <v>2968</v>
      </c>
      <c r="Q33" s="39">
        <f>_xlfn.XLOOKUP(P33,map_headernames!T:T,map_headernames!BO:BO)</f>
        <v>2</v>
      </c>
      <c r="R33" s="28"/>
      <c r="S33" s="341"/>
      <c r="T33" s="23"/>
    </row>
    <row r="34" spans="1:20">
      <c r="A34" s="26" t="s">
        <v>2708</v>
      </c>
      <c r="B34" s="27">
        <v>13</v>
      </c>
      <c r="D34" s="28">
        <v>31</v>
      </c>
      <c r="E34" s="40" t="s">
        <v>2828</v>
      </c>
      <c r="I34" s="108"/>
      <c r="J34" s="197"/>
      <c r="O34" s="28">
        <v>31</v>
      </c>
      <c r="P34" s="39" t="s">
        <v>2969</v>
      </c>
      <c r="Q34" s="39">
        <f>_xlfn.XLOOKUP(P34,map_headernames!T:T,map_headernames!BO:BO)</f>
        <v>999</v>
      </c>
      <c r="R34" s="28"/>
      <c r="S34" s="341"/>
      <c r="T34" s="23"/>
    </row>
    <row r="35" spans="1:20">
      <c r="A35" s="26" t="s">
        <v>2046</v>
      </c>
      <c r="B35" s="27">
        <v>13</v>
      </c>
      <c r="D35" s="28">
        <v>32</v>
      </c>
      <c r="E35" s="40" t="s">
        <v>2829</v>
      </c>
      <c r="O35" s="28">
        <v>32</v>
      </c>
      <c r="P35" s="39" t="s">
        <v>2970</v>
      </c>
      <c r="Q35" s="39" t="e">
        <f>_xlfn.XLOOKUP(P35,map_headernames!T:T,map_headernames!BO:BO)</f>
        <v>#N/A</v>
      </c>
      <c r="R35" s="28"/>
      <c r="S35" s="341"/>
      <c r="T35" s="23"/>
    </row>
    <row r="36" spans="1:20">
      <c r="A36" s="9" t="s">
        <v>2730</v>
      </c>
      <c r="B36" s="10">
        <v>322</v>
      </c>
      <c r="C36" s="18"/>
      <c r="D36" s="28">
        <v>33</v>
      </c>
      <c r="E36" s="669" t="s">
        <v>2722</v>
      </c>
      <c r="O36" s="28">
        <v>33</v>
      </c>
      <c r="P36" s="39" t="s">
        <v>2971</v>
      </c>
      <c r="Q36" s="39">
        <f>_xlfn.XLOOKUP(P36,map_headernames!T:T,map_headernames!BO:BO)</f>
        <v>999</v>
      </c>
      <c r="R36" s="28"/>
      <c r="S36" s="341"/>
      <c r="T36" s="23"/>
    </row>
    <row r="37" spans="1:20">
      <c r="A37" s="9" t="s">
        <v>2731</v>
      </c>
      <c r="B37" s="10">
        <v>666</v>
      </c>
      <c r="D37" s="28">
        <v>34</v>
      </c>
      <c r="E37" s="688" t="s">
        <v>6512</v>
      </c>
      <c r="F37" s="54" t="s">
        <v>7363</v>
      </c>
      <c r="G37" s="686" t="s">
        <v>7390</v>
      </c>
      <c r="J37" t="str">
        <f>_xlfn.XLOOKUP(E37,map_headernames!X:X,map_headernames!X:X)</f>
        <v>names_d_language</v>
      </c>
      <c r="O37" s="28">
        <v>34</v>
      </c>
      <c r="P37" s="39" t="s">
        <v>2972</v>
      </c>
      <c r="Q37" s="39">
        <f>_xlfn.XLOOKUP(P37,map_headernames!T:T,map_headernames!BO:BO)</f>
        <v>16</v>
      </c>
      <c r="R37" s="28"/>
      <c r="S37" s="341"/>
      <c r="T37" s="23"/>
    </row>
    <row r="38" spans="1:20">
      <c r="D38" s="28">
        <v>35</v>
      </c>
      <c r="E38" s="664" t="s">
        <v>7107</v>
      </c>
      <c r="F38" s="54" t="s">
        <v>7363</v>
      </c>
      <c r="G38" s="39"/>
      <c r="J38" t="e">
        <f>_xlfn.XLOOKUP(E38,map_headernames!X:X,map_headernames!X:X)</f>
        <v>#N/A</v>
      </c>
      <c r="O38" s="28">
        <v>35</v>
      </c>
      <c r="P38" s="39" t="s">
        <v>2973</v>
      </c>
      <c r="Q38" s="39">
        <f>_xlfn.XLOOKUP(P38,map_headernames!T:T,map_headernames!BO:BO)</f>
        <v>999</v>
      </c>
      <c r="R38" s="28"/>
      <c r="S38" s="341"/>
      <c r="T38" s="23"/>
    </row>
    <row r="39" spans="1:20">
      <c r="D39" s="28">
        <v>36</v>
      </c>
      <c r="E39" s="664" t="s">
        <v>7108</v>
      </c>
      <c r="F39" s="54" t="s">
        <v>7363</v>
      </c>
      <c r="G39" s="39"/>
      <c r="J39" t="e">
        <f>_xlfn.XLOOKUP(E39,map_headernames!X:X,map_headernames!X:X)</f>
        <v>#N/A</v>
      </c>
      <c r="O39" s="28">
        <v>36</v>
      </c>
      <c r="P39" s="39" t="s">
        <v>2974</v>
      </c>
      <c r="Q39" s="39">
        <f>_xlfn.XLOOKUP(P39,map_headernames!T:T,map_headernames!BO:BO)</f>
        <v>999</v>
      </c>
      <c r="R39" s="28"/>
      <c r="S39" s="341"/>
      <c r="T39" s="23"/>
    </row>
    <row r="40" spans="1:20">
      <c r="D40" s="28">
        <v>37</v>
      </c>
      <c r="E40" s="664" t="s">
        <v>7109</v>
      </c>
      <c r="F40" s="54" t="s">
        <v>7363</v>
      </c>
      <c r="G40" s="39"/>
      <c r="J40" t="e">
        <f>_xlfn.XLOOKUP(E40,map_headernames!X:X,map_headernames!X:X)</f>
        <v>#N/A</v>
      </c>
      <c r="O40" s="28">
        <v>37</v>
      </c>
      <c r="P40" s="39" t="s">
        <v>2975</v>
      </c>
      <c r="Q40" s="39">
        <f>_xlfn.XLOOKUP(P40,map_headernames!T:T,map_headernames!BO:BO)</f>
        <v>999</v>
      </c>
      <c r="R40" s="28"/>
      <c r="S40" s="341"/>
      <c r="T40" s="23"/>
    </row>
    <row r="41" spans="1:20">
      <c r="A41" s="16" t="s">
        <v>562</v>
      </c>
      <c r="B41" t="s">
        <v>2733</v>
      </c>
      <c r="C41" t="s">
        <v>189</v>
      </c>
      <c r="D41" s="28">
        <v>38</v>
      </c>
      <c r="E41" s="664" t="s">
        <v>7110</v>
      </c>
      <c r="F41" s="54" t="s">
        <v>7363</v>
      </c>
      <c r="G41" s="39"/>
      <c r="J41" t="e">
        <f>_xlfn.XLOOKUP(E41,map_headernames!X:X,map_headernames!X:X)</f>
        <v>#N/A</v>
      </c>
      <c r="O41" s="28">
        <v>38</v>
      </c>
      <c r="P41" s="37" t="s">
        <v>2203</v>
      </c>
      <c r="Q41">
        <f>_xlfn.XLOOKUP(P41,map_headernames!Q:Q,map_headernames!BO:BO)</f>
        <v>21</v>
      </c>
      <c r="R41" s="28"/>
      <c r="S41" s="342" t="s">
        <v>2785</v>
      </c>
      <c r="T41" s="341" t="s">
        <v>2784</v>
      </c>
    </row>
    <row r="42" spans="1:20">
      <c r="A42" s="16" t="s">
        <v>562</v>
      </c>
      <c r="B42" t="s">
        <v>2733</v>
      </c>
      <c r="C42" t="s">
        <v>1096</v>
      </c>
      <c r="D42" s="28">
        <v>39</v>
      </c>
      <c r="E42" s="664" t="s">
        <v>7111</v>
      </c>
      <c r="F42" s="54" t="s">
        <v>7363</v>
      </c>
      <c r="G42" s="39"/>
      <c r="J42" t="e">
        <f>_xlfn.XLOOKUP(E42,map_headernames!X:X,map_headernames!X:X)</f>
        <v>#N/A</v>
      </c>
      <c r="O42" s="28">
        <v>39</v>
      </c>
      <c r="P42" s="37" t="s">
        <v>2195</v>
      </c>
      <c r="Q42">
        <f>_xlfn.XLOOKUP(P42,map_headernames!Q:Q,map_headernames!BO:BO)</f>
        <v>19</v>
      </c>
      <c r="R42" s="28"/>
      <c r="S42" s="342" t="s">
        <v>2786</v>
      </c>
      <c r="T42" s="23"/>
    </row>
    <row r="43" spans="1:20">
      <c r="A43" s="16" t="s">
        <v>562</v>
      </c>
      <c r="B43" t="s">
        <v>2733</v>
      </c>
      <c r="C43" t="s">
        <v>1144</v>
      </c>
      <c r="D43" s="28">
        <v>40</v>
      </c>
      <c r="E43" s="664" t="s">
        <v>7112</v>
      </c>
      <c r="F43" s="54" t="s">
        <v>7363</v>
      </c>
      <c r="G43" s="39"/>
      <c r="J43" t="e">
        <f>_xlfn.XLOOKUP(E43,map_headernames!X:X,map_headernames!X:X)</f>
        <v>#N/A</v>
      </c>
      <c r="O43" s="28">
        <v>40</v>
      </c>
      <c r="P43" s="37" t="s">
        <v>2199</v>
      </c>
      <c r="Q43">
        <f>_xlfn.XLOOKUP(P43,map_headernames!Q:Q,map_headernames!BO:BO)</f>
        <v>20</v>
      </c>
      <c r="R43" s="28"/>
      <c r="S43" s="342" t="s">
        <v>2787</v>
      </c>
    </row>
    <row r="44" spans="1:20">
      <c r="D44" s="28">
        <v>41</v>
      </c>
      <c r="E44" s="667" t="s">
        <v>6511</v>
      </c>
      <c r="F44" s="54" t="s">
        <v>7363</v>
      </c>
      <c r="G44" s="39"/>
      <c r="J44" t="str">
        <f>_xlfn.XLOOKUP(E44,map_headernames!X:X,map_headernames!X:X)</f>
        <v>names_d_language_count</v>
      </c>
      <c r="O44" s="28">
        <v>41</v>
      </c>
      <c r="P44" s="37" t="s">
        <v>2208</v>
      </c>
      <c r="Q44">
        <f>_xlfn.XLOOKUP(P44,map_headernames!Q:Q,map_headernames!BO:BO)</f>
        <v>22</v>
      </c>
      <c r="R44" s="28"/>
      <c r="S44" s="342" t="s">
        <v>2788</v>
      </c>
    </row>
    <row r="45" spans="1:20">
      <c r="D45" s="28">
        <v>42</v>
      </c>
      <c r="E45" s="689" t="s">
        <v>7355</v>
      </c>
      <c r="F45" s="660" t="s">
        <v>7364</v>
      </c>
      <c r="G45" s="687" t="s">
        <v>7391</v>
      </c>
      <c r="J45" t="str">
        <f>_xlfn.XLOOKUP(E45,map_headernames!X:X,map_headernames!X:X)</f>
        <v>names_d_languageli</v>
      </c>
      <c r="O45" s="28">
        <v>42</v>
      </c>
      <c r="P45" s="37" t="s">
        <v>2212</v>
      </c>
      <c r="Q45">
        <f>_xlfn.XLOOKUP(P45,map_headernames!Q:Q,map_headernames!BO:BO)</f>
        <v>23</v>
      </c>
      <c r="R45" s="28"/>
      <c r="S45" s="342" t="s">
        <v>2789</v>
      </c>
    </row>
    <row r="46" spans="1:20">
      <c r="D46" s="28">
        <v>43</v>
      </c>
      <c r="E46" s="663" t="s">
        <v>7356</v>
      </c>
      <c r="F46" s="660" t="s">
        <v>7364</v>
      </c>
      <c r="G46" s="39"/>
      <c r="J46" t="e">
        <f>_xlfn.XLOOKUP(E46,map_headernames!X:X,map_headernames!X:X)</f>
        <v>#N/A</v>
      </c>
      <c r="O46" s="28">
        <v>43</v>
      </c>
      <c r="P46" s="37" t="s">
        <v>2216</v>
      </c>
      <c r="Q46">
        <f>_xlfn.XLOOKUP(P46,map_headernames!Q:Q,map_headernames!BO:BO)</f>
        <v>24</v>
      </c>
      <c r="R46" s="28"/>
      <c r="S46" s="342" t="s">
        <v>2790</v>
      </c>
    </row>
    <row r="47" spans="1:20">
      <c r="D47" s="28">
        <v>44</v>
      </c>
      <c r="E47" s="663" t="s">
        <v>7357</v>
      </c>
      <c r="F47" s="660" t="s">
        <v>7364</v>
      </c>
      <c r="G47" s="39"/>
      <c r="J47" t="e">
        <f>_xlfn.XLOOKUP(E47,map_headernames!X:X,map_headernames!X:X)</f>
        <v>#N/A</v>
      </c>
      <c r="O47" s="28">
        <v>44</v>
      </c>
      <c r="P47" s="37" t="s">
        <v>2220</v>
      </c>
      <c r="Q47">
        <f>_xlfn.XLOOKUP(P47,map_headernames!Q:Q,map_headernames!BO:BO)</f>
        <v>25</v>
      </c>
      <c r="R47" s="28"/>
      <c r="S47" s="342" t="s">
        <v>2791</v>
      </c>
    </row>
    <row r="48" spans="1:20">
      <c r="D48" s="28">
        <v>45</v>
      </c>
      <c r="E48" s="663" t="s">
        <v>7358</v>
      </c>
      <c r="F48" s="660" t="s">
        <v>7364</v>
      </c>
      <c r="G48" s="39"/>
      <c r="J48" t="e">
        <f>_xlfn.XLOOKUP(E48,map_headernames!X:X,map_headernames!X:X)</f>
        <v>#N/A</v>
      </c>
      <c r="O48" s="28">
        <v>45</v>
      </c>
      <c r="P48" s="37" t="s">
        <v>2189</v>
      </c>
      <c r="Q48">
        <f>_xlfn.XLOOKUP(P48,map_headernames!Q:Q,map_headernames!BO:BO)</f>
        <v>18</v>
      </c>
      <c r="R48" s="28"/>
    </row>
    <row r="49" spans="4:19">
      <c r="D49" s="28">
        <v>46</v>
      </c>
      <c r="E49" s="663" t="s">
        <v>7359</v>
      </c>
      <c r="F49" s="660" t="s">
        <v>7364</v>
      </c>
      <c r="G49" s="39"/>
      <c r="J49" t="e">
        <f>_xlfn.XLOOKUP(E49,map_headernames!X:X,map_headernames!X:X)</f>
        <v>#N/A</v>
      </c>
      <c r="O49" s="28">
        <v>46</v>
      </c>
      <c r="P49" s="38" t="str">
        <f>SUBSTITUTE(P41,"pct","")</f>
        <v>hisp</v>
      </c>
      <c r="Q49">
        <f>_xlfn.XLOOKUP(P49,map_headernames!Q:Q,map_headernames!BO:BO)</f>
        <v>999</v>
      </c>
      <c r="R49" s="28"/>
    </row>
    <row r="50" spans="4:19">
      <c r="D50" s="28">
        <v>47</v>
      </c>
      <c r="E50" s="663" t="s">
        <v>7360</v>
      </c>
      <c r="F50" s="660" t="s">
        <v>7364</v>
      </c>
      <c r="G50" s="39"/>
      <c r="J50" t="e">
        <f>_xlfn.XLOOKUP(E50,map_headernames!X:X,map_headernames!X:X)</f>
        <v>#N/A</v>
      </c>
      <c r="O50" s="28">
        <v>47</v>
      </c>
      <c r="P50" s="38" t="str">
        <f t="shared" ref="P50:P56" si="0">SUBSTITUTE(P42,"pct","")</f>
        <v>nhba</v>
      </c>
      <c r="Q50">
        <f>_xlfn.XLOOKUP(P50,map_headernames!Q:Q,map_headernames!BO:BO)</f>
        <v>999</v>
      </c>
      <c r="R50" s="28"/>
    </row>
    <row r="51" spans="4:19">
      <c r="D51" s="28">
        <v>48</v>
      </c>
      <c r="E51" s="663" t="s">
        <v>7361</v>
      </c>
      <c r="F51" s="660" t="s">
        <v>7364</v>
      </c>
      <c r="G51" s="39"/>
      <c r="J51" t="e">
        <f>_xlfn.XLOOKUP(E51,map_headernames!X:X,map_headernames!X:X)</f>
        <v>#N/A</v>
      </c>
      <c r="O51" s="28">
        <v>48</v>
      </c>
      <c r="P51" s="38" t="str">
        <f t="shared" si="0"/>
        <v>nhaa</v>
      </c>
      <c r="Q51">
        <f>_xlfn.XLOOKUP(P51,map_headernames!Q:Q,map_headernames!BO:BO)</f>
        <v>999</v>
      </c>
      <c r="R51" s="28"/>
    </row>
    <row r="52" spans="4:19">
      <c r="D52" s="28">
        <v>49</v>
      </c>
      <c r="E52" s="668" t="s">
        <v>7362</v>
      </c>
      <c r="F52" s="660" t="s">
        <v>7364</v>
      </c>
      <c r="G52" s="39"/>
      <c r="J52" t="str">
        <f>_xlfn.XLOOKUP(E52,map_headernames!X:X,map_headernames!X:X)</f>
        <v>names_d_languageli_count</v>
      </c>
      <c r="O52" s="28">
        <v>49</v>
      </c>
      <c r="P52" s="38" t="str">
        <f t="shared" si="0"/>
        <v>nhaiana</v>
      </c>
      <c r="Q52">
        <f>_xlfn.XLOOKUP(P52,map_headernames!Q:Q,map_headernames!BO:BO)</f>
        <v>999</v>
      </c>
      <c r="R52" s="28"/>
    </row>
    <row r="53" spans="4:19" ht="19" customHeight="1">
      <c r="D53" s="28">
        <v>52</v>
      </c>
      <c r="E53" s="665" t="s">
        <v>2734</v>
      </c>
      <c r="F53" s="8"/>
      <c r="O53" s="28">
        <v>50</v>
      </c>
      <c r="P53" s="38" t="str">
        <f t="shared" si="0"/>
        <v>nhnhpia</v>
      </c>
      <c r="Q53">
        <f>_xlfn.XLOOKUP(P53,map_headernames!Q:Q,map_headernames!BO:BO)</f>
        <v>999</v>
      </c>
      <c r="R53" s="28"/>
    </row>
    <row r="54" spans="4:19">
      <c r="D54" s="28">
        <v>53</v>
      </c>
      <c r="E54" s="206" t="s">
        <v>1663</v>
      </c>
      <c r="F54" s="23"/>
      <c r="O54" s="28">
        <v>51</v>
      </c>
      <c r="P54" s="38" t="str">
        <f t="shared" si="0"/>
        <v>nhotheralone</v>
      </c>
      <c r="Q54">
        <f>_xlfn.XLOOKUP(P54,map_headernames!Q:Q,map_headernames!BO:BO)</f>
        <v>999</v>
      </c>
      <c r="R54" s="28"/>
    </row>
    <row r="55" spans="4:19">
      <c r="D55" s="28">
        <v>54</v>
      </c>
      <c r="E55" s="14" t="s">
        <v>2366</v>
      </c>
      <c r="F55" s="23"/>
      <c r="O55" s="28">
        <v>52</v>
      </c>
      <c r="P55" s="38" t="str">
        <f t="shared" si="0"/>
        <v>nhmulti</v>
      </c>
      <c r="Q55">
        <f>_xlfn.XLOOKUP(P55,map_headernames!Q:Q,map_headernames!BO:BO)</f>
        <v>999</v>
      </c>
      <c r="R55" s="28"/>
    </row>
    <row r="56" spans="4:19">
      <c r="D56" s="28">
        <v>55</v>
      </c>
      <c r="E56" s="14" t="s">
        <v>2424</v>
      </c>
      <c r="F56" s="23"/>
      <c r="O56" s="28">
        <v>53</v>
      </c>
      <c r="P56" s="38" t="str">
        <f t="shared" si="0"/>
        <v>nhwa</v>
      </c>
      <c r="Q56">
        <f>_xlfn.XLOOKUP(P56,map_headernames!Q:Q,map_headernames!BO:BO)</f>
        <v>999</v>
      </c>
      <c r="R56" s="28"/>
    </row>
    <row r="57" spans="4:19">
      <c r="D57" s="28">
        <v>56</v>
      </c>
      <c r="E57" s="14" t="s">
        <v>1217</v>
      </c>
      <c r="F57" s="23"/>
      <c r="H57" s="24"/>
      <c r="O57" s="28">
        <v>54</v>
      </c>
      <c r="P57" s="8" t="s">
        <v>2792</v>
      </c>
      <c r="Q57">
        <f>_xlfn.XLOOKUP(P57,map_headernames!Q:Q,map_headernames!BO:BO)</f>
        <v>19</v>
      </c>
      <c r="R57" s="28"/>
    </row>
    <row r="58" spans="4:19">
      <c r="D58" s="28">
        <v>57</v>
      </c>
      <c r="E58" s="14" t="s">
        <v>1827</v>
      </c>
      <c r="H58" s="675"/>
      <c r="O58" s="28">
        <v>55</v>
      </c>
      <c r="P58" s="8" t="s">
        <v>2793</v>
      </c>
      <c r="Q58">
        <f>_xlfn.XLOOKUP(P58,map_headernames!Q:Q,map_headernames!BO:BO)</f>
        <v>20</v>
      </c>
      <c r="R58" s="28"/>
      <c r="S58" s="35"/>
    </row>
    <row r="59" spans="4:19">
      <c r="D59" s="28">
        <v>58</v>
      </c>
      <c r="E59" s="14" t="s">
        <v>1209</v>
      </c>
      <c r="H59" s="676"/>
      <c r="O59" s="28">
        <v>56</v>
      </c>
      <c r="P59" s="8" t="s">
        <v>2794</v>
      </c>
      <c r="Q59">
        <f>_xlfn.XLOOKUP(P59,map_headernames!Q:Q,map_headernames!BO:BO)</f>
        <v>22</v>
      </c>
      <c r="R59" s="28"/>
      <c r="S59" s="35"/>
    </row>
    <row r="60" spans="4:19">
      <c r="D60" s="28">
        <v>59</v>
      </c>
      <c r="E60" s="14" t="s">
        <v>1822</v>
      </c>
      <c r="H60" s="676"/>
      <c r="O60" s="28">
        <v>57</v>
      </c>
      <c r="P60" s="8" t="s">
        <v>2795</v>
      </c>
      <c r="Q60">
        <f>_xlfn.XLOOKUP(P60,map_headernames!Q:Q,map_headernames!BO:BO)</f>
        <v>23</v>
      </c>
      <c r="R60" s="28"/>
      <c r="S60" s="35"/>
    </row>
    <row r="61" spans="4:19">
      <c r="D61" s="28">
        <v>60</v>
      </c>
      <c r="E61" s="690" t="s">
        <v>2706</v>
      </c>
      <c r="H61" s="674"/>
      <c r="I61" s="674"/>
      <c r="O61" s="28">
        <v>58</v>
      </c>
      <c r="P61" s="8" t="s">
        <v>2796</v>
      </c>
      <c r="Q61">
        <f>_xlfn.XLOOKUP(P61,map_headernames!Q:Q,map_headernames!BO:BO)</f>
        <v>24</v>
      </c>
      <c r="R61" s="28"/>
      <c r="S61" s="35"/>
    </row>
    <row r="62" spans="4:19">
      <c r="D62" s="28">
        <v>61</v>
      </c>
      <c r="E62" s="680" t="s">
        <v>2707</v>
      </c>
      <c r="F62" s="681" t="s">
        <v>7378</v>
      </c>
      <c r="H62" s="674"/>
      <c r="I62" s="673"/>
      <c r="O62" s="28">
        <v>59</v>
      </c>
      <c r="P62" s="8" t="s">
        <v>2797</v>
      </c>
      <c r="Q62">
        <f>_xlfn.XLOOKUP(P62,map_headernames!Q:Q,map_headernames!BO:BO)</f>
        <v>25</v>
      </c>
      <c r="R62" s="28"/>
      <c r="S62" s="35"/>
    </row>
    <row r="63" spans="4:19">
      <c r="D63" s="28">
        <v>62</v>
      </c>
      <c r="E63" s="679" t="s">
        <v>7365</v>
      </c>
      <c r="H63" s="674"/>
      <c r="I63" s="676"/>
      <c r="O63" s="28">
        <v>60</v>
      </c>
      <c r="P63" s="8" t="s">
        <v>2798</v>
      </c>
      <c r="Q63">
        <f>_xlfn.XLOOKUP(P63,map_headernames!Q:Q,map_headernames!BO:BO)</f>
        <v>18</v>
      </c>
      <c r="R63" s="28"/>
      <c r="S63" s="35"/>
    </row>
    <row r="64" spans="4:19">
      <c r="D64" s="28">
        <v>63</v>
      </c>
      <c r="E64" s="679" t="s">
        <v>7366</v>
      </c>
      <c r="H64" s="674"/>
      <c r="I64" s="676"/>
      <c r="O64" s="28">
        <v>61</v>
      </c>
      <c r="P64" s="8" t="s">
        <v>2803</v>
      </c>
      <c r="Q64">
        <f>_xlfn.XLOOKUP(P64,map_headernames!Q:Q,map_headernames!BO:BO)</f>
        <v>999</v>
      </c>
      <c r="R64" s="28"/>
      <c r="S64" s="35"/>
    </row>
    <row r="65" spans="3:20">
      <c r="D65" s="28">
        <v>64</v>
      </c>
      <c r="E65" s="679" t="s">
        <v>1376</v>
      </c>
      <c r="H65" s="677"/>
      <c r="I65" s="674"/>
      <c r="O65" s="28">
        <v>62</v>
      </c>
      <c r="P65" s="8" t="s">
        <v>2804</v>
      </c>
      <c r="Q65">
        <f>_xlfn.XLOOKUP(P65,map_headernames!Q:Q,map_headernames!BO:BO)</f>
        <v>999</v>
      </c>
      <c r="R65" s="28"/>
      <c r="S65" s="35"/>
    </row>
    <row r="66" spans="3:20">
      <c r="D66" s="28">
        <v>65</v>
      </c>
      <c r="E66" s="679" t="s">
        <v>1963</v>
      </c>
      <c r="H66" s="678"/>
      <c r="I66" s="674"/>
      <c r="O66" s="28">
        <v>63</v>
      </c>
      <c r="P66" s="8" t="s">
        <v>2805</v>
      </c>
      <c r="Q66">
        <f>_xlfn.XLOOKUP(P66,map_headernames!Q:Q,map_headernames!BO:BO)</f>
        <v>999</v>
      </c>
      <c r="R66" s="28"/>
      <c r="S66" s="35"/>
    </row>
    <row r="67" spans="3:20">
      <c r="D67" s="28">
        <v>66</v>
      </c>
      <c r="E67" s="679" t="s">
        <v>7372</v>
      </c>
      <c r="H67" s="677"/>
      <c r="I67" s="674"/>
      <c r="O67" s="28">
        <v>64</v>
      </c>
      <c r="P67" s="8" t="s">
        <v>2806</v>
      </c>
      <c r="Q67">
        <f>_xlfn.XLOOKUP(P67,map_headernames!Q:Q,map_headernames!BO:BO)</f>
        <v>999</v>
      </c>
      <c r="R67" s="28"/>
      <c r="S67" s="35"/>
    </row>
    <row r="68" spans="3:20">
      <c r="D68" s="28">
        <v>67</v>
      </c>
      <c r="E68" s="679" t="s">
        <v>7373</v>
      </c>
      <c r="H68" s="677"/>
      <c r="I68" s="674"/>
      <c r="O68" s="28">
        <v>65</v>
      </c>
      <c r="P68" s="8" t="s">
        <v>2807</v>
      </c>
      <c r="Q68">
        <f>_xlfn.XLOOKUP(P68,map_headernames!Q:Q,map_headernames!BO:BO)</f>
        <v>999</v>
      </c>
      <c r="R68" s="28"/>
      <c r="S68" s="35"/>
    </row>
    <row r="69" spans="3:20">
      <c r="D69" s="28">
        <v>68</v>
      </c>
      <c r="E69" s="691" t="s">
        <v>280</v>
      </c>
      <c r="H69" s="677"/>
      <c r="I69" s="674"/>
      <c r="O69" s="28">
        <v>66</v>
      </c>
      <c r="P69" s="8" t="s">
        <v>2808</v>
      </c>
      <c r="Q69">
        <f>_xlfn.XLOOKUP(P69,map_headernames!Q:Q,map_headernames!BO:BO)</f>
        <v>999</v>
      </c>
      <c r="R69" s="28"/>
    </row>
    <row r="70" spans="3:20">
      <c r="D70" s="28">
        <v>69</v>
      </c>
      <c r="E70" s="675" t="s">
        <v>2708</v>
      </c>
      <c r="F70" s="681" t="s">
        <v>7378</v>
      </c>
      <c r="H70" s="677"/>
      <c r="I70" s="674"/>
      <c r="O70" s="28">
        <v>67</v>
      </c>
      <c r="P70" s="8" t="s">
        <v>2809</v>
      </c>
      <c r="Q70">
        <f>_xlfn.XLOOKUP(P70,map_headernames!Q:Q,map_headernames!BO:BO)</f>
        <v>999</v>
      </c>
      <c r="R70" s="28"/>
    </row>
    <row r="71" spans="3:20">
      <c r="D71" s="28">
        <v>70</v>
      </c>
      <c r="E71" s="674" t="s">
        <v>7374</v>
      </c>
      <c r="H71" s="677"/>
      <c r="I71" s="674"/>
      <c r="O71" s="28">
        <v>68</v>
      </c>
    </row>
    <row r="72" spans="3:20">
      <c r="D72" s="28">
        <v>71</v>
      </c>
      <c r="E72" s="674" t="s">
        <v>7375</v>
      </c>
      <c r="H72" s="677"/>
      <c r="I72" s="674"/>
      <c r="O72" s="28">
        <v>69</v>
      </c>
    </row>
    <row r="73" spans="3:20">
      <c r="D73" s="28">
        <v>72</v>
      </c>
      <c r="E73" s="674" t="s">
        <v>1491</v>
      </c>
      <c r="H73" s="677"/>
      <c r="I73" s="674"/>
      <c r="O73" s="28">
        <v>70</v>
      </c>
      <c r="P73" s="6" t="s">
        <v>185</v>
      </c>
      <c r="Q73" s="6">
        <v>999</v>
      </c>
      <c r="R73" s="6">
        <v>999</v>
      </c>
      <c r="S73" s="6" t="s">
        <v>185</v>
      </c>
      <c r="T73" s="340" t="s">
        <v>2771</v>
      </c>
    </row>
    <row r="74" spans="3:20">
      <c r="D74" s="28">
        <v>73</v>
      </c>
      <c r="E74" s="674" t="s">
        <v>2046</v>
      </c>
      <c r="H74" s="677"/>
      <c r="I74" s="674"/>
      <c r="O74" s="28">
        <v>71</v>
      </c>
      <c r="P74" s="6" t="s">
        <v>108</v>
      </c>
      <c r="Q74" s="6">
        <v>999</v>
      </c>
      <c r="R74" s="6">
        <v>999</v>
      </c>
      <c r="S74" s="6" t="s">
        <v>108</v>
      </c>
      <c r="T74" s="340" t="s">
        <v>2772</v>
      </c>
    </row>
    <row r="75" spans="3:20">
      <c r="D75" s="28">
        <v>74</v>
      </c>
      <c r="E75" s="674" t="s">
        <v>7376</v>
      </c>
      <c r="H75" s="677"/>
      <c r="I75" s="674"/>
      <c r="O75" s="28">
        <v>72</v>
      </c>
      <c r="P75" s="177" t="s">
        <v>6562</v>
      </c>
      <c r="Q75">
        <f>_xlfn.XLOOKUP(P75,map_headernames!Q:Q,map_headernames!BO:BO)</f>
        <v>42</v>
      </c>
    </row>
    <row r="76" spans="3:20">
      <c r="D76" s="28">
        <v>75</v>
      </c>
      <c r="E76" s="674" t="s">
        <v>7377</v>
      </c>
      <c r="H76" s="677"/>
      <c r="I76" s="674"/>
      <c r="O76" s="28">
        <v>73</v>
      </c>
      <c r="P76" s="177" t="s">
        <v>6563</v>
      </c>
      <c r="Q76">
        <f>_xlfn.XLOOKUP(P76,map_headernames!Q:Q,map_headernames!BO:BO)</f>
        <v>42</v>
      </c>
    </row>
    <row r="77" spans="3:20">
      <c r="C77" s="658" t="s">
        <v>7344</v>
      </c>
      <c r="D77" s="28">
        <v>76</v>
      </c>
      <c r="E77" s="206" t="str">
        <f>SUBSTITUTE(C77,"_xx", "_"&amp;F77)</f>
        <v>names_health</v>
      </c>
      <c r="F77" s="38" t="s">
        <v>7343</v>
      </c>
      <c r="G77" s="118" t="s">
        <v>7405</v>
      </c>
      <c r="O77" s="28">
        <v>74</v>
      </c>
      <c r="P77" s="177" t="s">
        <v>6564</v>
      </c>
      <c r="Q77">
        <f>_xlfn.XLOOKUP(P77,map_headernames!Q:Q,map_headernames!BO:BO)</f>
        <v>42</v>
      </c>
    </row>
    <row r="78" spans="3:20">
      <c r="C78" s="658" t="s">
        <v>7345</v>
      </c>
      <c r="D78" s="28">
        <v>77</v>
      </c>
      <c r="E78" s="657" t="str">
        <f t="shared" ref="E78:E111" si="1">SUBSTITUTE(C78,"_xx", "_"&amp;F78)</f>
        <v>names_health_ratio_to_avg</v>
      </c>
      <c r="F78" s="38" t="s">
        <v>7343</v>
      </c>
      <c r="G78" s="39"/>
      <c r="O78" s="28">
        <v>75</v>
      </c>
      <c r="P78" s="177" t="s">
        <v>6565</v>
      </c>
      <c r="Q78">
        <f>_xlfn.XLOOKUP(P78,map_headernames!Q:Q,map_headernames!BO:BO)</f>
        <v>42</v>
      </c>
    </row>
    <row r="79" spans="3:20">
      <c r="C79" s="658" t="s">
        <v>7346</v>
      </c>
      <c r="D79" s="28">
        <v>78</v>
      </c>
      <c r="E79" s="657" t="str">
        <f t="shared" si="1"/>
        <v>names_health_ratio_to_state_avg</v>
      </c>
      <c r="F79" s="38" t="s">
        <v>7343</v>
      </c>
      <c r="G79" s="39"/>
      <c r="O79" s="28">
        <v>76</v>
      </c>
      <c r="P79" s="177" t="s">
        <v>6562</v>
      </c>
      <c r="Q79">
        <f>_xlfn.XLOOKUP(P79,map_headernames!Q:Q,map_headernames!BO:BO)</f>
        <v>42</v>
      </c>
    </row>
    <row r="80" spans="3:20">
      <c r="C80" s="658" t="s">
        <v>7347</v>
      </c>
      <c r="D80" s="28">
        <v>79</v>
      </c>
      <c r="E80" s="657" t="str">
        <f t="shared" si="1"/>
        <v>names_health_pctile</v>
      </c>
      <c r="F80" s="38" t="s">
        <v>7343</v>
      </c>
      <c r="G80" s="39"/>
      <c r="O80" s="28"/>
    </row>
    <row r="81" spans="3:9">
      <c r="C81" s="658" t="s">
        <v>7348</v>
      </c>
      <c r="D81" s="28">
        <v>80</v>
      </c>
      <c r="E81" s="657" t="str">
        <f t="shared" si="1"/>
        <v>names_health_state_pctile</v>
      </c>
      <c r="F81" s="38" t="s">
        <v>7343</v>
      </c>
      <c r="G81" s="39"/>
    </row>
    <row r="82" spans="3:9">
      <c r="C82" s="658" t="s">
        <v>7349</v>
      </c>
      <c r="D82" s="28">
        <v>81</v>
      </c>
      <c r="E82" s="657" t="str">
        <f t="shared" si="1"/>
        <v>names_health_avg</v>
      </c>
      <c r="F82" s="38" t="s">
        <v>7343</v>
      </c>
      <c r="G82" s="39"/>
    </row>
    <row r="83" spans="3:9">
      <c r="C83" s="658" t="s">
        <v>7350</v>
      </c>
      <c r="D83" s="28">
        <v>82</v>
      </c>
      <c r="E83" s="657" t="str">
        <f t="shared" si="1"/>
        <v>names_health_state_avg</v>
      </c>
      <c r="F83" s="38" t="s">
        <v>7343</v>
      </c>
      <c r="G83" s="39" t="s">
        <v>7379</v>
      </c>
    </row>
    <row r="84" spans="3:9">
      <c r="C84" s="662" t="s">
        <v>7344</v>
      </c>
      <c r="D84" s="28">
        <v>83</v>
      </c>
      <c r="E84" s="206" t="str">
        <f t="shared" si="1"/>
        <v>names_climate</v>
      </c>
      <c r="F84" s="660" t="s">
        <v>7351</v>
      </c>
      <c r="G84" s="118" t="s">
        <v>7411</v>
      </c>
    </row>
    <row r="85" spans="3:9">
      <c r="C85" s="662" t="s">
        <v>7345</v>
      </c>
      <c r="D85" s="28">
        <v>84</v>
      </c>
      <c r="E85" s="661" t="str">
        <f t="shared" si="1"/>
        <v>names_climate_ratio_to_avg</v>
      </c>
      <c r="F85" s="660" t="s">
        <v>7351</v>
      </c>
      <c r="G85" s="39"/>
    </row>
    <row r="86" spans="3:9">
      <c r="C86" s="662" t="s">
        <v>7346</v>
      </c>
      <c r="D86" s="28">
        <v>85</v>
      </c>
      <c r="E86" s="661" t="str">
        <f t="shared" si="1"/>
        <v>names_climate_ratio_to_state_avg</v>
      </c>
      <c r="F86" s="660" t="s">
        <v>7351</v>
      </c>
      <c r="G86" s="39"/>
    </row>
    <row r="87" spans="3:9">
      <c r="C87" s="662" t="s">
        <v>7347</v>
      </c>
      <c r="D87" s="28">
        <v>86</v>
      </c>
      <c r="E87" s="661" t="str">
        <f t="shared" si="1"/>
        <v>names_climate_pctile</v>
      </c>
      <c r="F87" s="660" t="s">
        <v>7351</v>
      </c>
      <c r="G87" s="39"/>
    </row>
    <row r="88" spans="3:9">
      <c r="C88" s="662" t="s">
        <v>7348</v>
      </c>
      <c r="D88" s="28">
        <v>87</v>
      </c>
      <c r="E88" s="661" t="str">
        <f t="shared" si="1"/>
        <v>names_climate_state_pctile</v>
      </c>
      <c r="F88" s="660" t="s">
        <v>7351</v>
      </c>
      <c r="G88" s="39"/>
    </row>
    <row r="89" spans="3:9">
      <c r="C89" s="662" t="s">
        <v>7349</v>
      </c>
      <c r="D89" s="28">
        <v>88</v>
      </c>
      <c r="E89" s="661" t="str">
        <f t="shared" si="1"/>
        <v>names_climate_avg</v>
      </c>
      <c r="F89" s="660" t="s">
        <v>7351</v>
      </c>
      <c r="G89" s="39"/>
    </row>
    <row r="90" spans="3:9">
      <c r="C90" s="662" t="s">
        <v>7350</v>
      </c>
      <c r="D90" s="28">
        <v>89</v>
      </c>
      <c r="E90" s="661" t="str">
        <f t="shared" si="1"/>
        <v>names_climate_state_avg</v>
      </c>
      <c r="F90" s="660" t="s">
        <v>7351</v>
      </c>
      <c r="G90" s="39" t="s">
        <v>7379</v>
      </c>
    </row>
    <row r="91" spans="3:9">
      <c r="C91" s="658" t="s">
        <v>7344</v>
      </c>
      <c r="D91" s="28">
        <v>90</v>
      </c>
      <c r="E91" s="206" t="str">
        <f t="shared" si="1"/>
        <v>names_criticalservice</v>
      </c>
      <c r="F91" s="123" t="s">
        <v>7352</v>
      </c>
      <c r="G91" s="118" t="s">
        <v>7388</v>
      </c>
    </row>
    <row r="92" spans="3:9">
      <c r="C92" s="658" t="s">
        <v>7345</v>
      </c>
      <c r="D92" s="28">
        <v>91</v>
      </c>
      <c r="E92" s="657" t="str">
        <f t="shared" si="1"/>
        <v>names_criticalservice_ratio_to_avg</v>
      </c>
      <c r="F92" s="123" t="s">
        <v>7352</v>
      </c>
      <c r="G92" s="39"/>
    </row>
    <row r="93" spans="3:9">
      <c r="C93" s="658" t="s">
        <v>7346</v>
      </c>
      <c r="D93" s="28">
        <v>92</v>
      </c>
      <c r="E93" s="657" t="str">
        <f t="shared" si="1"/>
        <v>names_criticalservice_ratio_to_state_avg</v>
      </c>
      <c r="F93" s="123" t="s">
        <v>7352</v>
      </c>
      <c r="G93" s="39"/>
    </row>
    <row r="94" spans="3:9">
      <c r="C94" s="658" t="s">
        <v>7347</v>
      </c>
      <c r="D94" s="28">
        <v>93</v>
      </c>
      <c r="E94" s="657" t="str">
        <f t="shared" si="1"/>
        <v>names_criticalservice_pctile</v>
      </c>
      <c r="F94" s="123" t="s">
        <v>7352</v>
      </c>
      <c r="G94" s="39"/>
      <c r="I94" s="160"/>
    </row>
    <row r="95" spans="3:9">
      <c r="C95" s="658" t="s">
        <v>7348</v>
      </c>
      <c r="D95" s="28">
        <v>94</v>
      </c>
      <c r="E95" s="657" t="str">
        <f t="shared" si="1"/>
        <v>names_criticalservice_state_pctile</v>
      </c>
      <c r="F95" s="123" t="s">
        <v>7352</v>
      </c>
      <c r="G95" s="39"/>
    </row>
    <row r="96" spans="3:9">
      <c r="C96" s="658" t="s">
        <v>7349</v>
      </c>
      <c r="D96" s="28">
        <v>95</v>
      </c>
      <c r="E96" s="657" t="str">
        <f t="shared" si="1"/>
        <v>names_criticalservice_avg</v>
      </c>
      <c r="F96" s="123" t="s">
        <v>7352</v>
      </c>
      <c r="G96" s="39"/>
    </row>
    <row r="97" spans="3:7">
      <c r="C97" s="658" t="s">
        <v>7350</v>
      </c>
      <c r="D97" s="28">
        <v>96</v>
      </c>
      <c r="E97" s="657" t="str">
        <f t="shared" si="1"/>
        <v>names_criticalservice_state_avg</v>
      </c>
      <c r="F97" s="123" t="s">
        <v>7352</v>
      </c>
      <c r="G97" s="39" t="s">
        <v>7379</v>
      </c>
    </row>
    <row r="98" spans="3:7">
      <c r="C98" s="662" t="s">
        <v>7344</v>
      </c>
      <c r="D98" s="28">
        <v>97</v>
      </c>
      <c r="E98" s="206" t="str">
        <f t="shared" si="1"/>
        <v>names_sitesinarea</v>
      </c>
      <c r="F98" s="684" t="s">
        <v>7386</v>
      </c>
      <c r="G98" s="118" t="s">
        <v>7354</v>
      </c>
    </row>
    <row r="99" spans="3:7">
      <c r="C99" s="662" t="s">
        <v>7345</v>
      </c>
      <c r="D99" s="28">
        <v>98</v>
      </c>
      <c r="E99" s="661" t="str">
        <f t="shared" si="1"/>
        <v>names_sitesinarea_ratio_to_avg</v>
      </c>
      <c r="F99" s="684" t="s">
        <v>7386</v>
      </c>
      <c r="G99" s="39"/>
    </row>
    <row r="100" spans="3:7">
      <c r="C100" s="662" t="s">
        <v>7346</v>
      </c>
      <c r="D100" s="28">
        <v>99</v>
      </c>
      <c r="E100" s="661" t="str">
        <f t="shared" si="1"/>
        <v>names_sitesinarea_ratio_to_state_avg</v>
      </c>
      <c r="F100" s="684" t="s">
        <v>7386</v>
      </c>
      <c r="G100" s="39"/>
    </row>
    <row r="101" spans="3:7">
      <c r="C101" s="662" t="s">
        <v>7347</v>
      </c>
      <c r="D101" s="28">
        <v>100</v>
      </c>
      <c r="E101" s="661" t="str">
        <f t="shared" si="1"/>
        <v>names_sitesinarea_pctile</v>
      </c>
      <c r="F101" s="684" t="s">
        <v>7386</v>
      </c>
      <c r="G101" s="39"/>
    </row>
    <row r="102" spans="3:7">
      <c r="C102" s="662" t="s">
        <v>7348</v>
      </c>
      <c r="D102" s="28">
        <v>101</v>
      </c>
      <c r="E102" s="661" t="str">
        <f t="shared" si="1"/>
        <v>names_sitesinarea_state_pctile</v>
      </c>
      <c r="F102" s="684" t="s">
        <v>7386</v>
      </c>
      <c r="G102" s="39"/>
    </row>
    <row r="103" spans="3:7">
      <c r="C103" s="662" t="s">
        <v>7349</v>
      </c>
      <c r="D103" s="28">
        <v>102</v>
      </c>
      <c r="E103" s="661" t="str">
        <f t="shared" si="1"/>
        <v>names_sitesinarea_avg</v>
      </c>
      <c r="F103" s="684" t="s">
        <v>7386</v>
      </c>
      <c r="G103" s="39"/>
    </row>
    <row r="104" spans="3:7">
      <c r="C104" s="662" t="s">
        <v>7350</v>
      </c>
      <c r="D104" s="28">
        <v>103</v>
      </c>
      <c r="E104" s="661" t="str">
        <f t="shared" si="1"/>
        <v>names_sitesinarea_state_avg</v>
      </c>
      <c r="F104" s="684" t="s">
        <v>7386</v>
      </c>
      <c r="G104" s="39" t="s">
        <v>7380</v>
      </c>
    </row>
    <row r="105" spans="3:7">
      <c r="C105" s="658" t="s">
        <v>7344</v>
      </c>
      <c r="D105" s="28">
        <v>104</v>
      </c>
      <c r="E105" s="206" t="str">
        <f t="shared" si="1"/>
        <v>names_featuresinarea</v>
      </c>
      <c r="F105" s="685" t="s">
        <v>7387</v>
      </c>
      <c r="G105" s="118" t="s">
        <v>7353</v>
      </c>
    </row>
    <row r="106" spans="3:7">
      <c r="C106" s="658" t="s">
        <v>7345</v>
      </c>
      <c r="D106" s="28">
        <v>105</v>
      </c>
      <c r="E106" s="657" t="str">
        <f t="shared" si="1"/>
        <v>names_featuresinarea_ratio_to_avg</v>
      </c>
      <c r="F106" s="685" t="s">
        <v>7387</v>
      </c>
      <c r="G106" s="39"/>
    </row>
    <row r="107" spans="3:7">
      <c r="C107" s="658" t="s">
        <v>7346</v>
      </c>
      <c r="D107" s="28">
        <v>106</v>
      </c>
      <c r="E107" s="657" t="str">
        <f t="shared" si="1"/>
        <v>names_featuresinarea_ratio_to_state_avg</v>
      </c>
      <c r="F107" s="685" t="s">
        <v>7387</v>
      </c>
      <c r="G107" s="39"/>
    </row>
    <row r="108" spans="3:7">
      <c r="C108" s="658" t="s">
        <v>7347</v>
      </c>
      <c r="D108" s="28">
        <v>107</v>
      </c>
      <c r="E108" s="657" t="str">
        <f t="shared" si="1"/>
        <v>names_featuresinarea_pctile</v>
      </c>
      <c r="F108" s="685" t="s">
        <v>7387</v>
      </c>
      <c r="G108" s="39"/>
    </row>
    <row r="109" spans="3:7">
      <c r="C109" s="658" t="s">
        <v>7348</v>
      </c>
      <c r="D109" s="28">
        <v>108</v>
      </c>
      <c r="E109" s="657" t="str">
        <f t="shared" si="1"/>
        <v>names_featuresinarea_state_pctile</v>
      </c>
      <c r="F109" s="685" t="s">
        <v>7387</v>
      </c>
      <c r="G109" s="39"/>
    </row>
    <row r="110" spans="3:7">
      <c r="C110" s="658" t="s">
        <v>7349</v>
      </c>
      <c r="D110" s="28">
        <v>109</v>
      </c>
      <c r="E110" s="657" t="str">
        <f t="shared" si="1"/>
        <v>names_featuresinarea_avg</v>
      </c>
      <c r="F110" s="685" t="s">
        <v>7387</v>
      </c>
      <c r="G110" s="39"/>
    </row>
    <row r="111" spans="3:7">
      <c r="C111" s="658" t="s">
        <v>7350</v>
      </c>
      <c r="D111" s="28">
        <v>110</v>
      </c>
      <c r="E111" s="657" t="str">
        <f t="shared" si="1"/>
        <v>names_featuresinarea_state_avg</v>
      </c>
      <c r="F111" s="685" t="s">
        <v>7387</v>
      </c>
      <c r="G111" s="39" t="s">
        <v>7380</v>
      </c>
    </row>
    <row r="112" spans="3:7">
      <c r="C112" s="660" t="s">
        <v>7344</v>
      </c>
      <c r="D112" s="28">
        <v>111</v>
      </c>
      <c r="E112" s="206" t="str">
        <f t="shared" ref="E112:E118" si="2">SUBSTITUTE(C112,"_xx", "_"&amp;F112)</f>
        <v>names_age</v>
      </c>
      <c r="F112" s="660" t="s">
        <v>7381</v>
      </c>
      <c r="G112" s="118" t="s">
        <v>7389</v>
      </c>
    </row>
    <row r="113" spans="3:7">
      <c r="C113" s="660" t="s">
        <v>7345</v>
      </c>
      <c r="D113" s="28">
        <v>112</v>
      </c>
      <c r="E113" s="661" t="str">
        <f t="shared" si="2"/>
        <v>names_age_ratio_to_avg</v>
      </c>
      <c r="F113" s="660" t="s">
        <v>7381</v>
      </c>
      <c r="G113" s="39"/>
    </row>
    <row r="114" spans="3:7">
      <c r="C114" s="660" t="s">
        <v>7346</v>
      </c>
      <c r="D114" s="28">
        <v>113</v>
      </c>
      <c r="E114" s="661" t="str">
        <f t="shared" si="2"/>
        <v>names_age_ratio_to_state_avg</v>
      </c>
      <c r="F114" s="660" t="s">
        <v>7381</v>
      </c>
      <c r="G114" s="39"/>
    </row>
    <row r="115" spans="3:7">
      <c r="C115" s="660" t="s">
        <v>7347</v>
      </c>
      <c r="D115" s="28">
        <v>114</v>
      </c>
      <c r="E115" s="661" t="str">
        <f t="shared" si="2"/>
        <v>names_age_pctile</v>
      </c>
      <c r="F115" s="660" t="s">
        <v>7381</v>
      </c>
      <c r="G115" s="39"/>
    </row>
    <row r="116" spans="3:7">
      <c r="C116" s="660" t="s">
        <v>7348</v>
      </c>
      <c r="D116" s="28">
        <v>115</v>
      </c>
      <c r="E116" s="661" t="str">
        <f t="shared" si="2"/>
        <v>names_age_state_pctile</v>
      </c>
      <c r="F116" s="660" t="s">
        <v>7381</v>
      </c>
      <c r="G116" s="39"/>
    </row>
    <row r="117" spans="3:7">
      <c r="C117" s="660" t="s">
        <v>7349</v>
      </c>
      <c r="D117" s="28">
        <v>116</v>
      </c>
      <c r="E117" s="661" t="str">
        <f t="shared" si="2"/>
        <v>names_age_avg</v>
      </c>
      <c r="F117" s="660" t="s">
        <v>7381</v>
      </c>
      <c r="G117" s="39"/>
    </row>
    <row r="118" spans="3:7">
      <c r="C118" s="660" t="s">
        <v>7350</v>
      </c>
      <c r="D118" s="28">
        <v>117</v>
      </c>
      <c r="E118" s="661" t="str">
        <f t="shared" si="2"/>
        <v>names_age_state_avg</v>
      </c>
      <c r="F118" s="660" t="s">
        <v>7381</v>
      </c>
      <c r="G118" s="39"/>
    </row>
    <row r="119" spans="3:7">
      <c r="C119" s="682" t="s">
        <v>7382</v>
      </c>
      <c r="D119" s="28">
        <v>118</v>
      </c>
      <c r="E119" s="683" t="str">
        <f t="shared" ref="E119" si="3">SUBSTITUTE(C119,"_xx", "_"&amp;F119)</f>
        <v>names_age_count</v>
      </c>
      <c r="F119" s="660" t="s">
        <v>7381</v>
      </c>
      <c r="G119" s="39" t="s">
        <v>7383</v>
      </c>
    </row>
    <row r="120" spans="3:7" ht="29">
      <c r="C120" s="693"/>
      <c r="D120" s="176">
        <v>119</v>
      </c>
      <c r="E120" s="708" t="s">
        <v>7406</v>
      </c>
      <c r="F120" s="174"/>
      <c r="G120" s="709" t="s">
        <v>7407</v>
      </c>
    </row>
    <row r="121" spans="3:7" ht="23.5" customHeight="1">
      <c r="C121" s="8"/>
      <c r="D121" s="28">
        <v>120</v>
      </c>
      <c r="E121" s="692" t="s">
        <v>7384</v>
      </c>
      <c r="F121" s="8"/>
      <c r="G121" s="604" t="s">
        <v>7385</v>
      </c>
    </row>
    <row r="122" spans="3:7">
      <c r="C122" s="659"/>
      <c r="D122" s="28">
        <v>121</v>
      </c>
      <c r="E122" s="665" t="s">
        <v>2766</v>
      </c>
      <c r="F122" s="23"/>
    </row>
    <row r="123" spans="3:7">
      <c r="C123" s="659"/>
      <c r="D123" s="28">
        <v>122</v>
      </c>
      <c r="E123" s="8" t="s">
        <v>2765</v>
      </c>
      <c r="F123" s="23"/>
    </row>
    <row r="124" spans="3:7">
      <c r="C124" s="659"/>
      <c r="D124" s="28">
        <v>123</v>
      </c>
      <c r="E124" s="8" t="s">
        <v>2764</v>
      </c>
      <c r="F124" s="23"/>
    </row>
    <row r="125" spans="3:7">
      <c r="C125" s="659"/>
      <c r="D125" s="28">
        <v>124</v>
      </c>
      <c r="E125" s="665" t="s">
        <v>5359</v>
      </c>
      <c r="F125" s="23"/>
    </row>
    <row r="126" spans="3:7">
      <c r="C126" s="659"/>
      <c r="E126" s="160"/>
    </row>
    <row r="127" spans="3:7">
      <c r="C127" s="659"/>
    </row>
    <row r="128" spans="3:7">
      <c r="C128" s="659"/>
    </row>
    <row r="130" ht="33.65" customHeight="1"/>
    <row r="157" spans="1:11">
      <c r="A157" t="s">
        <v>4781</v>
      </c>
      <c r="J157" s="23"/>
      <c r="K157" s="23"/>
    </row>
    <row r="158" spans="1:11">
      <c r="A158" t="s">
        <v>2146</v>
      </c>
      <c r="B158" t="s">
        <v>2143</v>
      </c>
      <c r="C158" t="s">
        <v>2968</v>
      </c>
      <c r="J158" s="23"/>
      <c r="K158" s="23"/>
    </row>
    <row r="159" spans="1:11">
      <c r="B159" t="s">
        <v>2963</v>
      </c>
      <c r="C159" t="s">
        <v>2969</v>
      </c>
      <c r="J159" s="23"/>
      <c r="K159" s="23"/>
    </row>
    <row r="160" spans="1:11">
      <c r="B160" t="s">
        <v>2964</v>
      </c>
      <c r="C160" t="s">
        <v>2970</v>
      </c>
      <c r="J160" s="23"/>
      <c r="K160" s="23"/>
    </row>
    <row r="161" spans="1:11">
      <c r="B161" t="s">
        <v>2976</v>
      </c>
      <c r="C161" t="s">
        <v>2971</v>
      </c>
      <c r="J161" s="23"/>
      <c r="K161" s="23"/>
    </row>
    <row r="162" spans="1:11">
      <c r="A162" t="s">
        <v>1064</v>
      </c>
      <c r="B162" t="s">
        <v>2965</v>
      </c>
      <c r="C162" t="s">
        <v>2972</v>
      </c>
      <c r="J162" s="23"/>
      <c r="K162" s="23"/>
    </row>
    <row r="163" spans="1:11">
      <c r="B163" t="s">
        <v>2966</v>
      </c>
      <c r="C163" t="s">
        <v>2973</v>
      </c>
      <c r="J163" s="23"/>
      <c r="K163" s="23"/>
    </row>
    <row r="164" spans="1:11">
      <c r="B164" t="s">
        <v>2967</v>
      </c>
      <c r="C164" t="s">
        <v>2974</v>
      </c>
      <c r="J164" s="23"/>
      <c r="K164" s="23"/>
    </row>
    <row r="165" spans="1:11">
      <c r="B165" t="s">
        <v>20</v>
      </c>
      <c r="C165" t="s">
        <v>2975</v>
      </c>
      <c r="J165" s="23"/>
      <c r="K165" s="23"/>
    </row>
    <row r="166" spans="1:11">
      <c r="J166" s="23"/>
      <c r="K166" s="23"/>
    </row>
    <row r="167" spans="1:11">
      <c r="J167" s="23"/>
      <c r="K167" s="2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5E5C-BEB6-48B9-8A60-3B38CE7D9D42}">
  <sheetPr>
    <tabColor rgb="FFFF0000"/>
  </sheetPr>
  <dimension ref="A1:D30"/>
  <sheetViews>
    <sheetView workbookViewId="0">
      <selection activeCell="B3" sqref="B3:C18"/>
    </sheetView>
  </sheetViews>
  <sheetFormatPr defaultRowHeight="14.5"/>
  <cols>
    <col min="1" max="1" width="18.1796875" bestFit="1" customWidth="1"/>
    <col min="2" max="2" width="94.453125" bestFit="1" customWidth="1"/>
    <col min="3" max="3" width="31.6328125" bestFit="1" customWidth="1"/>
    <col min="4" max="4" width="30" customWidth="1"/>
  </cols>
  <sheetData>
    <row r="1" spans="1:4" ht="23.5">
      <c r="A1" s="568" t="s">
        <v>5787</v>
      </c>
      <c r="B1" s="582" t="s">
        <v>7</v>
      </c>
      <c r="C1" s="129" t="s">
        <v>0</v>
      </c>
      <c r="D1" s="596" t="s">
        <v>8</v>
      </c>
    </row>
    <row r="2" spans="1:4" s="6" customFormat="1">
      <c r="B2" s="597"/>
      <c r="D2" s="597"/>
    </row>
    <row r="3" spans="1:4" ht="33.65" customHeight="1">
      <c r="A3" s="18" t="s">
        <v>5625</v>
      </c>
      <c r="B3" s="162" t="s">
        <v>7106</v>
      </c>
      <c r="C3" s="592" t="s">
        <v>5665</v>
      </c>
      <c r="D3" s="162" t="s">
        <v>7095</v>
      </c>
    </row>
    <row r="4" spans="1:4">
      <c r="B4" s="123" t="s">
        <v>7100</v>
      </c>
      <c r="C4" s="61" t="s">
        <v>2337</v>
      </c>
    </row>
    <row r="5" spans="1:4">
      <c r="B5" s="162" t="s">
        <v>7101</v>
      </c>
      <c r="C5" s="39" t="s">
        <v>2394</v>
      </c>
      <c r="D5" t="s">
        <v>7104</v>
      </c>
    </row>
    <row r="6" spans="1:4">
      <c r="A6" t="s">
        <v>1089</v>
      </c>
      <c r="B6" s="123" t="s">
        <v>7100</v>
      </c>
      <c r="C6" s="593" t="s">
        <v>1087</v>
      </c>
    </row>
    <row r="7" spans="1:4">
      <c r="A7" s="8" t="s">
        <v>5667</v>
      </c>
      <c r="B7" s="162" t="s">
        <v>7103</v>
      </c>
      <c r="C7" s="136" t="s">
        <v>1745</v>
      </c>
      <c r="D7" t="s">
        <v>7104</v>
      </c>
    </row>
    <row r="8" spans="1:4">
      <c r="B8" s="123" t="s">
        <v>7100</v>
      </c>
      <c r="C8" s="473" t="s">
        <v>2161</v>
      </c>
    </row>
    <row r="9" spans="1:4">
      <c r="A9" s="8" t="s">
        <v>5668</v>
      </c>
      <c r="B9" s="22" t="s">
        <v>7102</v>
      </c>
      <c r="C9" s="39" t="s">
        <v>2167</v>
      </c>
    </row>
    <row r="10" spans="1:4" s="23" customFormat="1"/>
    <row r="12" spans="1:4" ht="24" customHeight="1">
      <c r="A12" s="18" t="s">
        <v>5624</v>
      </c>
      <c r="B12" s="162" t="s">
        <v>7106</v>
      </c>
      <c r="C12" s="592" t="s">
        <v>5628</v>
      </c>
      <c r="D12" s="162" t="s">
        <v>7095</v>
      </c>
    </row>
    <row r="13" spans="1:4">
      <c r="B13" s="123" t="s">
        <v>7100</v>
      </c>
      <c r="C13" s="61" t="s">
        <v>2333</v>
      </c>
    </row>
    <row r="14" spans="1:4">
      <c r="B14" s="162" t="s">
        <v>7101</v>
      </c>
      <c r="C14" s="39" t="s">
        <v>2391</v>
      </c>
      <c r="D14" t="s">
        <v>7104</v>
      </c>
    </row>
    <row r="15" spans="1:4">
      <c r="B15" s="123" t="s">
        <v>7100</v>
      </c>
      <c r="C15" s="474" t="s">
        <v>1072</v>
      </c>
    </row>
    <row r="16" spans="1:4">
      <c r="B16" s="162" t="s">
        <v>7105</v>
      </c>
      <c r="C16" s="136" t="s">
        <v>1739</v>
      </c>
      <c r="D16" t="s">
        <v>7104</v>
      </c>
    </row>
    <row r="17" spans="1:3">
      <c r="B17" s="123" t="s">
        <v>7100</v>
      </c>
      <c r="C17" s="473" t="s">
        <v>2157</v>
      </c>
    </row>
    <row r="18" spans="1:3">
      <c r="B18" s="22" t="s">
        <v>7102</v>
      </c>
      <c r="C18" s="39" t="s">
        <v>2165</v>
      </c>
    </row>
    <row r="20" spans="1:3" s="23" customFormat="1"/>
    <row r="21" spans="1:3" s="23" customFormat="1"/>
    <row r="22" spans="1:3">
      <c r="B22" s="6" t="s">
        <v>7096</v>
      </c>
      <c r="C22" s="6" t="s">
        <v>5666</v>
      </c>
    </row>
    <row r="23" spans="1:3">
      <c r="B23" s="6" t="s">
        <v>7096</v>
      </c>
      <c r="C23" s="6" t="s">
        <v>2394</v>
      </c>
    </row>
    <row r="24" spans="1:3">
      <c r="A24" s="229" t="s">
        <v>1746</v>
      </c>
      <c r="B24" s="6" t="s">
        <v>7098</v>
      </c>
      <c r="C24" s="6" t="s">
        <v>1745</v>
      </c>
    </row>
    <row r="25" spans="1:3">
      <c r="B25" s="6" t="s">
        <v>7097</v>
      </c>
      <c r="C25" s="6" t="s">
        <v>2167</v>
      </c>
    </row>
    <row r="27" spans="1:3">
      <c r="B27" s="6" t="s">
        <v>7096</v>
      </c>
      <c r="C27" s="6" t="str">
        <f>SUBSTITUTE(C22,".Supp","")</f>
        <v>ratio.to.avg.Demog.Index.State</v>
      </c>
    </row>
    <row r="28" spans="1:3">
      <c r="B28" s="6" t="s">
        <v>7096</v>
      </c>
      <c r="C28" s="6" t="str">
        <f t="shared" ref="C28:C30" si="0">SUBSTITUTE(C23,".Supp","")</f>
        <v>ratio.to.state.avg.Demog.Index</v>
      </c>
    </row>
    <row r="29" spans="1:3">
      <c r="B29" s="6" t="s">
        <v>7096</v>
      </c>
      <c r="C29" s="6" t="str">
        <f t="shared" si="0"/>
        <v>state.pctile.Demog.Index</v>
      </c>
    </row>
    <row r="30" spans="1:3">
      <c r="B30" s="6" t="s">
        <v>7096</v>
      </c>
      <c r="C30" s="6" t="str">
        <f t="shared" si="0"/>
        <v>state.avg.Demog.Index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990A-9A2C-4CA4-96A3-04F42B236F60}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4.5"/>
  <cols>
    <col min="1" max="1" width="8" bestFit="1" customWidth="1"/>
    <col min="2" max="3" width="8.6328125" customWidth="1"/>
    <col min="4" max="4" width="3.90625" bestFit="1" customWidth="1"/>
    <col min="5" max="5" width="4.36328125" bestFit="1" customWidth="1"/>
    <col min="6" max="6" width="3.54296875" bestFit="1" customWidth="1"/>
    <col min="7" max="7" width="5.54296875" customWidth="1"/>
    <col min="8" max="8" width="3.08984375" customWidth="1"/>
    <col min="9" max="9" width="13" customWidth="1"/>
    <col min="10" max="13" width="3.36328125" customWidth="1"/>
    <col min="14" max="14" width="20.90625" customWidth="1"/>
    <col min="16" max="16" width="33.453125" customWidth="1"/>
    <col min="17" max="23" width="4.08984375" customWidth="1"/>
    <col min="24" max="24" width="28.08984375" customWidth="1"/>
    <col min="25" max="33" width="3.08984375" customWidth="1"/>
    <col min="36" max="36" width="14.90625" customWidth="1"/>
    <col min="37" max="37" width="13.08984375" bestFit="1" customWidth="1"/>
    <col min="38" max="38" width="7" customWidth="1"/>
    <col min="43" max="43" width="10.08984375" customWidth="1"/>
    <col min="45" max="45" width="19.90625" customWidth="1"/>
    <col min="46" max="46" width="6.453125" customWidth="1"/>
    <col min="47" max="47" width="5.54296875" customWidth="1"/>
    <col min="50" max="50" width="15.08984375" bestFit="1" customWidth="1"/>
    <col min="53" max="53" width="11.54296875" customWidth="1"/>
    <col min="57" max="57" width="24.90625" customWidth="1"/>
    <col min="58" max="59" width="67.08984375" bestFit="1" customWidth="1"/>
    <col min="61" max="61" width="12.08984375" customWidth="1"/>
    <col min="69" max="69" width="14.6328125" customWidth="1"/>
  </cols>
  <sheetData>
    <row r="3" spans="1:71" ht="69.650000000000006" customHeight="1">
      <c r="I3" s="236" t="s">
        <v>5454</v>
      </c>
      <c r="J3" s="235"/>
      <c r="K3" s="235"/>
      <c r="L3" s="235"/>
      <c r="M3" s="235"/>
      <c r="N3" s="236" t="s">
        <v>5454</v>
      </c>
      <c r="O3" s="235"/>
      <c r="P3" s="236" t="s">
        <v>5453</v>
      </c>
      <c r="Q3" s="235"/>
      <c r="R3" s="235"/>
      <c r="S3" s="235"/>
      <c r="T3" s="235"/>
      <c r="U3" s="235"/>
      <c r="V3" s="235"/>
      <c r="W3" s="235"/>
      <c r="X3" s="236" t="s">
        <v>1663</v>
      </c>
      <c r="BA3" s="236" t="s">
        <v>5456</v>
      </c>
      <c r="BB3" s="237"/>
      <c r="BC3" s="237"/>
      <c r="BD3" s="237"/>
      <c r="BE3" s="236" t="s">
        <v>5454</v>
      </c>
      <c r="BF3" s="236" t="s">
        <v>5455</v>
      </c>
      <c r="BG3" s="236" t="s">
        <v>5455</v>
      </c>
    </row>
    <row r="4" spans="1:71" ht="41.4" customHeight="1"/>
    <row r="5" spans="1:71" s="2" customFormat="1" ht="53.15" customHeight="1" thickBot="1">
      <c r="A5" s="47" t="s">
        <v>50</v>
      </c>
      <c r="B5" s="152" t="s">
        <v>27</v>
      </c>
      <c r="C5" s="152" t="s">
        <v>4783</v>
      </c>
      <c r="D5" s="231" t="s">
        <v>2737</v>
      </c>
      <c r="E5" s="232" t="s">
        <v>2738</v>
      </c>
      <c r="F5" s="233" t="s">
        <v>5436</v>
      </c>
      <c r="G5" s="221" t="s">
        <v>4718</v>
      </c>
      <c r="H5" s="220" t="s">
        <v>2</v>
      </c>
      <c r="I5" s="128" t="s">
        <v>3</v>
      </c>
      <c r="J5" s="219" t="s">
        <v>4</v>
      </c>
      <c r="K5" s="219" t="s">
        <v>5</v>
      </c>
      <c r="L5" s="216" t="s">
        <v>4733</v>
      </c>
      <c r="M5" s="227" t="s">
        <v>6</v>
      </c>
      <c r="N5" s="227" t="s">
        <v>5438</v>
      </c>
      <c r="O5" s="218" t="s">
        <v>7</v>
      </c>
      <c r="P5" s="129" t="s">
        <v>0</v>
      </c>
      <c r="Q5" s="44" t="s">
        <v>1</v>
      </c>
      <c r="R5" s="140" t="s">
        <v>4785</v>
      </c>
      <c r="S5" s="141" t="s">
        <v>2801</v>
      </c>
      <c r="T5" s="139" t="s">
        <v>31</v>
      </c>
      <c r="U5" s="55" t="s">
        <v>30</v>
      </c>
      <c r="V5" s="145" t="s">
        <v>4784</v>
      </c>
      <c r="W5" s="146" t="s">
        <v>2800</v>
      </c>
      <c r="X5" s="3" t="s">
        <v>8</v>
      </c>
      <c r="Y5" s="149" t="s">
        <v>2714</v>
      </c>
      <c r="Z5" s="150" t="s">
        <v>2721</v>
      </c>
      <c r="AA5" s="149" t="s">
        <v>2720</v>
      </c>
      <c r="AB5" s="149" t="s">
        <v>2718</v>
      </c>
      <c r="AC5" s="149" t="s">
        <v>2719</v>
      </c>
      <c r="AD5" s="149" t="s">
        <v>2717</v>
      </c>
      <c r="AE5" s="151" t="s">
        <v>2712</v>
      </c>
      <c r="AF5" s="151" t="s">
        <v>2715</v>
      </c>
      <c r="AG5" s="151" t="s">
        <v>2716</v>
      </c>
      <c r="AH5" s="48" t="s">
        <v>13</v>
      </c>
      <c r="AI5" s="48" t="s">
        <v>14</v>
      </c>
      <c r="AJ5" s="59" t="s">
        <v>10</v>
      </c>
      <c r="AK5" s="198" t="s">
        <v>2940</v>
      </c>
      <c r="AL5" s="199" t="s">
        <v>37</v>
      </c>
      <c r="AM5" s="49" t="s">
        <v>34</v>
      </c>
      <c r="AN5" s="46" t="s">
        <v>35</v>
      </c>
      <c r="AO5" s="46" t="s">
        <v>36</v>
      </c>
      <c r="AP5" s="50" t="s">
        <v>38</v>
      </c>
      <c r="AQ5" s="58" t="s">
        <v>9</v>
      </c>
      <c r="AR5" s="51" t="s">
        <v>11</v>
      </c>
      <c r="AS5" s="52" t="s">
        <v>32</v>
      </c>
      <c r="AT5" s="51" t="s">
        <v>33</v>
      </c>
      <c r="AU5" s="53" t="s">
        <v>2945</v>
      </c>
      <c r="AV5" s="228" t="s">
        <v>2724</v>
      </c>
      <c r="AW5" s="228" t="s">
        <v>5437</v>
      </c>
      <c r="AX5" s="223" t="s">
        <v>12</v>
      </c>
      <c r="AY5" s="57" t="s">
        <v>19</v>
      </c>
      <c r="AZ5" s="57" t="s">
        <v>2944</v>
      </c>
      <c r="BA5" s="57" t="s">
        <v>20</v>
      </c>
      <c r="BB5" s="57" t="s">
        <v>5233</v>
      </c>
      <c r="BC5" s="57" t="s">
        <v>5234</v>
      </c>
      <c r="BD5" s="57" t="s">
        <v>5235</v>
      </c>
      <c r="BE5" s="154" t="s">
        <v>4809</v>
      </c>
      <c r="BF5" s="155" t="s">
        <v>15</v>
      </c>
      <c r="BG5" s="154" t="s">
        <v>16</v>
      </c>
      <c r="BH5" s="156" t="s">
        <v>17</v>
      </c>
      <c r="BI5" s="156" t="s">
        <v>29</v>
      </c>
      <c r="BJ5" s="156" t="s">
        <v>18</v>
      </c>
      <c r="BK5" s="46" t="s">
        <v>23</v>
      </c>
      <c r="BL5" s="46" t="s">
        <v>21</v>
      </c>
      <c r="BM5" s="208" t="s">
        <v>22</v>
      </c>
      <c r="BN5" s="46" t="s">
        <v>24</v>
      </c>
      <c r="BO5" s="4" t="s">
        <v>25</v>
      </c>
      <c r="BP5" s="4" t="s">
        <v>26</v>
      </c>
      <c r="BQ5" s="4" t="s">
        <v>28</v>
      </c>
      <c r="BR5" s="45" t="s">
        <v>39</v>
      </c>
      <c r="BS5" s="45" t="s">
        <v>40</v>
      </c>
    </row>
    <row r="6" spans="1:71" s="167" customFormat="1">
      <c r="A6" s="286">
        <v>1</v>
      </c>
      <c r="B6" s="287" t="str">
        <f t="shared" ref="B6:B20" si="0">IFERROR(TEXT(AL6,"00"),"99")&amp;IFERROR(TEXT(W6,"00"),"99")&amp;IFERROR(TEXT(S6,"00"),"99")&amp;IFERROR(TEXT(BM6,"000"),"999")</f>
        <v>035303000</v>
      </c>
      <c r="C6" s="287" t="str">
        <f t="shared" ref="C6:C20" si="1">IFERROR(TEXT(AL6,"00"),"99")&amp;IFERROR(TEXT(V6,"00"),"99")&amp;IFERROR(TEXT(R6,"000"),"999")</f>
        <v>0353098</v>
      </c>
      <c r="D6" s="288">
        <v>0</v>
      </c>
      <c r="E6" s="288">
        <v>0</v>
      </c>
      <c r="F6" s="288">
        <v>0</v>
      </c>
      <c r="G6" s="288"/>
      <c r="H6" s="289"/>
      <c r="I6" s="290" t="str">
        <f>"RAW_E_"&amp;$I$3</f>
        <v>RAW_E_NO2</v>
      </c>
      <c r="J6" s="291"/>
      <c r="K6" s="291"/>
      <c r="L6" s="291"/>
      <c r="M6" s="291"/>
      <c r="N6" s="290" t="str">
        <f>$N$3</f>
        <v>NO2</v>
      </c>
      <c r="O6" s="291"/>
      <c r="P6" s="290" t="str">
        <f>$P$3</f>
        <v>no2</v>
      </c>
      <c r="Q6" s="291"/>
      <c r="R6" s="292">
        <f>IFERROR(_xlfn.XLOOKUP(T6,sortorder!$P$6:$P$80,sortorder!$Q$6:$Q$80),999)</f>
        <v>98</v>
      </c>
      <c r="S6" s="292">
        <f>IFERROR(_xlfn.XLOOKUP(T6,sortorder!$P$6:$P$80,sortorder!$O$6:$O$80),99)</f>
        <v>3</v>
      </c>
      <c r="T6" s="290" t="str">
        <f>$P$3</f>
        <v>no2</v>
      </c>
      <c r="U6" s="293"/>
      <c r="V6" s="292">
        <f>IFERROR(_xlfn.XLOOKUP(X6,sortorder!$E$4:$E$63,sortorder!$D$4:$D$63),99)</f>
        <v>53</v>
      </c>
      <c r="W6" s="292">
        <f>IFERROR(_xlfn.XLOOKUP(X6,sortorder!$E$4:$E$63,sortorder!$D$4:$D$63),99)</f>
        <v>53</v>
      </c>
      <c r="X6" s="290" t="str">
        <f>$X$3</f>
        <v>names_e</v>
      </c>
      <c r="Y6" s="290">
        <f>IF(ISERROR(SEARCH(#REF!,$P6)),0,1)</f>
        <v>0</v>
      </c>
      <c r="Z6" s="290">
        <f>IF(ISERROR(SEARCH(#REF!,$P6)),0,1)</f>
        <v>0</v>
      </c>
      <c r="AA6" s="290">
        <f>IF(ISERROR(SEARCH(#REF!,$P6)),0,1)</f>
        <v>0</v>
      </c>
      <c r="AB6" s="290">
        <f>IF(ISERROR(SEARCH(#REF!,$P6)),0,1)</f>
        <v>0</v>
      </c>
      <c r="AC6" s="290">
        <f>IF(ISERROR(SEARCH(#REF!,$P6)),0,1)</f>
        <v>0</v>
      </c>
      <c r="AD6" s="290">
        <f>IF(ISERROR(SEARCH(#REF!,$P6)),0,1)</f>
        <v>0</v>
      </c>
      <c r="AE6" s="290">
        <f>IF(ISERROR(SEARCH(#REF!,$P6)),0,1)</f>
        <v>0</v>
      </c>
      <c r="AF6" s="290">
        <f>IF(ISERROR(SEARCH(#REF!,$P6)),0,1)</f>
        <v>0</v>
      </c>
      <c r="AG6" s="290">
        <f>IF(ISERROR(SEARCH(#REF!,$P6)),0,1)</f>
        <v>0</v>
      </c>
      <c r="AH6" s="291"/>
      <c r="AI6" s="291"/>
      <c r="AJ6" s="294" t="s">
        <v>140</v>
      </c>
      <c r="AK6" s="294" t="s">
        <v>140</v>
      </c>
      <c r="AL6" s="295">
        <f>_xlfn.XLOOKUP(AK6,sortorder!$I$15:$I$20,sortorder!$J$15:$J$20)</f>
        <v>3</v>
      </c>
      <c r="AM6" s="291" t="s">
        <v>416</v>
      </c>
      <c r="AN6" s="291" t="s">
        <v>416</v>
      </c>
      <c r="AO6" s="291" t="s">
        <v>417</v>
      </c>
      <c r="AP6" s="296">
        <v>1</v>
      </c>
      <c r="AQ6" s="294" t="s">
        <v>43</v>
      </c>
      <c r="AR6" s="294" t="s">
        <v>43</v>
      </c>
      <c r="AS6" s="291" t="s">
        <v>286</v>
      </c>
      <c r="AT6" s="291" t="s">
        <v>43</v>
      </c>
      <c r="AU6" s="297"/>
      <c r="AV6" s="298" t="str">
        <f>IFERROR(_xlfn.XLOOKUP(P6,#REF!,#REF!),"")</f>
        <v/>
      </c>
      <c r="AW6" s="290" t="b">
        <f>IFERROR(P6=_xlfn.XLOOKUP(P6,#REF!,#REF!),FALSE)</f>
        <v>0</v>
      </c>
      <c r="AX6" s="297" t="s">
        <v>1581</v>
      </c>
      <c r="AY6" s="299">
        <v>3</v>
      </c>
      <c r="AZ6" s="297">
        <v>1</v>
      </c>
      <c r="BA6" s="297" t="str">
        <f>$BA$3</f>
        <v>ppbv</v>
      </c>
      <c r="BB6" s="294" t="b">
        <v>0</v>
      </c>
      <c r="BC6" s="294" t="b">
        <v>0</v>
      </c>
      <c r="BD6" s="294" t="b">
        <v>0</v>
      </c>
      <c r="BE6" s="300" t="str">
        <f>$BE$3</f>
        <v>NO2</v>
      </c>
      <c r="BF6" s="300" t="str">
        <f>$BF$3</f>
        <v>Nitrogen Dioxide (NO2)</v>
      </c>
      <c r="BG6" s="300" t="str">
        <f>$BF$3</f>
        <v>Nitrogen Dioxide (NO2)</v>
      </c>
      <c r="BH6" s="291"/>
      <c r="BI6" s="291"/>
      <c r="BJ6" s="291"/>
      <c r="BK6" s="291"/>
      <c r="BL6" s="291"/>
      <c r="BM6" s="301"/>
      <c r="BN6" s="291"/>
      <c r="BO6" s="291"/>
      <c r="BP6" s="291"/>
      <c r="BQ6" s="291"/>
      <c r="BR6" s="291"/>
      <c r="BS6" s="291"/>
    </row>
    <row r="7" spans="1:71" s="119" customFormat="1">
      <c r="A7" s="302">
        <v>2</v>
      </c>
      <c r="B7" s="303" t="str">
        <f t="shared" si="0"/>
        <v>035403000</v>
      </c>
      <c r="C7" s="303" t="str">
        <f t="shared" si="1"/>
        <v>0354098</v>
      </c>
      <c r="D7" s="304">
        <v>0</v>
      </c>
      <c r="E7" s="304">
        <v>0</v>
      </c>
      <c r="F7" s="304">
        <v>0</v>
      </c>
      <c r="G7" s="304"/>
      <c r="H7" s="202"/>
      <c r="I7" s="241"/>
      <c r="J7" s="230"/>
      <c r="K7" s="230"/>
      <c r="L7" s="230"/>
      <c r="M7" s="230"/>
      <c r="N7" s="241"/>
      <c r="O7" s="230"/>
      <c r="P7" s="241" t="str">
        <f>"ratio.to.avg."&amp;$P$3</f>
        <v>ratio.to.avg.no2</v>
      </c>
      <c r="Q7" s="230"/>
      <c r="R7" s="305">
        <f>IFERROR(_xlfn.XLOOKUP(T7,sortorder!$P$6:$P$80,sortorder!$Q$6:$Q$80),999)</f>
        <v>98</v>
      </c>
      <c r="S7" s="305">
        <f>IFERROR(_xlfn.XLOOKUP(T7,sortorder!$P$6:$P$80,sortorder!$O$6:$O$80),99)</f>
        <v>3</v>
      </c>
      <c r="T7" s="241" t="str">
        <f t="shared" ref="T7:T20" si="2">$P$3</f>
        <v>no2</v>
      </c>
      <c r="U7" s="189"/>
      <c r="V7" s="305">
        <f>IFERROR(_xlfn.XLOOKUP(X7,sortorder!$E$4:$E$63,sortorder!$D$4:$D$63),99)</f>
        <v>54</v>
      </c>
      <c r="W7" s="305">
        <f>IFERROR(_xlfn.XLOOKUP(X7,sortorder!$E$4:$E$63,sortorder!$D$4:$D$63),99)</f>
        <v>54</v>
      </c>
      <c r="X7" s="241" t="str">
        <f>$X$3&amp;"_ratio_to_avg"</f>
        <v>names_e_ratio_to_avg</v>
      </c>
      <c r="Y7" s="241">
        <f>IF(ISERROR(SEARCH(#REF!,$P7)),0,1)</f>
        <v>0</v>
      </c>
      <c r="Z7" s="241">
        <f>IF(ISERROR(SEARCH(#REF!,$P7)),0,1)</f>
        <v>0</v>
      </c>
      <c r="AA7" s="241">
        <f>IF(ISERROR(SEARCH(#REF!,$P7)),0,1)</f>
        <v>0</v>
      </c>
      <c r="AB7" s="241">
        <f>IF(ISERROR(SEARCH(#REF!,$P7)),0,1)</f>
        <v>0</v>
      </c>
      <c r="AC7" s="241">
        <f>IF(ISERROR(SEARCH(#REF!,$P7)),0,1)</f>
        <v>0</v>
      </c>
      <c r="AD7" s="241">
        <f>IF(ISERROR(SEARCH(#REF!,$P7)),0,1)</f>
        <v>0</v>
      </c>
      <c r="AE7" s="241">
        <f>IF(ISERROR(SEARCH(#REF!,$P7)),0,1)</f>
        <v>0</v>
      </c>
      <c r="AF7" s="241">
        <f>IF(ISERROR(SEARCH(#REF!,$P7)),0,1)</f>
        <v>0</v>
      </c>
      <c r="AG7" s="241">
        <f>IF(ISERROR(SEARCH(#REF!,$P7)),0,1)</f>
        <v>0</v>
      </c>
      <c r="AH7" s="230"/>
      <c r="AI7" s="230"/>
      <c r="AJ7" s="190" t="s">
        <v>140</v>
      </c>
      <c r="AK7" s="190" t="s">
        <v>140</v>
      </c>
      <c r="AL7" s="306">
        <f>_xlfn.XLOOKUP(AK7,sortorder!$I$15:$I$20,sortorder!$J$15:$J$20)</f>
        <v>3</v>
      </c>
      <c r="AM7" s="230" t="s">
        <v>416</v>
      </c>
      <c r="AN7" s="230" t="s">
        <v>416</v>
      </c>
      <c r="AO7" s="230" t="s">
        <v>417</v>
      </c>
      <c r="AP7" s="307">
        <v>1</v>
      </c>
      <c r="AQ7" s="190" t="s">
        <v>2335</v>
      </c>
      <c r="AR7" s="190" t="s">
        <v>1707</v>
      </c>
      <c r="AS7" s="230" t="s">
        <v>1707</v>
      </c>
      <c r="AT7" s="230" t="s">
        <v>1707</v>
      </c>
      <c r="AU7" s="120"/>
      <c r="AV7" s="308" t="str">
        <f>IFERROR(_xlfn.XLOOKUP(P7,#REF!,#REF!),"")</f>
        <v/>
      </c>
      <c r="AW7" s="241" t="b">
        <f>IFERROR(P7=_xlfn.XLOOKUP(P7,#REF!,#REF!),FALSE)</f>
        <v>0</v>
      </c>
      <c r="AX7" s="120" t="s">
        <v>2948</v>
      </c>
      <c r="AY7" s="309">
        <v>2</v>
      </c>
      <c r="AZ7" s="120">
        <v>1</v>
      </c>
      <c r="BA7" s="230"/>
      <c r="BB7" s="190" t="b">
        <v>0</v>
      </c>
      <c r="BC7" s="190" t="b">
        <v>0</v>
      </c>
      <c r="BD7" s="190" t="b">
        <v>0</v>
      </c>
      <c r="BE7" s="310" t="str">
        <f>"Ratio to US avg "&amp;$BE$3</f>
        <v>Ratio to US avg NO2</v>
      </c>
      <c r="BF7" s="310" t="str">
        <f>"Ratio to US avg "&amp;$BF$3</f>
        <v>Ratio to US avg Nitrogen Dioxide (NO2)</v>
      </c>
      <c r="BG7" s="310" t="str">
        <f>"Ratio to US avg "&amp;$BF$3</f>
        <v>Ratio to US avg Nitrogen Dioxide (NO2)</v>
      </c>
      <c r="BH7" s="230"/>
      <c r="BI7" s="230"/>
      <c r="BJ7" s="230"/>
      <c r="BK7" s="230"/>
      <c r="BL7" s="230"/>
      <c r="BM7" s="311"/>
      <c r="BN7" s="230"/>
      <c r="BO7" s="230"/>
      <c r="BP7" s="230"/>
      <c r="BQ7" s="230"/>
      <c r="BR7" s="230"/>
      <c r="BS7" s="230"/>
    </row>
    <row r="8" spans="1:71" s="119" customFormat="1">
      <c r="A8" s="302">
        <v>3</v>
      </c>
      <c r="B8" s="303" t="str">
        <f t="shared" si="0"/>
        <v>035503000</v>
      </c>
      <c r="C8" s="303" t="str">
        <f t="shared" si="1"/>
        <v>0355098</v>
      </c>
      <c r="D8" s="304">
        <v>0</v>
      </c>
      <c r="E8" s="304">
        <v>0</v>
      </c>
      <c r="F8" s="304">
        <v>0</v>
      </c>
      <c r="G8" s="304"/>
      <c r="H8" s="202"/>
      <c r="I8" s="241"/>
      <c r="J8" s="230"/>
      <c r="K8" s="230"/>
      <c r="L8" s="230"/>
      <c r="M8" s="230"/>
      <c r="N8" s="241"/>
      <c r="O8" s="230"/>
      <c r="P8" s="241" t="str">
        <f>"ratio.to.state.avg."&amp;$P$3</f>
        <v>ratio.to.state.avg.no2</v>
      </c>
      <c r="Q8" s="230"/>
      <c r="R8" s="305">
        <f>IFERROR(_xlfn.XLOOKUP(T8,sortorder!$P$6:$P$80,sortorder!$Q$6:$Q$80),999)</f>
        <v>98</v>
      </c>
      <c r="S8" s="305">
        <f>IFERROR(_xlfn.XLOOKUP(T8,sortorder!$P$6:$P$80,sortorder!$O$6:$O$80),99)</f>
        <v>3</v>
      </c>
      <c r="T8" s="241" t="str">
        <f t="shared" si="2"/>
        <v>no2</v>
      </c>
      <c r="U8" s="189"/>
      <c r="V8" s="305">
        <f>IFERROR(_xlfn.XLOOKUP(X8,sortorder!$E$4:$E$63,sortorder!$D$4:$D$63),99)</f>
        <v>55</v>
      </c>
      <c r="W8" s="305">
        <f>IFERROR(_xlfn.XLOOKUP(X8,sortorder!$E$4:$E$63,sortorder!$D$4:$D$63),99)</f>
        <v>55</v>
      </c>
      <c r="X8" s="241" t="str">
        <f>$X$3&amp;"_ratio_to_state_avg"</f>
        <v>names_e_ratio_to_state_avg</v>
      </c>
      <c r="Y8" s="241">
        <f>IF(ISERROR(SEARCH(#REF!,$P8)),0,1)</f>
        <v>0</v>
      </c>
      <c r="Z8" s="241">
        <f>IF(ISERROR(SEARCH(#REF!,$P8)),0,1)</f>
        <v>0</v>
      </c>
      <c r="AA8" s="241">
        <f>IF(ISERROR(SEARCH(#REF!,$P8)),0,1)</f>
        <v>0</v>
      </c>
      <c r="AB8" s="241">
        <f>IF(ISERROR(SEARCH(#REF!,$P8)),0,1)</f>
        <v>0</v>
      </c>
      <c r="AC8" s="241">
        <f>IF(ISERROR(SEARCH(#REF!,$P8)),0,1)</f>
        <v>0</v>
      </c>
      <c r="AD8" s="241">
        <f>IF(ISERROR(SEARCH(#REF!,$P8)),0,1)</f>
        <v>0</v>
      </c>
      <c r="AE8" s="241">
        <f>IF(ISERROR(SEARCH(#REF!,$P8)),0,1)</f>
        <v>0</v>
      </c>
      <c r="AF8" s="241">
        <f>IF(ISERROR(SEARCH(#REF!,$P8)),0,1)</f>
        <v>0</v>
      </c>
      <c r="AG8" s="241">
        <f>IF(ISERROR(SEARCH(#REF!,$P8)),0,1)</f>
        <v>0</v>
      </c>
      <c r="AH8" s="230"/>
      <c r="AI8" s="230"/>
      <c r="AJ8" s="190" t="s">
        <v>140</v>
      </c>
      <c r="AK8" s="190" t="s">
        <v>140</v>
      </c>
      <c r="AL8" s="306">
        <f>_xlfn.XLOOKUP(AK8,sortorder!$I$15:$I$20,sortorder!$J$15:$J$20)</f>
        <v>3</v>
      </c>
      <c r="AM8" s="230" t="s">
        <v>1743</v>
      </c>
      <c r="AN8" s="230" t="s">
        <v>1743</v>
      </c>
      <c r="AO8" s="230" t="s">
        <v>1744</v>
      </c>
      <c r="AP8" s="307">
        <v>3</v>
      </c>
      <c r="AQ8" s="190" t="s">
        <v>2393</v>
      </c>
      <c r="AR8" s="190" t="s">
        <v>1707</v>
      </c>
      <c r="AS8" s="230" t="s">
        <v>1707</v>
      </c>
      <c r="AT8" s="230" t="s">
        <v>1707</v>
      </c>
      <c r="AU8" s="120"/>
      <c r="AV8" s="308" t="str">
        <f>IFERROR(_xlfn.XLOOKUP(P8,#REF!,#REF!),"")</f>
        <v/>
      </c>
      <c r="AW8" s="241" t="b">
        <f>IFERROR(P8=_xlfn.XLOOKUP(P8,#REF!,#REF!),FALSE)</f>
        <v>0</v>
      </c>
      <c r="AX8" s="120" t="s">
        <v>2948</v>
      </c>
      <c r="AY8" s="309">
        <v>2</v>
      </c>
      <c r="AZ8" s="120">
        <v>1</v>
      </c>
      <c r="BA8" s="230"/>
      <c r="BB8" s="190" t="b">
        <v>0</v>
      </c>
      <c r="BC8" s="190" t="b">
        <v>0</v>
      </c>
      <c r="BD8" s="190" t="b">
        <v>0</v>
      </c>
      <c r="BE8" s="310" t="str">
        <f>"Ratio to State avg "&amp;$BE$3</f>
        <v>Ratio to State avg NO2</v>
      </c>
      <c r="BF8" s="310" t="str">
        <f>"Ratio to State avg "&amp;$BF$3</f>
        <v>Ratio to State avg Nitrogen Dioxide (NO2)</v>
      </c>
      <c r="BG8" s="310" t="str">
        <f>"Ratio to State avg "&amp;$BF$3</f>
        <v>Ratio to State avg Nitrogen Dioxide (NO2)</v>
      </c>
      <c r="BH8" s="230"/>
      <c r="BI8" s="230"/>
      <c r="BJ8" s="230"/>
      <c r="BK8" s="230"/>
      <c r="BL8" s="230"/>
      <c r="BM8" s="311"/>
      <c r="BN8" s="230"/>
      <c r="BO8" s="230"/>
      <c r="BP8" s="230"/>
      <c r="BQ8" s="230"/>
      <c r="BR8" s="230"/>
      <c r="BS8" s="230"/>
    </row>
    <row r="9" spans="1:71" s="119" customFormat="1">
      <c r="A9" s="302">
        <v>4</v>
      </c>
      <c r="B9" s="303" t="str">
        <f t="shared" si="0"/>
        <v>035603000</v>
      </c>
      <c r="C9" s="303" t="str">
        <f t="shared" si="1"/>
        <v>0356098</v>
      </c>
      <c r="D9" s="304">
        <v>1</v>
      </c>
      <c r="E9" s="304">
        <v>1</v>
      </c>
      <c r="F9" s="304">
        <v>0</v>
      </c>
      <c r="G9" s="304"/>
      <c r="H9" s="202"/>
      <c r="I9" s="241" t="str">
        <f>"N_E_"&amp;$I$3&amp;"_PER"</f>
        <v>N_E_NO2_PER</v>
      </c>
      <c r="J9" s="230"/>
      <c r="K9" s="230"/>
      <c r="L9" s="230"/>
      <c r="M9" s="230"/>
      <c r="N9" s="241" t="str">
        <f>"P_"&amp;$N$3</f>
        <v>P_NO2</v>
      </c>
      <c r="O9" s="230"/>
      <c r="P9" s="241" t="str">
        <f>"pctile."&amp;$P$3</f>
        <v>pctile.no2</v>
      </c>
      <c r="Q9" s="230"/>
      <c r="R9" s="305">
        <f>IFERROR(_xlfn.XLOOKUP(T9,sortorder!$P$6:$P$80,sortorder!$Q$6:$Q$80),999)</f>
        <v>98</v>
      </c>
      <c r="S9" s="305">
        <f>IFERROR(_xlfn.XLOOKUP(T9,sortorder!$P$6:$P$80,sortorder!$O$6:$O$80),99)</f>
        <v>3</v>
      </c>
      <c r="T9" s="241" t="str">
        <f t="shared" si="2"/>
        <v>no2</v>
      </c>
      <c r="U9" s="189"/>
      <c r="V9" s="305">
        <f>IFERROR(_xlfn.XLOOKUP(X9,sortorder!$E$4:$E$63,sortorder!$D$4:$D$63),99)</f>
        <v>56</v>
      </c>
      <c r="W9" s="305">
        <f>IFERROR(_xlfn.XLOOKUP(X9,sortorder!$E$4:$E$63,sortorder!$D$4:$D$63),99)</f>
        <v>56</v>
      </c>
      <c r="X9" s="241" t="str">
        <f>$X$3&amp;"_pctile"</f>
        <v>names_e_pctile</v>
      </c>
      <c r="Y9" s="241">
        <f>IF(ISERROR(SEARCH(#REF!,$P9)),0,1)</f>
        <v>0</v>
      </c>
      <c r="Z9" s="241">
        <f>IF(ISERROR(SEARCH(#REF!,$P9)),0,1)</f>
        <v>0</v>
      </c>
      <c r="AA9" s="241">
        <f>IF(ISERROR(SEARCH(#REF!,$P9)),0,1)</f>
        <v>0</v>
      </c>
      <c r="AB9" s="241">
        <f>IF(ISERROR(SEARCH(#REF!,$P9)),0,1)</f>
        <v>0</v>
      </c>
      <c r="AC9" s="241">
        <f>IF(ISERROR(SEARCH(#REF!,$P9)),0,1)</f>
        <v>0</v>
      </c>
      <c r="AD9" s="241">
        <f>IF(ISERROR(SEARCH(#REF!,$P9)),0,1)</f>
        <v>0</v>
      </c>
      <c r="AE9" s="241">
        <f>IF(ISERROR(SEARCH(#REF!,$P9)),0,1)</f>
        <v>0</v>
      </c>
      <c r="AF9" s="241">
        <f>IF(ISERROR(SEARCH(#REF!,$P9)),0,1)</f>
        <v>0</v>
      </c>
      <c r="AG9" s="241">
        <f>IF(ISERROR(SEARCH(#REF!,$P9)),0,1)</f>
        <v>0</v>
      </c>
      <c r="AH9" s="230" t="s">
        <v>1051</v>
      </c>
      <c r="AI9" s="230" t="s">
        <v>1210</v>
      </c>
      <c r="AJ9" s="190" t="s">
        <v>140</v>
      </c>
      <c r="AK9" s="190" t="s">
        <v>140</v>
      </c>
      <c r="AL9" s="306">
        <f>_xlfn.XLOOKUP(AK9,sortorder!$I$15:$I$20,sortorder!$J$15:$J$20)</f>
        <v>3</v>
      </c>
      <c r="AM9" s="230" t="s">
        <v>416</v>
      </c>
      <c r="AN9" s="230" t="s">
        <v>416</v>
      </c>
      <c r="AO9" s="230" t="s">
        <v>417</v>
      </c>
      <c r="AP9" s="307">
        <v>1</v>
      </c>
      <c r="AQ9" s="190" t="s">
        <v>1076</v>
      </c>
      <c r="AR9" s="190" t="s">
        <v>1086</v>
      </c>
      <c r="AS9" s="230" t="s">
        <v>1077</v>
      </c>
      <c r="AT9" s="230" t="s">
        <v>1086</v>
      </c>
      <c r="AU9" s="120"/>
      <c r="AV9" s="308" t="str">
        <f>IFERROR(_xlfn.XLOOKUP(P9,#REF!,#REF!),"")</f>
        <v/>
      </c>
      <c r="AW9" s="241" t="b">
        <f>IFERROR(P9=_xlfn.XLOOKUP(P9,#REF!,#REF!),FALSE)</f>
        <v>0</v>
      </c>
      <c r="AX9" s="120" t="s">
        <v>1078</v>
      </c>
      <c r="AY9" s="309">
        <v>2</v>
      </c>
      <c r="AZ9" s="120">
        <v>0</v>
      </c>
      <c r="BA9" s="230"/>
      <c r="BB9" s="190" t="b">
        <v>0</v>
      </c>
      <c r="BC9" s="190" t="b">
        <v>0</v>
      </c>
      <c r="BD9" s="190" t="b">
        <v>0</v>
      </c>
      <c r="BE9" s="310" t="str">
        <f>"US%ile "&amp;$BE$3</f>
        <v>US%ile NO2</v>
      </c>
      <c r="BF9" s="310" t="str">
        <f>"US percentile for "&amp;$BF$3</f>
        <v>US percentile for Nitrogen Dioxide (NO2)</v>
      </c>
      <c r="BG9" s="310" t="str">
        <f>"US percentile for "&amp;$BF$3</f>
        <v>US percentile for Nitrogen Dioxide (NO2)</v>
      </c>
      <c r="BH9" s="230"/>
      <c r="BI9" s="230"/>
      <c r="BJ9" s="230"/>
      <c r="BK9" s="230"/>
      <c r="BL9" s="230"/>
      <c r="BM9" s="312"/>
      <c r="BN9" s="230"/>
      <c r="BO9" s="230"/>
      <c r="BP9" s="230"/>
      <c r="BQ9" s="230"/>
      <c r="BR9" s="230"/>
      <c r="BS9" s="230"/>
    </row>
    <row r="10" spans="1:71" s="119" customFormat="1">
      <c r="A10" s="302">
        <v>5</v>
      </c>
      <c r="B10" s="303" t="str">
        <f t="shared" si="0"/>
        <v>035703000</v>
      </c>
      <c r="C10" s="303" t="str">
        <f t="shared" si="1"/>
        <v>0357098</v>
      </c>
      <c r="D10" s="304">
        <v>1</v>
      </c>
      <c r="E10" s="304">
        <v>1</v>
      </c>
      <c r="F10" s="304">
        <v>0</v>
      </c>
      <c r="G10" s="304"/>
      <c r="H10" s="202"/>
      <c r="I10" s="241" t="str">
        <f>"S_E_"&amp;$I$3&amp;"_PER"</f>
        <v>S_E_NO2_PER</v>
      </c>
      <c r="J10" s="230"/>
      <c r="K10" s="230"/>
      <c r="L10" s="230"/>
      <c r="M10" s="230"/>
      <c r="N10" s="241" t="str">
        <f>"S_P_"&amp;$N$3</f>
        <v>S_P_NO2</v>
      </c>
      <c r="O10" s="230"/>
      <c r="P10" s="241" t="str">
        <f>"state.pctile."&amp;$P$3</f>
        <v>state.pctile.no2</v>
      </c>
      <c r="Q10" s="230"/>
      <c r="R10" s="305">
        <f>IFERROR(_xlfn.XLOOKUP(T10,sortorder!$P$6:$P$80,sortorder!$Q$6:$Q$80),999)</f>
        <v>98</v>
      </c>
      <c r="S10" s="305">
        <f>IFERROR(_xlfn.XLOOKUP(T10,sortorder!$P$6:$P$80,sortorder!$O$6:$O$80),99)</f>
        <v>3</v>
      </c>
      <c r="T10" s="241" t="str">
        <f t="shared" si="2"/>
        <v>no2</v>
      </c>
      <c r="U10" s="189"/>
      <c r="V10" s="305">
        <f>IFERROR(_xlfn.XLOOKUP(X10,sortorder!$E$4:$E$63,sortorder!$D$4:$D$63),99)</f>
        <v>57</v>
      </c>
      <c r="W10" s="305">
        <f>IFERROR(_xlfn.XLOOKUP(X10,sortorder!$E$4:$E$63,sortorder!$D$4:$D$63),99)</f>
        <v>57</v>
      </c>
      <c r="X10" s="241" t="str">
        <f>$X$3&amp;"_state_pctile"</f>
        <v>names_e_state_pctile</v>
      </c>
      <c r="Y10" s="241">
        <f>IF(ISERROR(SEARCH(#REF!,$P10)),0,1)</f>
        <v>0</v>
      </c>
      <c r="Z10" s="241">
        <f>IF(ISERROR(SEARCH(#REF!,$P10)),0,1)</f>
        <v>0</v>
      </c>
      <c r="AA10" s="241">
        <f>IF(ISERROR(SEARCH(#REF!,$P10)),0,1)</f>
        <v>0</v>
      </c>
      <c r="AB10" s="241">
        <f>IF(ISERROR(SEARCH(#REF!,$P10)),0,1)</f>
        <v>0</v>
      </c>
      <c r="AC10" s="241">
        <f>IF(ISERROR(SEARCH(#REF!,$P10)),0,1)</f>
        <v>0</v>
      </c>
      <c r="AD10" s="241">
        <f>IF(ISERROR(SEARCH(#REF!,$P10)),0,1)</f>
        <v>0</v>
      </c>
      <c r="AE10" s="241">
        <f>IF(ISERROR(SEARCH(#REF!,$P10)),0,1)</f>
        <v>0</v>
      </c>
      <c r="AF10" s="241">
        <f>IF(ISERROR(SEARCH(#REF!,$P10)),0,1)</f>
        <v>0</v>
      </c>
      <c r="AG10" s="241">
        <f>IF(ISERROR(SEARCH(#REF!,$P10)),0,1)</f>
        <v>0</v>
      </c>
      <c r="AH10" s="230" t="s">
        <v>1051</v>
      </c>
      <c r="AI10" s="230" t="s">
        <v>1210</v>
      </c>
      <c r="AJ10" s="190" t="s">
        <v>140</v>
      </c>
      <c r="AK10" s="190" t="s">
        <v>140</v>
      </c>
      <c r="AL10" s="306">
        <f>_xlfn.XLOOKUP(AK10,sortorder!$I$15:$I$20,sortorder!$J$15:$J$20)</f>
        <v>3</v>
      </c>
      <c r="AM10" s="230" t="s">
        <v>1743</v>
      </c>
      <c r="AN10" s="230" t="s">
        <v>1743</v>
      </c>
      <c r="AO10" s="230" t="s">
        <v>1744</v>
      </c>
      <c r="AP10" s="307">
        <v>3</v>
      </c>
      <c r="AQ10" s="190" t="s">
        <v>1741</v>
      </c>
      <c r="AR10" s="190" t="s">
        <v>1086</v>
      </c>
      <c r="AS10" s="230" t="s">
        <v>1077</v>
      </c>
      <c r="AT10" s="230" t="s">
        <v>1086</v>
      </c>
      <c r="AU10" s="120"/>
      <c r="AV10" s="308" t="str">
        <f>IFERROR(_xlfn.XLOOKUP(P10,#REF!,#REF!),"")</f>
        <v/>
      </c>
      <c r="AW10" s="241" t="b">
        <f>IFERROR(P10=_xlfn.XLOOKUP(P10,#REF!,#REF!),FALSE)</f>
        <v>0</v>
      </c>
      <c r="AX10" s="120" t="s">
        <v>1078</v>
      </c>
      <c r="AY10" s="309">
        <v>2</v>
      </c>
      <c r="AZ10" s="120">
        <v>0</v>
      </c>
      <c r="BA10" s="230"/>
      <c r="BB10" s="190" t="b">
        <v>0</v>
      </c>
      <c r="BC10" s="190" t="b">
        <v>0</v>
      </c>
      <c r="BD10" s="190" t="b">
        <v>0</v>
      </c>
      <c r="BE10" s="310" t="str">
        <f>"State%ile "&amp;$BE$3</f>
        <v>State%ile NO2</v>
      </c>
      <c r="BF10" s="310" t="str">
        <f>"State percentile for "&amp;$BF$3</f>
        <v>State percentile for Nitrogen Dioxide (NO2)</v>
      </c>
      <c r="BG10" s="310" t="str">
        <f>"State percentile for "&amp;$BF$3</f>
        <v>State percentile for Nitrogen Dioxide (NO2)</v>
      </c>
      <c r="BH10" s="230"/>
      <c r="BI10" s="230"/>
      <c r="BJ10" s="230"/>
      <c r="BK10" s="230"/>
      <c r="BL10" s="230"/>
      <c r="BM10" s="312"/>
      <c r="BN10" s="230"/>
      <c r="BO10" s="230"/>
      <c r="BP10" s="230"/>
      <c r="BQ10" s="230"/>
      <c r="BR10" s="230"/>
      <c r="BS10" s="230"/>
    </row>
    <row r="11" spans="1:71" s="119" customFormat="1">
      <c r="A11" s="302">
        <v>6</v>
      </c>
      <c r="B11" s="303" t="str">
        <f t="shared" si="0"/>
        <v>035803000</v>
      </c>
      <c r="C11" s="303" t="str">
        <f t="shared" si="1"/>
        <v>0358098</v>
      </c>
      <c r="D11" s="304">
        <v>1</v>
      </c>
      <c r="E11" s="304">
        <v>0</v>
      </c>
      <c r="F11" s="304">
        <v>0</v>
      </c>
      <c r="G11" s="304"/>
      <c r="H11" s="202"/>
      <c r="I11" s="241" t="str">
        <f>"N_E_"&amp;$I$3</f>
        <v>N_E_NO2</v>
      </c>
      <c r="J11" s="230"/>
      <c r="K11" s="230"/>
      <c r="L11" s="230"/>
      <c r="M11" s="230"/>
      <c r="N11" s="241"/>
      <c r="O11" s="230"/>
      <c r="P11" s="241" t="str">
        <f>"avg."&amp;$P$3</f>
        <v>avg.no2</v>
      </c>
      <c r="Q11" s="230"/>
      <c r="R11" s="305">
        <f>IFERROR(_xlfn.XLOOKUP(T11,sortorder!$P$6:$P$80,sortorder!$Q$6:$Q$80),999)</f>
        <v>98</v>
      </c>
      <c r="S11" s="305">
        <f>IFERROR(_xlfn.XLOOKUP(T11,sortorder!$P$6:$P$80,sortorder!$O$6:$O$80),99)</f>
        <v>3</v>
      </c>
      <c r="T11" s="241" t="str">
        <f t="shared" si="2"/>
        <v>no2</v>
      </c>
      <c r="U11" s="189"/>
      <c r="V11" s="305">
        <f>IFERROR(_xlfn.XLOOKUP(X11,sortorder!$E$4:$E$63,sortorder!$D$4:$D$63),99)</f>
        <v>58</v>
      </c>
      <c r="W11" s="305">
        <f>IFERROR(_xlfn.XLOOKUP(X11,sortorder!$E$4:$E$63,sortorder!$D$4:$D$63),99)</f>
        <v>58</v>
      </c>
      <c r="X11" s="241" t="str">
        <f>$X$3&amp;"_avg"</f>
        <v>names_e_avg</v>
      </c>
      <c r="Y11" s="241">
        <f>IF(ISERROR(SEARCH(#REF!,$P11)),0,1)</f>
        <v>0</v>
      </c>
      <c r="Z11" s="241">
        <f>IF(ISERROR(SEARCH(#REF!,$P11)),0,1)</f>
        <v>0</v>
      </c>
      <c r="AA11" s="241">
        <f>IF(ISERROR(SEARCH(#REF!,$P11)),0,1)</f>
        <v>0</v>
      </c>
      <c r="AB11" s="241">
        <f>IF(ISERROR(SEARCH(#REF!,$P11)),0,1)</f>
        <v>0</v>
      </c>
      <c r="AC11" s="241">
        <f>IF(ISERROR(SEARCH(#REF!,$P11)),0,1)</f>
        <v>0</v>
      </c>
      <c r="AD11" s="241">
        <f>IF(ISERROR(SEARCH(#REF!,$P11)),0,1)</f>
        <v>0</v>
      </c>
      <c r="AE11" s="241">
        <f>IF(ISERROR(SEARCH(#REF!,$P11)),0,1)</f>
        <v>0</v>
      </c>
      <c r="AF11" s="241">
        <f>IF(ISERROR(SEARCH(#REF!,$P11)),0,1)</f>
        <v>0</v>
      </c>
      <c r="AG11" s="241">
        <f>IF(ISERROR(SEARCH(#REF!,$P11)),0,1)</f>
        <v>0</v>
      </c>
      <c r="AH11" s="230" t="s">
        <v>1051</v>
      </c>
      <c r="AI11" s="230" t="s">
        <v>1210</v>
      </c>
      <c r="AJ11" s="190" t="s">
        <v>140</v>
      </c>
      <c r="AK11" s="190" t="s">
        <v>140</v>
      </c>
      <c r="AL11" s="306">
        <f>_xlfn.XLOOKUP(AK11,sortorder!$I$15:$I$20,sortorder!$J$15:$J$20)</f>
        <v>3</v>
      </c>
      <c r="AM11" s="230" t="s">
        <v>416</v>
      </c>
      <c r="AN11" s="230" t="s">
        <v>416</v>
      </c>
      <c r="AO11" s="230" t="s">
        <v>417</v>
      </c>
      <c r="AP11" s="307">
        <v>1</v>
      </c>
      <c r="AQ11" s="190" t="s">
        <v>1100</v>
      </c>
      <c r="AR11" s="190" t="s">
        <v>1107</v>
      </c>
      <c r="AS11" s="230" t="s">
        <v>1101</v>
      </c>
      <c r="AT11" s="230" t="s">
        <v>1107</v>
      </c>
      <c r="AU11" s="120"/>
      <c r="AV11" s="308" t="str">
        <f>IFERROR(_xlfn.XLOOKUP(P11,#REF!,#REF!),"")</f>
        <v/>
      </c>
      <c r="AW11" s="241" t="b">
        <f>IFERROR(P11=_xlfn.XLOOKUP(P11,#REF!,#REF!),FALSE)</f>
        <v>0</v>
      </c>
      <c r="AX11" s="120" t="s">
        <v>2711</v>
      </c>
      <c r="AY11" s="313">
        <v>3</v>
      </c>
      <c r="AZ11" s="120">
        <v>1</v>
      </c>
      <c r="BA11" s="230"/>
      <c r="BB11" s="190" t="b">
        <v>0</v>
      </c>
      <c r="BC11" s="190" t="b">
        <v>0</v>
      </c>
      <c r="BD11" s="190" t="b">
        <v>0</v>
      </c>
      <c r="BE11" s="310" t="str">
        <f>"US avg "&amp;$BE$3</f>
        <v>US avg NO2</v>
      </c>
      <c r="BF11" s="310" t="str">
        <f>"US average for "&amp;$BF$3</f>
        <v>US average for Nitrogen Dioxide (NO2)</v>
      </c>
      <c r="BG11" s="310" t="str">
        <f>"US average for "&amp;$BF$3</f>
        <v>US average for Nitrogen Dioxide (NO2)</v>
      </c>
      <c r="BH11" s="230"/>
      <c r="BI11" s="230"/>
      <c r="BJ11" s="230"/>
      <c r="BK11" s="230"/>
      <c r="BL11" s="230"/>
      <c r="BM11" s="312"/>
      <c r="BN11" s="230"/>
      <c r="BO11" s="230"/>
      <c r="BP11" s="230"/>
      <c r="BQ11" s="230"/>
      <c r="BR11" s="230"/>
      <c r="BS11" s="230"/>
    </row>
    <row r="12" spans="1:71" s="119" customFormat="1">
      <c r="A12" s="302">
        <v>7</v>
      </c>
      <c r="B12" s="303" t="str">
        <f t="shared" si="0"/>
        <v>035903000</v>
      </c>
      <c r="C12" s="303" t="str">
        <f t="shared" si="1"/>
        <v>0359098</v>
      </c>
      <c r="D12" s="304">
        <v>1</v>
      </c>
      <c r="E12" s="304">
        <v>0</v>
      </c>
      <c r="F12" s="304">
        <v>0</v>
      </c>
      <c r="G12" s="304"/>
      <c r="H12" s="202"/>
      <c r="I12" s="241" t="str">
        <f>"S_E_"&amp;$I$3</f>
        <v>S_E_NO2</v>
      </c>
      <c r="J12" s="230"/>
      <c r="K12" s="230"/>
      <c r="L12" s="230"/>
      <c r="M12" s="230"/>
      <c r="N12" s="241"/>
      <c r="O12" s="230"/>
      <c r="P12" s="241" t="str">
        <f>"state.avg."&amp;$P$3</f>
        <v>state.avg.no2</v>
      </c>
      <c r="Q12" s="230"/>
      <c r="R12" s="305">
        <f>IFERROR(_xlfn.XLOOKUP(T12,sortorder!$P$6:$P$80,sortorder!$Q$6:$Q$80),999)</f>
        <v>98</v>
      </c>
      <c r="S12" s="305">
        <f>IFERROR(_xlfn.XLOOKUP(T12,sortorder!$P$6:$P$80,sortorder!$O$6:$O$80),99)</f>
        <v>3</v>
      </c>
      <c r="T12" s="241" t="str">
        <f t="shared" si="2"/>
        <v>no2</v>
      </c>
      <c r="U12" s="189"/>
      <c r="V12" s="305">
        <f>IFERROR(_xlfn.XLOOKUP(X12,sortorder!$E$4:$E$63,sortorder!$D$4:$D$63),99)</f>
        <v>59</v>
      </c>
      <c r="W12" s="305">
        <f>IFERROR(_xlfn.XLOOKUP(X12,sortorder!$E$4:$E$63,sortorder!$D$4:$D$63),99)</f>
        <v>59</v>
      </c>
      <c r="X12" s="241" t="str">
        <f>$X$3&amp;"_state_avg"</f>
        <v>names_e_state_avg</v>
      </c>
      <c r="Y12" s="241">
        <f>IF(ISERROR(SEARCH(#REF!,$P12)),0,1)</f>
        <v>0</v>
      </c>
      <c r="Z12" s="241">
        <f>IF(ISERROR(SEARCH(#REF!,$P12)),0,1)</f>
        <v>0</v>
      </c>
      <c r="AA12" s="241">
        <f>IF(ISERROR(SEARCH(#REF!,$P12)),0,1)</f>
        <v>0</v>
      </c>
      <c r="AB12" s="241">
        <f>IF(ISERROR(SEARCH(#REF!,$P12)),0,1)</f>
        <v>0</v>
      </c>
      <c r="AC12" s="241">
        <f>IF(ISERROR(SEARCH(#REF!,$P12)),0,1)</f>
        <v>0</v>
      </c>
      <c r="AD12" s="241">
        <f>IF(ISERROR(SEARCH(#REF!,$P12)),0,1)</f>
        <v>0</v>
      </c>
      <c r="AE12" s="241">
        <f>IF(ISERROR(SEARCH(#REF!,$P12)),0,1)</f>
        <v>0</v>
      </c>
      <c r="AF12" s="241">
        <f>IF(ISERROR(SEARCH(#REF!,$P12)),0,1)</f>
        <v>0</v>
      </c>
      <c r="AG12" s="241">
        <f>IF(ISERROR(SEARCH(#REF!,$P12)),0,1)</f>
        <v>0</v>
      </c>
      <c r="AH12" s="230" t="s">
        <v>1051</v>
      </c>
      <c r="AI12" s="230" t="s">
        <v>1210</v>
      </c>
      <c r="AJ12" s="190" t="s">
        <v>140</v>
      </c>
      <c r="AK12" s="190" t="s">
        <v>140</v>
      </c>
      <c r="AL12" s="306">
        <f>_xlfn.XLOOKUP(AK12,sortorder!$I$15:$I$20,sortorder!$J$15:$J$20)</f>
        <v>3</v>
      </c>
      <c r="AM12" s="230" t="s">
        <v>1743</v>
      </c>
      <c r="AN12" s="230" t="s">
        <v>1743</v>
      </c>
      <c r="AO12" s="230" t="s">
        <v>1744</v>
      </c>
      <c r="AP12" s="307">
        <v>3</v>
      </c>
      <c r="AQ12" s="190" t="s">
        <v>1752</v>
      </c>
      <c r="AR12" s="190" t="s">
        <v>1107</v>
      </c>
      <c r="AS12" s="230" t="s">
        <v>1101</v>
      </c>
      <c r="AT12" s="230" t="s">
        <v>1107</v>
      </c>
      <c r="AU12" s="120"/>
      <c r="AV12" s="308" t="str">
        <f>IFERROR(_xlfn.XLOOKUP(P12,#REF!,#REF!),"")</f>
        <v/>
      </c>
      <c r="AW12" s="241" t="b">
        <f>IFERROR(P12=_xlfn.XLOOKUP(P12,#REF!,#REF!),FALSE)</f>
        <v>0</v>
      </c>
      <c r="AX12" s="120" t="s">
        <v>2711</v>
      </c>
      <c r="AY12" s="313">
        <v>3</v>
      </c>
      <c r="AZ12" s="120">
        <v>1</v>
      </c>
      <c r="BA12" s="230"/>
      <c r="BB12" s="190" t="b">
        <v>0</v>
      </c>
      <c r="BC12" s="190" t="b">
        <v>0</v>
      </c>
      <c r="BD12" s="190" t="b">
        <v>0</v>
      </c>
      <c r="BE12" s="310" t="str">
        <f>"State avg "&amp;$BE$3</f>
        <v>State avg NO2</v>
      </c>
      <c r="BF12" s="310" t="str">
        <f>"State average for "&amp;$BF$3</f>
        <v>State average for Nitrogen Dioxide (NO2)</v>
      </c>
      <c r="BG12" s="310" t="str">
        <f>"State average for "&amp;$BF$3</f>
        <v>State average for Nitrogen Dioxide (NO2)</v>
      </c>
      <c r="BH12" s="230"/>
      <c r="BI12" s="230"/>
      <c r="BJ12" s="230"/>
      <c r="BK12" s="230"/>
      <c r="BL12" s="230"/>
      <c r="BM12" s="312"/>
      <c r="BN12" s="230"/>
      <c r="BO12" s="230"/>
      <c r="BP12" s="230"/>
      <c r="BQ12" s="230"/>
      <c r="BR12" s="230"/>
      <c r="BS12" s="230"/>
    </row>
    <row r="13" spans="1:71" s="119" customFormat="1">
      <c r="A13" s="302">
        <v>8</v>
      </c>
      <c r="B13" s="303" t="str">
        <f t="shared" si="0"/>
        <v>056003000</v>
      </c>
      <c r="C13" s="303" t="str">
        <f t="shared" si="1"/>
        <v>0560098</v>
      </c>
      <c r="D13" s="304">
        <v>0</v>
      </c>
      <c r="E13" s="304">
        <v>1</v>
      </c>
      <c r="F13" s="304">
        <v>0</v>
      </c>
      <c r="G13" s="304"/>
      <c r="H13" s="202"/>
      <c r="I13" s="241"/>
      <c r="J13" s="230"/>
      <c r="K13" s="230"/>
      <c r="L13" s="230"/>
      <c r="M13" s="230"/>
      <c r="N13" s="241" t="str">
        <f>"D2_"&amp;$N$3</f>
        <v>D2_NO2</v>
      </c>
      <c r="O13" s="230"/>
      <c r="P13" s="241" t="str">
        <f>"EJ.DISPARITY."&amp;$P$3&amp;".eo"</f>
        <v>EJ.DISPARITY.no2.eo</v>
      </c>
      <c r="Q13" s="230"/>
      <c r="R13" s="305">
        <f>IFERROR(_xlfn.XLOOKUP(T13,sortorder!$P$6:$P$80,sortorder!$Q$6:$Q$80),999)</f>
        <v>98</v>
      </c>
      <c r="S13" s="305">
        <f>IFERROR(_xlfn.XLOOKUP(T13,sortorder!$P$6:$P$80,sortorder!$O$6:$O$80),99)</f>
        <v>3</v>
      </c>
      <c r="T13" s="241" t="str">
        <f t="shared" si="2"/>
        <v>no2</v>
      </c>
      <c r="U13" s="189"/>
      <c r="V13" s="305">
        <f>IFERROR(_xlfn.XLOOKUP(X13,sortorder!$E$4:$E$63,sortorder!$D$4:$D$63),99)</f>
        <v>60</v>
      </c>
      <c r="W13" s="305">
        <f>IFERROR(_xlfn.XLOOKUP(X13,sortorder!$E$4:$E$63,sortorder!$D$4:$D$63),99)</f>
        <v>60</v>
      </c>
      <c r="X13" s="190" t="s">
        <v>2706</v>
      </c>
      <c r="Y13" s="241">
        <f>IF(ISERROR(SEARCH(#REF!,$P13)),0,1)</f>
        <v>0</v>
      </c>
      <c r="Z13" s="241">
        <f>IF(ISERROR(SEARCH(#REF!,$P13)),0,1)</f>
        <v>0</v>
      </c>
      <c r="AA13" s="241">
        <f>IF(ISERROR(SEARCH(#REF!,$P13)),0,1)</f>
        <v>0</v>
      </c>
      <c r="AB13" s="241">
        <f>IF(ISERROR(SEARCH(#REF!,$P13)),0,1)</f>
        <v>0</v>
      </c>
      <c r="AC13" s="241">
        <f>IF(ISERROR(SEARCH(#REF!,$P13)),0,1)</f>
        <v>0</v>
      </c>
      <c r="AD13" s="241">
        <f>IF(ISERROR(SEARCH(#REF!,$P13)),0,1)</f>
        <v>0</v>
      </c>
      <c r="AE13" s="241">
        <f>IF(ISERROR(SEARCH(#REF!,$P13)),0,1)</f>
        <v>0</v>
      </c>
      <c r="AF13" s="241">
        <f>IF(ISERROR(SEARCH(#REF!,$P13)),0,1)</f>
        <v>0</v>
      </c>
      <c r="AG13" s="241">
        <f>IF(ISERROR(SEARCH(#REF!,$P13)),0,1)</f>
        <v>0</v>
      </c>
      <c r="AH13" s="230"/>
      <c r="AI13" s="230"/>
      <c r="AJ13" s="314" t="s">
        <v>84</v>
      </c>
      <c r="AK13" s="314" t="s">
        <v>84</v>
      </c>
      <c r="AL13" s="306">
        <f>_xlfn.XLOOKUP(AK13,sortorder!$I$15:$I$20,sortorder!$J$15:$J$20)</f>
        <v>5</v>
      </c>
      <c r="AM13" s="230" t="s">
        <v>416</v>
      </c>
      <c r="AN13" s="230" t="s">
        <v>416</v>
      </c>
      <c r="AO13" s="230" t="s">
        <v>417</v>
      </c>
      <c r="AP13" s="307">
        <v>1</v>
      </c>
      <c r="AQ13" s="190" t="s">
        <v>2943</v>
      </c>
      <c r="AR13" s="190" t="s">
        <v>43</v>
      </c>
      <c r="AS13" s="230" t="s">
        <v>286</v>
      </c>
      <c r="AT13" s="230" t="s">
        <v>43</v>
      </c>
      <c r="AU13" s="120"/>
      <c r="AV13" s="308" t="str">
        <f>IFERROR(_xlfn.XLOOKUP(P13,#REF!,#REF!),"")</f>
        <v/>
      </c>
      <c r="AW13" s="241" t="b">
        <f>IFERROR(P13=_xlfn.XLOOKUP(P13,#REF!,#REF!),FALSE)</f>
        <v>0</v>
      </c>
      <c r="AX13" s="120" t="s">
        <v>1581</v>
      </c>
      <c r="AY13" s="309"/>
      <c r="AZ13" s="120">
        <v>3</v>
      </c>
      <c r="BA13" s="230"/>
      <c r="BB13" s="190" t="b">
        <v>0</v>
      </c>
      <c r="BC13" s="190" t="b">
        <v>0</v>
      </c>
      <c r="BD13" s="190" t="b">
        <v>0</v>
      </c>
      <c r="BE13" s="310" t="str">
        <f>"EJ: "&amp;$BE$3&amp;" (raw)"</f>
        <v>EJ: NO2 (raw)</v>
      </c>
      <c r="BF13" s="310" t="str">
        <f>$BF$3&amp;" EJ Index"</f>
        <v>Nitrogen Dioxide (NO2) EJ Index</v>
      </c>
      <c r="BG13" s="310" t="str">
        <f>$BF$3&amp;" EJ Index"</f>
        <v>Nitrogen Dioxide (NO2) EJ Index</v>
      </c>
      <c r="BH13" s="230"/>
      <c r="BI13" s="230"/>
      <c r="BJ13" s="230"/>
      <c r="BK13" s="230"/>
      <c r="BL13" s="230"/>
      <c r="BM13" s="311"/>
      <c r="BN13" s="230"/>
      <c r="BO13" s="230"/>
      <c r="BP13" s="230"/>
      <c r="BQ13" s="230"/>
      <c r="BR13" s="230"/>
      <c r="BS13" s="230"/>
    </row>
    <row r="14" spans="1:71" s="119" customFormat="1">
      <c r="A14" s="302">
        <v>9</v>
      </c>
      <c r="B14" s="303" t="str">
        <f t="shared" si="0"/>
        <v>056103000</v>
      </c>
      <c r="C14" s="303" t="str">
        <f t="shared" si="1"/>
        <v>0561098</v>
      </c>
      <c r="D14" s="304">
        <v>0</v>
      </c>
      <c r="E14" s="304">
        <v>1</v>
      </c>
      <c r="F14" s="304">
        <v>0</v>
      </c>
      <c r="G14" s="304"/>
      <c r="H14" s="202"/>
      <c r="I14" s="241"/>
      <c r="J14" s="230"/>
      <c r="K14" s="230"/>
      <c r="L14" s="230"/>
      <c r="M14" s="230"/>
      <c r="N14" s="241" t="str">
        <f>"S_D2_"&amp;$N$3</f>
        <v>S_D2_NO2</v>
      </c>
      <c r="O14" s="230"/>
      <c r="P14" s="241" t="str">
        <f>"state.EJ.DISPARITY."&amp;$P$3&amp;".eo"</f>
        <v>state.EJ.DISPARITY.no2.eo</v>
      </c>
      <c r="Q14" s="230"/>
      <c r="R14" s="305">
        <f>IFERROR(_xlfn.XLOOKUP(T14,sortorder!$P$6:$P$80,sortorder!$Q$6:$Q$80),999)</f>
        <v>98</v>
      </c>
      <c r="S14" s="305">
        <f>IFERROR(_xlfn.XLOOKUP(T14,sortorder!$P$6:$P$80,sortorder!$O$6:$O$80),99)</f>
        <v>3</v>
      </c>
      <c r="T14" s="241" t="str">
        <f t="shared" si="2"/>
        <v>no2</v>
      </c>
      <c r="U14" s="189"/>
      <c r="V14" s="305">
        <f>IFERROR(_xlfn.XLOOKUP(X14,sortorder!$E$4:$E$63,sortorder!$D$4:$D$63),99)</f>
        <v>61</v>
      </c>
      <c r="W14" s="305">
        <f>IFERROR(_xlfn.XLOOKUP(X14,sortorder!$E$4:$E$63,sortorder!$D$4:$D$63),99)</f>
        <v>61</v>
      </c>
      <c r="X14" s="190" t="s">
        <v>2707</v>
      </c>
      <c r="Y14" s="241">
        <f>IF(ISERROR(SEARCH(#REF!,$P14)),0,1)</f>
        <v>0</v>
      </c>
      <c r="Z14" s="241">
        <f>IF(ISERROR(SEARCH(#REF!,$P14)),0,1)</f>
        <v>0</v>
      </c>
      <c r="AA14" s="241">
        <f>IF(ISERROR(SEARCH(#REF!,$P14)),0,1)</f>
        <v>0</v>
      </c>
      <c r="AB14" s="241">
        <f>IF(ISERROR(SEARCH(#REF!,$P14)),0,1)</f>
        <v>0</v>
      </c>
      <c r="AC14" s="241">
        <f>IF(ISERROR(SEARCH(#REF!,$P14)),0,1)</f>
        <v>0</v>
      </c>
      <c r="AD14" s="241">
        <f>IF(ISERROR(SEARCH(#REF!,$P14)),0,1)</f>
        <v>0</v>
      </c>
      <c r="AE14" s="241">
        <f>IF(ISERROR(SEARCH(#REF!,$P14)),0,1)</f>
        <v>0</v>
      </c>
      <c r="AF14" s="241">
        <f>IF(ISERROR(SEARCH(#REF!,$P14)),0,1)</f>
        <v>0</v>
      </c>
      <c r="AG14" s="241">
        <f>IF(ISERROR(SEARCH(#REF!,$P14)),0,1)</f>
        <v>0</v>
      </c>
      <c r="AH14" s="230"/>
      <c r="AI14" s="230"/>
      <c r="AJ14" s="314" t="s">
        <v>84</v>
      </c>
      <c r="AK14" s="314" t="s">
        <v>84</v>
      </c>
      <c r="AL14" s="306">
        <f>_xlfn.XLOOKUP(AK14,sortorder!$I$15:$I$20,sortorder!$J$15:$J$20)</f>
        <v>5</v>
      </c>
      <c r="AM14" s="230" t="s">
        <v>1743</v>
      </c>
      <c r="AN14" s="230" t="s">
        <v>1743</v>
      </c>
      <c r="AO14" s="230" t="s">
        <v>1744</v>
      </c>
      <c r="AP14" s="307">
        <v>3</v>
      </c>
      <c r="AQ14" s="190" t="s">
        <v>2942</v>
      </c>
      <c r="AR14" s="190" t="s">
        <v>43</v>
      </c>
      <c r="AS14" s="230" t="s">
        <v>286</v>
      </c>
      <c r="AT14" s="230" t="s">
        <v>43</v>
      </c>
      <c r="AU14" s="120"/>
      <c r="AV14" s="308" t="str">
        <f>IFERROR(_xlfn.XLOOKUP(P14,#REF!,#REF!),"")</f>
        <v/>
      </c>
      <c r="AW14" s="241" t="b">
        <f>IFERROR(P14=_xlfn.XLOOKUP(P14,#REF!,#REF!),FALSE)</f>
        <v>0</v>
      </c>
      <c r="AX14" s="120" t="s">
        <v>2725</v>
      </c>
      <c r="AY14" s="309"/>
      <c r="AZ14" s="120">
        <v>3</v>
      </c>
      <c r="BA14" s="230"/>
      <c r="BB14" s="190" t="b">
        <v>0</v>
      </c>
      <c r="BC14" s="190" t="b">
        <v>0</v>
      </c>
      <c r="BD14" s="190" t="b">
        <v>0</v>
      </c>
      <c r="BE14" s="315" t="str">
        <f>"EJ: "&amp;$BE$3&amp;" (state raw)"</f>
        <v>EJ: NO2 (state raw)</v>
      </c>
      <c r="BF14" s="310" t="str">
        <f>"State raw "&amp;$BF$3&amp;" EJ Index"</f>
        <v>State raw Nitrogen Dioxide (NO2) EJ Index</v>
      </c>
      <c r="BG14" s="310" t="str">
        <f>"State raw "&amp;$BF$3&amp;" EJ Index"</f>
        <v>State raw Nitrogen Dioxide (NO2) EJ Index</v>
      </c>
      <c r="BH14" s="230"/>
      <c r="BI14" s="230"/>
      <c r="BJ14" s="230"/>
      <c r="BK14" s="230"/>
      <c r="BL14" s="230"/>
      <c r="BM14" s="311"/>
      <c r="BN14" s="230"/>
      <c r="BO14" s="230"/>
      <c r="BP14" s="230"/>
      <c r="BQ14" s="230"/>
      <c r="BR14" s="230"/>
      <c r="BS14" s="230"/>
    </row>
    <row r="15" spans="1:71" s="119" customFormat="1">
      <c r="A15" s="302">
        <v>10</v>
      </c>
      <c r="B15" s="303" t="str">
        <f t="shared" si="0"/>
        <v>059903000</v>
      </c>
      <c r="C15" s="303" t="str">
        <f t="shared" si="1"/>
        <v>0599098</v>
      </c>
      <c r="D15" s="304">
        <v>0</v>
      </c>
      <c r="E15" s="304">
        <v>1</v>
      </c>
      <c r="F15" s="304">
        <v>0</v>
      </c>
      <c r="G15" s="304"/>
      <c r="H15" s="202"/>
      <c r="I15" s="241"/>
      <c r="J15" s="230"/>
      <c r="K15" s="230"/>
      <c r="L15" s="230"/>
      <c r="M15" s="230"/>
      <c r="N15" s="241" t="str">
        <f>"D5_"&amp;$N$3</f>
        <v>D5_NO2</v>
      </c>
      <c r="O15" s="230"/>
      <c r="P15" s="241" t="str">
        <f>"EJ.DISPARITY."&amp;$P$3&amp;".supp"</f>
        <v>EJ.DISPARITY.no2.supp</v>
      </c>
      <c r="Q15" s="230"/>
      <c r="R15" s="305">
        <f>IFERROR(_xlfn.XLOOKUP(T15,sortorder!$P$6:$P$80,sortorder!$Q$6:$Q$80),999)</f>
        <v>98</v>
      </c>
      <c r="S15" s="305">
        <f>IFERROR(_xlfn.XLOOKUP(T15,sortorder!$P$6:$P$80,sortorder!$O$6:$O$80),99)</f>
        <v>3</v>
      </c>
      <c r="T15" s="241" t="str">
        <f t="shared" si="2"/>
        <v>no2</v>
      </c>
      <c r="U15" s="189"/>
      <c r="V15" s="305">
        <f>IFERROR(_xlfn.XLOOKUP(X15,sortorder!$E$4:$E$63,sortorder!$D$4:$D$63),99)</f>
        <v>99</v>
      </c>
      <c r="W15" s="305">
        <f>IFERROR(_xlfn.XLOOKUP(X15,sortorder!$E$4:$E$63,sortorder!$D$4:$D$63),99)</f>
        <v>99</v>
      </c>
      <c r="X15" s="190" t="s">
        <v>280</v>
      </c>
      <c r="Y15" s="241">
        <f>IF(ISERROR(SEARCH(#REF!,$P15)),0,1)</f>
        <v>0</v>
      </c>
      <c r="Z15" s="241">
        <f>IF(ISERROR(SEARCH(#REF!,$P15)),0,1)</f>
        <v>0</v>
      </c>
      <c r="AA15" s="241">
        <f>IF(ISERROR(SEARCH(#REF!,$P15)),0,1)</f>
        <v>0</v>
      </c>
      <c r="AB15" s="241">
        <f>IF(ISERROR(SEARCH(#REF!,$P15)),0,1)</f>
        <v>0</v>
      </c>
      <c r="AC15" s="241">
        <f>IF(ISERROR(SEARCH(#REF!,$P15)),0,1)</f>
        <v>0</v>
      </c>
      <c r="AD15" s="241">
        <f>IF(ISERROR(SEARCH(#REF!,$P15)),0,1)</f>
        <v>0</v>
      </c>
      <c r="AE15" s="241">
        <f>IF(ISERROR(SEARCH(#REF!,$P15)),0,1)</f>
        <v>0</v>
      </c>
      <c r="AF15" s="241">
        <f>IF(ISERROR(SEARCH(#REF!,$P15)),0,1)</f>
        <v>0</v>
      </c>
      <c r="AG15" s="241">
        <f>IF(ISERROR(SEARCH(#REF!,$P15)),0,1)</f>
        <v>0</v>
      </c>
      <c r="AH15" s="230"/>
      <c r="AI15" s="230"/>
      <c r="AJ15" s="314" t="s">
        <v>84</v>
      </c>
      <c r="AK15" s="314" t="s">
        <v>84</v>
      </c>
      <c r="AL15" s="306">
        <f>_xlfn.XLOOKUP(AK15,sortorder!$I$15:$I$20,sortorder!$J$15:$J$20)</f>
        <v>5</v>
      </c>
      <c r="AM15" s="230" t="s">
        <v>416</v>
      </c>
      <c r="AN15" s="230" t="s">
        <v>416</v>
      </c>
      <c r="AO15" s="230" t="s">
        <v>417</v>
      </c>
      <c r="AP15" s="307">
        <v>1</v>
      </c>
      <c r="AQ15" s="190" t="s">
        <v>2943</v>
      </c>
      <c r="AR15" s="190" t="s">
        <v>43</v>
      </c>
      <c r="AS15" s="230" t="s">
        <v>286</v>
      </c>
      <c r="AT15" s="230" t="s">
        <v>43</v>
      </c>
      <c r="AU15" s="120"/>
      <c r="AV15" s="308" t="str">
        <f>IFERROR(_xlfn.XLOOKUP(P15,#REF!,#REF!),"")</f>
        <v/>
      </c>
      <c r="AW15" s="241" t="b">
        <f>IFERROR(P15=_xlfn.XLOOKUP(P15,#REF!,#REF!),FALSE)</f>
        <v>0</v>
      </c>
      <c r="AX15" s="120" t="s">
        <v>2725</v>
      </c>
      <c r="AY15" s="309"/>
      <c r="AZ15" s="120">
        <v>3</v>
      </c>
      <c r="BA15" s="230"/>
      <c r="BB15" s="190" t="b">
        <v>0</v>
      </c>
      <c r="BC15" s="190" t="b">
        <v>0</v>
      </c>
      <c r="BD15" s="190" t="b">
        <v>0</v>
      </c>
      <c r="BE15" s="315" t="str">
        <f>"EJ Supp: "&amp;$BE$3&amp;" (raw)"</f>
        <v>EJ Supp: NO2 (raw)</v>
      </c>
      <c r="BF15" s="310" t="str">
        <f>$BF$3&amp;" Supplemental Index"</f>
        <v>Nitrogen Dioxide (NO2) Supplemental Index</v>
      </c>
      <c r="BG15" s="310" t="str">
        <f>$BF$3&amp;" Supplemental Index"</f>
        <v>Nitrogen Dioxide (NO2) Supplemental Index</v>
      </c>
      <c r="BH15" s="230"/>
      <c r="BI15" s="230"/>
      <c r="BJ15" s="230"/>
      <c r="BK15" s="230"/>
      <c r="BL15" s="230"/>
      <c r="BM15" s="311"/>
      <c r="BN15" s="230"/>
      <c r="BO15" s="230"/>
      <c r="BP15" s="230"/>
      <c r="BQ15" s="230"/>
      <c r="BR15" s="230"/>
      <c r="BS15" s="230"/>
    </row>
    <row r="16" spans="1:71" s="119" customFormat="1">
      <c r="A16" s="302">
        <v>11</v>
      </c>
      <c r="B16" s="303" t="str">
        <f t="shared" si="0"/>
        <v>059903000</v>
      </c>
      <c r="C16" s="303" t="str">
        <f t="shared" si="1"/>
        <v>0599098</v>
      </c>
      <c r="D16" s="304">
        <v>0</v>
      </c>
      <c r="E16" s="304">
        <v>1</v>
      </c>
      <c r="F16" s="304">
        <v>0</v>
      </c>
      <c r="G16" s="304"/>
      <c r="H16" s="202"/>
      <c r="I16" s="241"/>
      <c r="J16" s="230"/>
      <c r="K16" s="230"/>
      <c r="L16" s="230"/>
      <c r="M16" s="230"/>
      <c r="N16" s="241" t="str">
        <f>"S_D5_"&amp;$N$3</f>
        <v>S_D5_NO2</v>
      </c>
      <c r="O16" s="230"/>
      <c r="P16" s="241" t="str">
        <f>"state.EJ.DISPARITY."&amp;$P$3&amp;".supp"</f>
        <v>state.EJ.DISPARITY.no2.supp</v>
      </c>
      <c r="Q16" s="230"/>
      <c r="R16" s="305">
        <f>IFERROR(_xlfn.XLOOKUP(T16,sortorder!$P$6:$P$80,sortorder!$Q$6:$Q$80),999)</f>
        <v>98</v>
      </c>
      <c r="S16" s="305">
        <f>IFERROR(_xlfn.XLOOKUP(T16,sortorder!$P$6:$P$80,sortorder!$O$6:$O$80),99)</f>
        <v>3</v>
      </c>
      <c r="T16" s="241" t="str">
        <f t="shared" si="2"/>
        <v>no2</v>
      </c>
      <c r="U16" s="189"/>
      <c r="V16" s="305">
        <f>IFERROR(_xlfn.XLOOKUP(X16,sortorder!$E$4:$E$63,sortorder!$D$4:$D$63),99)</f>
        <v>99</v>
      </c>
      <c r="W16" s="305">
        <f>IFERROR(_xlfn.XLOOKUP(X16,sortorder!$E$4:$E$63,sortorder!$D$4:$D$63),99)</f>
        <v>99</v>
      </c>
      <c r="X16" s="190" t="s">
        <v>2708</v>
      </c>
      <c r="Y16" s="241">
        <f>IF(ISERROR(SEARCH(#REF!,$P16)),0,1)</f>
        <v>0</v>
      </c>
      <c r="Z16" s="241">
        <f>IF(ISERROR(SEARCH(#REF!,$P16)),0,1)</f>
        <v>0</v>
      </c>
      <c r="AA16" s="241">
        <f>IF(ISERROR(SEARCH(#REF!,$P16)),0,1)</f>
        <v>0</v>
      </c>
      <c r="AB16" s="241">
        <f>IF(ISERROR(SEARCH(#REF!,$P16)),0,1)</f>
        <v>0</v>
      </c>
      <c r="AC16" s="241">
        <f>IF(ISERROR(SEARCH(#REF!,$P16)),0,1)</f>
        <v>0</v>
      </c>
      <c r="AD16" s="241">
        <f>IF(ISERROR(SEARCH(#REF!,$P16)),0,1)</f>
        <v>0</v>
      </c>
      <c r="AE16" s="241">
        <f>IF(ISERROR(SEARCH(#REF!,$P16)),0,1)</f>
        <v>0</v>
      </c>
      <c r="AF16" s="241">
        <f>IF(ISERROR(SEARCH(#REF!,$P16)),0,1)</f>
        <v>0</v>
      </c>
      <c r="AG16" s="241">
        <f>IF(ISERROR(SEARCH(#REF!,$P16)),0,1)</f>
        <v>0</v>
      </c>
      <c r="AH16" s="230"/>
      <c r="AI16" s="230"/>
      <c r="AJ16" s="314" t="s">
        <v>84</v>
      </c>
      <c r="AK16" s="314" t="s">
        <v>84</v>
      </c>
      <c r="AL16" s="306">
        <f>_xlfn.XLOOKUP(AK16,sortorder!$I$15:$I$20,sortorder!$J$15:$J$20)</f>
        <v>5</v>
      </c>
      <c r="AM16" s="230" t="s">
        <v>1743</v>
      </c>
      <c r="AN16" s="230" t="s">
        <v>1743</v>
      </c>
      <c r="AO16" s="230" t="s">
        <v>1744</v>
      </c>
      <c r="AP16" s="307">
        <v>3</v>
      </c>
      <c r="AQ16" s="190" t="s">
        <v>2942</v>
      </c>
      <c r="AR16" s="190" t="s">
        <v>43</v>
      </c>
      <c r="AS16" s="230" t="s">
        <v>286</v>
      </c>
      <c r="AT16" s="230" t="s">
        <v>43</v>
      </c>
      <c r="AU16" s="120"/>
      <c r="AV16" s="308" t="str">
        <f>IFERROR(_xlfn.XLOOKUP(P16,#REF!,#REF!),"")</f>
        <v/>
      </c>
      <c r="AW16" s="241" t="b">
        <f>IFERROR(P16=_xlfn.XLOOKUP(P16,#REF!,#REF!),FALSE)</f>
        <v>0</v>
      </c>
      <c r="AX16" s="120" t="s">
        <v>2725</v>
      </c>
      <c r="AY16" s="309"/>
      <c r="AZ16" s="120">
        <v>3</v>
      </c>
      <c r="BA16" s="230"/>
      <c r="BB16" s="190" t="b">
        <v>0</v>
      </c>
      <c r="BC16" s="190" t="b">
        <v>0</v>
      </c>
      <c r="BD16" s="190" t="b">
        <v>0</v>
      </c>
      <c r="BE16" s="310" t="str">
        <f>"EJ Supp: "&amp;$BE$3&amp;" (state raw)"</f>
        <v>EJ Supp: NO2 (state raw)</v>
      </c>
      <c r="BF16" s="310" t="str">
        <f>"State raw "&amp;$BF$3&amp;" Supplemental Index"</f>
        <v>State raw Nitrogen Dioxide (NO2) Supplemental Index</v>
      </c>
      <c r="BG16" s="310" t="str">
        <f>"State raw "&amp;$BF$3&amp;" Supplemental Index"</f>
        <v>State raw Nitrogen Dioxide (NO2) Supplemental Index</v>
      </c>
      <c r="BH16" s="230"/>
      <c r="BI16" s="230"/>
      <c r="BJ16" s="230"/>
      <c r="BK16" s="230"/>
      <c r="BL16" s="230"/>
      <c r="BM16" s="311"/>
      <c r="BN16" s="230"/>
      <c r="BO16" s="230"/>
      <c r="BP16" s="230"/>
      <c r="BQ16" s="230"/>
      <c r="BR16" s="230"/>
      <c r="BS16" s="230"/>
    </row>
    <row r="17" spans="1:71" s="119" customFormat="1">
      <c r="A17" s="302">
        <v>12</v>
      </c>
      <c r="B17" s="303" t="str">
        <f t="shared" si="0"/>
        <v>059903000</v>
      </c>
      <c r="C17" s="303" t="str">
        <f t="shared" si="1"/>
        <v>0599098</v>
      </c>
      <c r="D17" s="304">
        <v>1</v>
      </c>
      <c r="E17" s="304">
        <v>1</v>
      </c>
      <c r="F17" s="304">
        <v>0</v>
      </c>
      <c r="G17" s="304"/>
      <c r="H17" s="202"/>
      <c r="I17" s="241" t="str">
        <f>"N_P2_"&amp;$I$3</f>
        <v>N_P2_NO2</v>
      </c>
      <c r="J17" s="230"/>
      <c r="K17" s="230"/>
      <c r="L17" s="230"/>
      <c r="M17" s="230"/>
      <c r="N17" s="241" t="str">
        <f>"P_D2_"&amp;$N$3</f>
        <v>P_D2_NO2</v>
      </c>
      <c r="O17" s="230"/>
      <c r="P17" s="241" t="str">
        <f>"pctile.EJ.DISPARITY."&amp;$P$3&amp;".eo"</f>
        <v>pctile.EJ.DISPARITY.no2.eo</v>
      </c>
      <c r="Q17" s="230"/>
      <c r="R17" s="305">
        <f>IFERROR(_xlfn.XLOOKUP(T17,sortorder!$P$6:$P$80,sortorder!$Q$6:$Q$80),999)</f>
        <v>98</v>
      </c>
      <c r="S17" s="305">
        <f>IFERROR(_xlfn.XLOOKUP(T17,sortorder!$P$6:$P$80,sortorder!$O$6:$O$80),99)</f>
        <v>3</v>
      </c>
      <c r="T17" s="241" t="str">
        <f t="shared" si="2"/>
        <v>no2</v>
      </c>
      <c r="U17" s="189"/>
      <c r="V17" s="305">
        <f>IFERROR(_xlfn.XLOOKUP(X17,sortorder!$E$4:$E$63,sortorder!$D$4:$D$63),99)</f>
        <v>99</v>
      </c>
      <c r="W17" s="305">
        <f>IFERROR(_xlfn.XLOOKUP(X17,sortorder!$E$4:$E$63,sortorder!$D$4:$D$63),99)</f>
        <v>99</v>
      </c>
      <c r="X17" s="190" t="s">
        <v>1376</v>
      </c>
      <c r="Y17" s="241">
        <f>IF(ISERROR(SEARCH(#REF!,$P17)),0,1)</f>
        <v>0</v>
      </c>
      <c r="Z17" s="241">
        <f>IF(ISERROR(SEARCH(#REF!,$P17)),0,1)</f>
        <v>0</v>
      </c>
      <c r="AA17" s="241">
        <f>IF(ISERROR(SEARCH(#REF!,$P17)),0,1)</f>
        <v>0</v>
      </c>
      <c r="AB17" s="241">
        <f>IF(ISERROR(SEARCH(#REF!,$P17)),0,1)</f>
        <v>0</v>
      </c>
      <c r="AC17" s="241">
        <f>IF(ISERROR(SEARCH(#REF!,$P17)),0,1)</f>
        <v>0</v>
      </c>
      <c r="AD17" s="241">
        <f>IF(ISERROR(SEARCH(#REF!,$P17)),0,1)</f>
        <v>0</v>
      </c>
      <c r="AE17" s="241">
        <f>IF(ISERROR(SEARCH(#REF!,$P17)),0,1)</f>
        <v>0</v>
      </c>
      <c r="AF17" s="241">
        <f>IF(ISERROR(SEARCH(#REF!,$P17)),0,1)</f>
        <v>0</v>
      </c>
      <c r="AG17" s="241">
        <f>IF(ISERROR(SEARCH(#REF!,$P17)),0,1)</f>
        <v>0</v>
      </c>
      <c r="AH17" s="230" t="s">
        <v>1051</v>
      </c>
      <c r="AI17" s="230" t="s">
        <v>93</v>
      </c>
      <c r="AJ17" s="314" t="s">
        <v>84</v>
      </c>
      <c r="AK17" s="314" t="s">
        <v>84</v>
      </c>
      <c r="AL17" s="306">
        <f>_xlfn.XLOOKUP(AK17,sortorder!$I$15:$I$20,sortorder!$J$15:$J$20)</f>
        <v>5</v>
      </c>
      <c r="AM17" s="230" t="s">
        <v>416</v>
      </c>
      <c r="AN17" s="230" t="s">
        <v>416</v>
      </c>
      <c r="AO17" s="230" t="s">
        <v>417</v>
      </c>
      <c r="AP17" s="307">
        <v>1</v>
      </c>
      <c r="AQ17" s="190" t="s">
        <v>1076</v>
      </c>
      <c r="AR17" s="190" t="s">
        <v>1086</v>
      </c>
      <c r="AS17" s="230" t="s">
        <v>1077</v>
      </c>
      <c r="AT17" s="230" t="s">
        <v>1086</v>
      </c>
      <c r="AU17" s="120"/>
      <c r="AV17" s="308" t="str">
        <f>IFERROR(_xlfn.XLOOKUP(P17,#REF!,#REF!),"")</f>
        <v/>
      </c>
      <c r="AW17" s="241" t="b">
        <f>IFERROR(P17=_xlfn.XLOOKUP(P17,#REF!,#REF!),FALSE)</f>
        <v>0</v>
      </c>
      <c r="AX17" s="120" t="s">
        <v>1078</v>
      </c>
      <c r="AY17" s="309">
        <v>2</v>
      </c>
      <c r="AZ17" s="120">
        <v>0</v>
      </c>
      <c r="BA17" s="230"/>
      <c r="BB17" s="190" t="b">
        <v>0</v>
      </c>
      <c r="BC17" s="190" t="b">
        <v>0</v>
      </c>
      <c r="BD17" s="190" t="b">
        <v>0</v>
      </c>
      <c r="BE17" s="310" t="str">
        <f>"EJ: "&amp;$BE$3&amp;" (US%ile)"</f>
        <v>EJ: NO2 (US%ile)</v>
      </c>
      <c r="BF17" s="310" t="str">
        <f>"US percentile for EJ Index for "&amp;$BF$3</f>
        <v>US percentile for EJ Index for Nitrogen Dioxide (NO2)</v>
      </c>
      <c r="BG17" s="310" t="str">
        <f>"US percentile for EJ Index for "&amp;$BF$3</f>
        <v>US percentile for EJ Index for Nitrogen Dioxide (NO2)</v>
      </c>
      <c r="BH17" s="230"/>
      <c r="BI17" s="230"/>
      <c r="BJ17" s="230"/>
      <c r="BK17" s="230"/>
      <c r="BL17" s="230"/>
      <c r="BM17" s="312"/>
      <c r="BN17" s="230"/>
      <c r="BO17" s="230"/>
      <c r="BP17" s="230"/>
      <c r="BQ17" s="230"/>
      <c r="BR17" s="230"/>
      <c r="BS17" s="230"/>
    </row>
    <row r="18" spans="1:71" s="119" customFormat="1">
      <c r="A18" s="302">
        <v>13</v>
      </c>
      <c r="B18" s="303" t="str">
        <f t="shared" si="0"/>
        <v>059903000</v>
      </c>
      <c r="C18" s="303" t="str">
        <f t="shared" si="1"/>
        <v>0599098</v>
      </c>
      <c r="D18" s="304">
        <v>1</v>
      </c>
      <c r="E18" s="304">
        <v>1</v>
      </c>
      <c r="F18" s="304">
        <v>0</v>
      </c>
      <c r="G18" s="304"/>
      <c r="H18" s="202"/>
      <c r="I18" s="241" t="str">
        <f>"S_P2_"&amp;$I$3</f>
        <v>S_P2_NO2</v>
      </c>
      <c r="J18" s="230"/>
      <c r="K18" s="230"/>
      <c r="L18" s="230"/>
      <c r="M18" s="230"/>
      <c r="N18" s="241" t="str">
        <f>"S_P_D2_"&amp;$N$3</f>
        <v>S_P_D2_NO2</v>
      </c>
      <c r="O18" s="230"/>
      <c r="P18" s="241" t="str">
        <f>"state.pctile.EJ.DISPARITY."&amp;$P$3&amp;".eo"</f>
        <v>state.pctile.EJ.DISPARITY.no2.eo</v>
      </c>
      <c r="Q18" s="230"/>
      <c r="R18" s="305">
        <f>IFERROR(_xlfn.XLOOKUP(T18,sortorder!$P$6:$P$80,sortorder!$Q$6:$Q$80),999)</f>
        <v>98</v>
      </c>
      <c r="S18" s="305">
        <f>IFERROR(_xlfn.XLOOKUP(T18,sortorder!$P$6:$P$80,sortorder!$O$6:$O$80),99)</f>
        <v>3</v>
      </c>
      <c r="T18" s="241" t="str">
        <f t="shared" si="2"/>
        <v>no2</v>
      </c>
      <c r="U18" s="189"/>
      <c r="V18" s="305">
        <f>IFERROR(_xlfn.XLOOKUP(X18,sortorder!$E$4:$E$63,sortorder!$D$4:$D$63),99)</f>
        <v>99</v>
      </c>
      <c r="W18" s="305">
        <f>IFERROR(_xlfn.XLOOKUP(X18,sortorder!$E$4:$E$63,sortorder!$D$4:$D$63),99)</f>
        <v>99</v>
      </c>
      <c r="X18" s="190" t="s">
        <v>1963</v>
      </c>
      <c r="Y18" s="241">
        <f>IF(ISERROR(SEARCH(#REF!,$P18)),0,1)</f>
        <v>0</v>
      </c>
      <c r="Z18" s="241">
        <f>IF(ISERROR(SEARCH(#REF!,$P18)),0,1)</f>
        <v>0</v>
      </c>
      <c r="AA18" s="241">
        <f>IF(ISERROR(SEARCH(#REF!,$P18)),0,1)</f>
        <v>0</v>
      </c>
      <c r="AB18" s="241">
        <f>IF(ISERROR(SEARCH(#REF!,$P18)),0,1)</f>
        <v>0</v>
      </c>
      <c r="AC18" s="241">
        <f>IF(ISERROR(SEARCH(#REF!,$P18)),0,1)</f>
        <v>0</v>
      </c>
      <c r="AD18" s="241">
        <f>IF(ISERROR(SEARCH(#REF!,$P18)),0,1)</f>
        <v>0</v>
      </c>
      <c r="AE18" s="241">
        <f>IF(ISERROR(SEARCH(#REF!,$P18)),0,1)</f>
        <v>0</v>
      </c>
      <c r="AF18" s="241">
        <f>IF(ISERROR(SEARCH(#REF!,$P18)),0,1)</f>
        <v>0</v>
      </c>
      <c r="AG18" s="241">
        <f>IF(ISERROR(SEARCH(#REF!,$P18)),0,1)</f>
        <v>0</v>
      </c>
      <c r="AH18" s="230" t="s">
        <v>1051</v>
      </c>
      <c r="AI18" s="230" t="s">
        <v>93</v>
      </c>
      <c r="AJ18" s="314" t="s">
        <v>84</v>
      </c>
      <c r="AK18" s="314" t="s">
        <v>84</v>
      </c>
      <c r="AL18" s="306">
        <f>_xlfn.XLOOKUP(AK18,sortorder!$I$15:$I$20,sortorder!$J$15:$J$20)</f>
        <v>5</v>
      </c>
      <c r="AM18" s="230" t="s">
        <v>1743</v>
      </c>
      <c r="AN18" s="230" t="s">
        <v>1743</v>
      </c>
      <c r="AO18" s="230" t="s">
        <v>1744</v>
      </c>
      <c r="AP18" s="307">
        <v>3</v>
      </c>
      <c r="AQ18" s="190" t="s">
        <v>1741</v>
      </c>
      <c r="AR18" s="190" t="s">
        <v>1086</v>
      </c>
      <c r="AS18" s="230" t="s">
        <v>1077</v>
      </c>
      <c r="AT18" s="230" t="s">
        <v>1086</v>
      </c>
      <c r="AU18" s="120"/>
      <c r="AV18" s="308" t="str">
        <f>IFERROR(_xlfn.XLOOKUP(P18,#REF!,#REF!),"")</f>
        <v/>
      </c>
      <c r="AW18" s="241" t="b">
        <f>IFERROR(P18=_xlfn.XLOOKUP(P18,#REF!,#REF!),FALSE)</f>
        <v>0</v>
      </c>
      <c r="AX18" s="120" t="s">
        <v>1078</v>
      </c>
      <c r="AY18" s="309">
        <v>2</v>
      </c>
      <c r="AZ18" s="120">
        <v>0</v>
      </c>
      <c r="BA18" s="230"/>
      <c r="BB18" s="190" t="b">
        <v>0</v>
      </c>
      <c r="BC18" s="190" t="b">
        <v>0</v>
      </c>
      <c r="BD18" s="190" t="b">
        <v>0</v>
      </c>
      <c r="BE18" s="310" t="str">
        <f>"EJ: "&amp;$BE$3&amp;" (State%ile)"</f>
        <v>EJ: NO2 (State%ile)</v>
      </c>
      <c r="BF18" s="310" t="str">
        <f>"State percentile for EJ Index for "&amp;$BF$3</f>
        <v>State percentile for EJ Index for Nitrogen Dioxide (NO2)</v>
      </c>
      <c r="BG18" s="310" t="str">
        <f>"State percentile for EJ Index for "&amp;$BF$3</f>
        <v>State percentile for EJ Index for Nitrogen Dioxide (NO2)</v>
      </c>
      <c r="BH18" s="230"/>
      <c r="BI18" s="230"/>
      <c r="BJ18" s="230"/>
      <c r="BK18" s="230"/>
      <c r="BL18" s="230"/>
      <c r="BM18" s="312"/>
      <c r="BN18" s="230"/>
      <c r="BO18" s="230"/>
      <c r="BP18" s="230"/>
      <c r="BQ18" s="230"/>
      <c r="BR18" s="230"/>
      <c r="BS18" s="230"/>
    </row>
    <row r="19" spans="1:71" s="119" customFormat="1">
      <c r="A19" s="302">
        <v>14</v>
      </c>
      <c r="B19" s="303" t="str">
        <f t="shared" si="0"/>
        <v>059903000</v>
      </c>
      <c r="C19" s="303" t="str">
        <f t="shared" si="1"/>
        <v>0599098</v>
      </c>
      <c r="D19" s="304">
        <v>1</v>
      </c>
      <c r="E19" s="304">
        <v>1</v>
      </c>
      <c r="F19" s="304">
        <v>0</v>
      </c>
      <c r="G19" s="304"/>
      <c r="H19" s="202"/>
      <c r="I19" s="241" t="str">
        <f>"N_P5_"&amp;$I$3</f>
        <v>N_P5_NO2</v>
      </c>
      <c r="J19" s="230"/>
      <c r="K19" s="230"/>
      <c r="L19" s="230"/>
      <c r="M19" s="230"/>
      <c r="N19" s="241" t="str">
        <f>"P_D5_"&amp;$N$3</f>
        <v>P_D5_NO2</v>
      </c>
      <c r="O19" s="230"/>
      <c r="P19" s="241" t="str">
        <f>"pctile.EJ.DISPARITY."&amp;$P$3&amp;".supp"</f>
        <v>pctile.EJ.DISPARITY.no2.supp</v>
      </c>
      <c r="Q19" s="230"/>
      <c r="R19" s="305">
        <f>IFERROR(_xlfn.XLOOKUP(T19,sortorder!$P$6:$P$80,sortorder!$Q$6:$Q$80),999)</f>
        <v>98</v>
      </c>
      <c r="S19" s="305">
        <f>IFERROR(_xlfn.XLOOKUP(T19,sortorder!$P$6:$P$80,sortorder!$O$6:$O$80),99)</f>
        <v>3</v>
      </c>
      <c r="T19" s="241" t="str">
        <f t="shared" si="2"/>
        <v>no2</v>
      </c>
      <c r="U19" s="189"/>
      <c r="V19" s="305">
        <f>IFERROR(_xlfn.XLOOKUP(X19,sortorder!$E$4:$E$63,sortorder!$D$4:$D$63),99)</f>
        <v>99</v>
      </c>
      <c r="W19" s="305">
        <f>IFERROR(_xlfn.XLOOKUP(X19,sortorder!$E$4:$E$63,sortorder!$D$4:$D$63),99)</f>
        <v>99</v>
      </c>
      <c r="X19" s="190" t="s">
        <v>1491</v>
      </c>
      <c r="Y19" s="241">
        <f>IF(ISERROR(SEARCH(#REF!,$P19)),0,1)</f>
        <v>0</v>
      </c>
      <c r="Z19" s="241">
        <f>IF(ISERROR(SEARCH(#REF!,$P19)),0,1)</f>
        <v>0</v>
      </c>
      <c r="AA19" s="241">
        <f>IF(ISERROR(SEARCH(#REF!,$P19)),0,1)</f>
        <v>0</v>
      </c>
      <c r="AB19" s="241">
        <f>IF(ISERROR(SEARCH(#REF!,$P19)),0,1)</f>
        <v>0</v>
      </c>
      <c r="AC19" s="241">
        <f>IF(ISERROR(SEARCH(#REF!,$P19)),0,1)</f>
        <v>0</v>
      </c>
      <c r="AD19" s="241">
        <f>IF(ISERROR(SEARCH(#REF!,$P19)),0,1)</f>
        <v>0</v>
      </c>
      <c r="AE19" s="241">
        <f>IF(ISERROR(SEARCH(#REF!,$P19)),0,1)</f>
        <v>0</v>
      </c>
      <c r="AF19" s="241">
        <f>IF(ISERROR(SEARCH(#REF!,$P19)),0,1)</f>
        <v>0</v>
      </c>
      <c r="AG19" s="241">
        <f>IF(ISERROR(SEARCH(#REF!,$P19)),0,1)</f>
        <v>0</v>
      </c>
      <c r="AH19" s="230" t="s">
        <v>1051</v>
      </c>
      <c r="AI19" s="230" t="s">
        <v>1492</v>
      </c>
      <c r="AJ19" s="314" t="s">
        <v>84</v>
      </c>
      <c r="AK19" s="314" t="s">
        <v>84</v>
      </c>
      <c r="AL19" s="306">
        <f>_xlfn.XLOOKUP(AK19,sortorder!$I$15:$I$20,sortorder!$J$15:$J$20)</f>
        <v>5</v>
      </c>
      <c r="AM19" s="230" t="s">
        <v>416</v>
      </c>
      <c r="AN19" s="230" t="s">
        <v>416</v>
      </c>
      <c r="AO19" s="230" t="s">
        <v>417</v>
      </c>
      <c r="AP19" s="307">
        <v>1</v>
      </c>
      <c r="AQ19" s="190" t="s">
        <v>1076</v>
      </c>
      <c r="AR19" s="190" t="s">
        <v>1086</v>
      </c>
      <c r="AS19" s="230" t="s">
        <v>1077</v>
      </c>
      <c r="AT19" s="230" t="s">
        <v>1086</v>
      </c>
      <c r="AU19" s="120"/>
      <c r="AV19" s="308" t="str">
        <f>IFERROR(_xlfn.XLOOKUP(P19,#REF!,#REF!),"")</f>
        <v/>
      </c>
      <c r="AW19" s="241" t="b">
        <f>IFERROR(P19=_xlfn.XLOOKUP(P19,#REF!,#REF!),FALSE)</f>
        <v>0</v>
      </c>
      <c r="AX19" s="120" t="s">
        <v>1078</v>
      </c>
      <c r="AY19" s="309">
        <v>2</v>
      </c>
      <c r="AZ19" s="120">
        <v>0</v>
      </c>
      <c r="BA19" s="230"/>
      <c r="BB19" s="190" t="b">
        <v>0</v>
      </c>
      <c r="BC19" s="190" t="b">
        <v>0</v>
      </c>
      <c r="BD19" s="190" t="b">
        <v>0</v>
      </c>
      <c r="BE19" s="310" t="str">
        <f>"EJ Supp: "&amp;$BE$3&amp;" (US%ile)"</f>
        <v>EJ Supp: NO2 (US%ile)</v>
      </c>
      <c r="BF19" s="310" t="str">
        <f>"US percentile for EJ Supplemental Index for "&amp;$BF$3</f>
        <v>US percentile for EJ Supplemental Index for Nitrogen Dioxide (NO2)</v>
      </c>
      <c r="BG19" s="310" t="str">
        <f>"US percentile for EJ Supplemental Index for "&amp;$BF$3</f>
        <v>US percentile for EJ Supplemental Index for Nitrogen Dioxide (NO2)</v>
      </c>
      <c r="BH19" s="230"/>
      <c r="BI19" s="230"/>
      <c r="BJ19" s="230"/>
      <c r="BK19" s="230"/>
      <c r="BL19" s="230"/>
      <c r="BM19" s="312"/>
      <c r="BN19" s="230"/>
      <c r="BO19" s="230"/>
      <c r="BP19" s="230"/>
      <c r="BQ19" s="230"/>
      <c r="BR19" s="230"/>
      <c r="BS19" s="230"/>
    </row>
    <row r="20" spans="1:71" s="168" customFormat="1" ht="15" thickBot="1">
      <c r="A20" s="316">
        <v>15</v>
      </c>
      <c r="B20" s="317" t="str">
        <f t="shared" si="0"/>
        <v>059903000</v>
      </c>
      <c r="C20" s="317" t="str">
        <f t="shared" si="1"/>
        <v>0599098</v>
      </c>
      <c r="D20" s="318">
        <v>1</v>
      </c>
      <c r="E20" s="318">
        <v>1</v>
      </c>
      <c r="F20" s="318">
        <v>0</v>
      </c>
      <c r="G20" s="318"/>
      <c r="H20" s="262"/>
      <c r="I20" s="254" t="str">
        <f>"S_P5_"&amp;$I$3</f>
        <v>S_P5_NO2</v>
      </c>
      <c r="J20" s="319"/>
      <c r="K20" s="319"/>
      <c r="L20" s="319"/>
      <c r="M20" s="319"/>
      <c r="N20" s="254" t="str">
        <f>"S_P_D5_"&amp;$N$3</f>
        <v>S_P_D5_NO2</v>
      </c>
      <c r="O20" s="319"/>
      <c r="P20" s="254" t="str">
        <f>"state.pctile.EJ.DISPARITY."&amp;$P$3&amp;".supp"</f>
        <v>state.pctile.EJ.DISPARITY.no2.supp</v>
      </c>
      <c r="Q20" s="319"/>
      <c r="R20" s="320">
        <f>IFERROR(_xlfn.XLOOKUP(T20,sortorder!$P$6:$P$80,sortorder!$Q$6:$Q$80),999)</f>
        <v>98</v>
      </c>
      <c r="S20" s="320">
        <f>IFERROR(_xlfn.XLOOKUP(T20,sortorder!$P$6:$P$80,sortorder!$O$6:$O$80),99)</f>
        <v>3</v>
      </c>
      <c r="T20" s="254" t="str">
        <f t="shared" si="2"/>
        <v>no2</v>
      </c>
      <c r="U20" s="257"/>
      <c r="V20" s="320">
        <f>IFERROR(_xlfn.XLOOKUP(X20,sortorder!$E$4:$E$63,sortorder!$D$4:$D$63),99)</f>
        <v>99</v>
      </c>
      <c r="W20" s="320">
        <f>IFERROR(_xlfn.XLOOKUP(X20,sortorder!$E$4:$E$63,sortorder!$D$4:$D$63),99)</f>
        <v>99</v>
      </c>
      <c r="X20" s="260" t="s">
        <v>2046</v>
      </c>
      <c r="Y20" s="254">
        <f>IF(ISERROR(SEARCH(#REF!,$P20)),0,1)</f>
        <v>0</v>
      </c>
      <c r="Z20" s="254">
        <f>IF(ISERROR(SEARCH(#REF!,$P20)),0,1)</f>
        <v>0</v>
      </c>
      <c r="AA20" s="254">
        <f>IF(ISERROR(SEARCH(#REF!,$P20)),0,1)</f>
        <v>0</v>
      </c>
      <c r="AB20" s="254">
        <f>IF(ISERROR(SEARCH(#REF!,$P20)),0,1)</f>
        <v>0</v>
      </c>
      <c r="AC20" s="254">
        <f>IF(ISERROR(SEARCH(#REF!,$P20)),0,1)</f>
        <v>0</v>
      </c>
      <c r="AD20" s="254">
        <f>IF(ISERROR(SEARCH(#REF!,$P20)),0,1)</f>
        <v>0</v>
      </c>
      <c r="AE20" s="254">
        <f>IF(ISERROR(SEARCH(#REF!,$P20)),0,1)</f>
        <v>0</v>
      </c>
      <c r="AF20" s="254">
        <f>IF(ISERROR(SEARCH(#REF!,$P20)),0,1)</f>
        <v>0</v>
      </c>
      <c r="AG20" s="254">
        <f>IF(ISERROR(SEARCH(#REF!,$P20)),0,1)</f>
        <v>0</v>
      </c>
      <c r="AH20" s="319" t="s">
        <v>1051</v>
      </c>
      <c r="AI20" s="319" t="s">
        <v>1492</v>
      </c>
      <c r="AJ20" s="321" t="s">
        <v>84</v>
      </c>
      <c r="AK20" s="321" t="s">
        <v>84</v>
      </c>
      <c r="AL20" s="322">
        <f>_xlfn.XLOOKUP(AK20,sortorder!$I$15:$I$20,sortorder!$J$15:$J$20)</f>
        <v>5</v>
      </c>
      <c r="AM20" s="319" t="s">
        <v>1743</v>
      </c>
      <c r="AN20" s="319" t="s">
        <v>1743</v>
      </c>
      <c r="AO20" s="319" t="s">
        <v>1744</v>
      </c>
      <c r="AP20" s="323">
        <v>3</v>
      </c>
      <c r="AQ20" s="260" t="s">
        <v>1741</v>
      </c>
      <c r="AR20" s="260" t="s">
        <v>1086</v>
      </c>
      <c r="AS20" s="319" t="s">
        <v>1077</v>
      </c>
      <c r="AT20" s="319" t="s">
        <v>1086</v>
      </c>
      <c r="AU20" s="253"/>
      <c r="AV20" s="324" t="str">
        <f>IFERROR(_xlfn.XLOOKUP(P20,#REF!,#REF!),"")</f>
        <v/>
      </c>
      <c r="AW20" s="254" t="b">
        <f>IFERROR(P20=_xlfn.XLOOKUP(P20,#REF!,#REF!),FALSE)</f>
        <v>0</v>
      </c>
      <c r="AX20" s="253" t="s">
        <v>1078</v>
      </c>
      <c r="AY20" s="325">
        <v>2</v>
      </c>
      <c r="AZ20" s="253">
        <v>0</v>
      </c>
      <c r="BA20" s="319"/>
      <c r="BB20" s="260" t="b">
        <v>0</v>
      </c>
      <c r="BC20" s="260" t="b">
        <v>0</v>
      </c>
      <c r="BD20" s="260" t="b">
        <v>0</v>
      </c>
      <c r="BE20" s="326" t="str">
        <f>"EJ Supp: "&amp;$BE$3&amp;" (State%ile)"</f>
        <v>EJ Supp: NO2 (State%ile)</v>
      </c>
      <c r="BF20" s="326" t="str">
        <f>"State percentile for EJ Supplemental Index for "&amp;$BF$3</f>
        <v>State percentile for EJ Supplemental Index for Nitrogen Dioxide (NO2)</v>
      </c>
      <c r="BG20" s="326" t="str">
        <f>"State percentile for EJ Supplemental Index for "&amp;$BF$3</f>
        <v>State percentile for EJ Supplemental Index for Nitrogen Dioxide (NO2)</v>
      </c>
      <c r="BH20" s="319"/>
      <c r="BI20" s="319"/>
      <c r="BJ20" s="319"/>
      <c r="BK20" s="319"/>
      <c r="BL20" s="319"/>
      <c r="BM20" s="327"/>
      <c r="BN20" s="319"/>
      <c r="BO20" s="319"/>
      <c r="BP20" s="319"/>
      <c r="BQ20" s="319"/>
      <c r="BR20" s="319"/>
      <c r="BS20" s="319"/>
    </row>
    <row r="24" spans="1:71" ht="32.4" customHeight="1">
      <c r="I24" s="236" t="s">
        <v>5454</v>
      </c>
      <c r="J24" s="235"/>
      <c r="K24" s="235"/>
      <c r="L24" s="235"/>
      <c r="M24" s="235"/>
      <c r="N24" s="236" t="s">
        <v>5454</v>
      </c>
      <c r="O24" s="235"/>
      <c r="P24" s="236" t="s">
        <v>5453</v>
      </c>
      <c r="Q24" s="235"/>
      <c r="R24" s="235"/>
      <c r="S24" s="235"/>
      <c r="T24" s="235"/>
      <c r="U24" s="235"/>
      <c r="V24" s="235"/>
      <c r="W24" s="235"/>
      <c r="X24" s="236" t="s">
        <v>1663</v>
      </c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6" t="s">
        <v>5456</v>
      </c>
      <c r="BB24" s="237"/>
      <c r="BC24" s="237"/>
      <c r="BD24" s="237"/>
      <c r="BE24" s="236" t="s">
        <v>5454</v>
      </c>
      <c r="BF24" s="236" t="s">
        <v>5455</v>
      </c>
      <c r="BG24" s="236" t="s">
        <v>5455</v>
      </c>
    </row>
    <row r="27" spans="1:71" ht="69.650000000000006" customHeight="1">
      <c r="I27" s="236" t="s">
        <v>5451</v>
      </c>
      <c r="J27" s="235"/>
      <c r="K27" s="235"/>
      <c r="L27" s="235"/>
      <c r="M27" s="235"/>
      <c r="N27" s="236" t="s">
        <v>5440</v>
      </c>
      <c r="O27" s="235"/>
      <c r="P27" s="236" t="s">
        <v>5449</v>
      </c>
      <c r="Q27" s="235"/>
      <c r="R27" s="235"/>
      <c r="S27" s="235"/>
      <c r="T27" s="235"/>
      <c r="U27" s="235"/>
      <c r="V27" s="235"/>
      <c r="W27" s="235"/>
      <c r="X27" s="236" t="s">
        <v>1663</v>
      </c>
      <c r="BA27" s="236" t="s">
        <v>5452</v>
      </c>
      <c r="BB27" s="237"/>
      <c r="BC27" s="237"/>
      <c r="BD27" s="237"/>
      <c r="BE27" s="236" t="s">
        <v>5450</v>
      </c>
      <c r="BF27" s="236" t="s">
        <v>5441</v>
      </c>
      <c r="BG27" s="236" t="s">
        <v>5441</v>
      </c>
    </row>
    <row r="29" spans="1:71" ht="15" thickBot="1"/>
    <row r="30" spans="1:71" s="271" customFormat="1" ht="15" thickTop="1">
      <c r="A30" s="267">
        <v>820</v>
      </c>
      <c r="B30" s="153" t="s">
        <v>5457</v>
      </c>
      <c r="C30" s="153" t="s">
        <v>5458</v>
      </c>
      <c r="D30" s="269">
        <v>0</v>
      </c>
      <c r="E30" s="269">
        <v>0</v>
      </c>
      <c r="F30" s="269">
        <v>0</v>
      </c>
      <c r="G30" s="270"/>
      <c r="I30" s="271" t="s">
        <v>5459</v>
      </c>
      <c r="N30" s="271" t="s">
        <v>5440</v>
      </c>
      <c r="P30" s="272" t="s">
        <v>5449</v>
      </c>
      <c r="R30" s="273">
        <v>999</v>
      </c>
      <c r="S30" s="274">
        <v>99</v>
      </c>
      <c r="T30" s="275" t="s">
        <v>5449</v>
      </c>
      <c r="U30" s="276"/>
      <c r="V30" s="277">
        <v>34</v>
      </c>
      <c r="W30" s="278">
        <v>34</v>
      </c>
      <c r="X30" s="279" t="s">
        <v>1663</v>
      </c>
      <c r="Y30" s="280">
        <v>0</v>
      </c>
      <c r="Z30" s="280">
        <v>0</v>
      </c>
      <c r="AA30" s="280">
        <v>0</v>
      </c>
      <c r="AB30" s="280">
        <v>0</v>
      </c>
      <c r="AC30" s="280">
        <v>0</v>
      </c>
      <c r="AD30" s="280">
        <v>0</v>
      </c>
      <c r="AE30" s="280">
        <v>0</v>
      </c>
      <c r="AF30" s="280">
        <v>0</v>
      </c>
      <c r="AG30" s="280">
        <v>0</v>
      </c>
      <c r="AJ30" s="271" t="s">
        <v>140</v>
      </c>
      <c r="AK30" s="281" t="s">
        <v>140</v>
      </c>
      <c r="AL30" s="200">
        <v>3</v>
      </c>
      <c r="AM30" s="271" t="s">
        <v>416</v>
      </c>
      <c r="AN30" s="271" t="s">
        <v>416</v>
      </c>
      <c r="AO30" s="271" t="s">
        <v>417</v>
      </c>
      <c r="AP30" s="282">
        <v>1</v>
      </c>
      <c r="AQ30" s="271" t="s">
        <v>43</v>
      </c>
      <c r="AR30" s="271" t="s">
        <v>43</v>
      </c>
      <c r="AS30" s="271" t="s">
        <v>286</v>
      </c>
      <c r="AT30" s="271" t="s">
        <v>43</v>
      </c>
      <c r="AV30" s="268" t="s">
        <v>2799</v>
      </c>
      <c r="AW30" s="280" t="b">
        <v>0</v>
      </c>
      <c r="AX30" s="283" t="s">
        <v>1581</v>
      </c>
      <c r="AY30" s="271">
        <v>3</v>
      </c>
      <c r="AZ30" s="271">
        <v>1</v>
      </c>
      <c r="BA30" s="271" t="s">
        <v>5452</v>
      </c>
      <c r="BB30" s="271" t="b">
        <v>0</v>
      </c>
      <c r="BC30" s="271" t="b">
        <v>0</v>
      </c>
      <c r="BD30" s="271" t="b">
        <v>0</v>
      </c>
      <c r="BE30" s="284" t="s">
        <v>5450</v>
      </c>
      <c r="BF30" s="284" t="s">
        <v>5441</v>
      </c>
      <c r="BG30" s="284" t="s">
        <v>5441</v>
      </c>
      <c r="BM30" s="285"/>
    </row>
    <row r="31" spans="1:71" s="119" customFormat="1">
      <c r="A31" s="185">
        <v>821</v>
      </c>
      <c r="B31" s="153" t="s">
        <v>5460</v>
      </c>
      <c r="C31" s="153" t="s">
        <v>5461</v>
      </c>
      <c r="D31" s="239">
        <v>0</v>
      </c>
      <c r="E31" s="239">
        <v>0</v>
      </c>
      <c r="F31" s="239">
        <v>0</v>
      </c>
      <c r="G31" s="240"/>
      <c r="P31" s="120" t="s">
        <v>5462</v>
      </c>
      <c r="R31" s="241">
        <v>999</v>
      </c>
      <c r="S31" s="242">
        <v>99</v>
      </c>
      <c r="T31" s="188" t="s">
        <v>5449</v>
      </c>
      <c r="U31" s="189"/>
      <c r="V31" s="243">
        <v>35</v>
      </c>
      <c r="W31" s="244">
        <v>35</v>
      </c>
      <c r="X31" s="190" t="s">
        <v>2366</v>
      </c>
      <c r="Y31" s="245">
        <v>0</v>
      </c>
      <c r="Z31" s="245">
        <v>0</v>
      </c>
      <c r="AA31" s="245">
        <v>0</v>
      </c>
      <c r="AB31" s="245">
        <v>0</v>
      </c>
      <c r="AC31" s="245">
        <v>0</v>
      </c>
      <c r="AD31" s="245">
        <v>0</v>
      </c>
      <c r="AE31" s="245">
        <v>0</v>
      </c>
      <c r="AF31" s="245">
        <v>0</v>
      </c>
      <c r="AG31" s="245">
        <v>0</v>
      </c>
      <c r="AJ31" s="119" t="s">
        <v>140</v>
      </c>
      <c r="AK31" s="202" t="s">
        <v>140</v>
      </c>
      <c r="AL31" s="246">
        <v>3</v>
      </c>
      <c r="AM31" s="119" t="s">
        <v>416</v>
      </c>
      <c r="AN31" s="119" t="s">
        <v>416</v>
      </c>
      <c r="AO31" s="119" t="s">
        <v>417</v>
      </c>
      <c r="AP31" s="109">
        <v>1</v>
      </c>
      <c r="AQ31" s="119" t="s">
        <v>2335</v>
      </c>
      <c r="AR31" s="119" t="s">
        <v>1707</v>
      </c>
      <c r="AS31" s="119" t="s">
        <v>1707</v>
      </c>
      <c r="AT31" s="119" t="s">
        <v>1707</v>
      </c>
      <c r="AV31" s="238" t="s">
        <v>2799</v>
      </c>
      <c r="AW31" s="245" t="b">
        <v>0</v>
      </c>
      <c r="AX31" s="224" t="s">
        <v>2948</v>
      </c>
      <c r="AY31" s="119">
        <v>2</v>
      </c>
      <c r="AZ31" s="119">
        <v>1</v>
      </c>
      <c r="BB31" s="119" t="b">
        <v>0</v>
      </c>
      <c r="BC31" s="119" t="b">
        <v>0</v>
      </c>
      <c r="BD31" s="119" t="b">
        <v>0</v>
      </c>
      <c r="BE31" s="247" t="s">
        <v>5463</v>
      </c>
      <c r="BF31" s="247" t="s">
        <v>5464</v>
      </c>
      <c r="BG31" s="247" t="s">
        <v>5464</v>
      </c>
      <c r="BM31" s="248"/>
    </row>
    <row r="32" spans="1:71" s="119" customFormat="1">
      <c r="A32" s="185">
        <v>822</v>
      </c>
      <c r="B32" s="153" t="s">
        <v>5465</v>
      </c>
      <c r="C32" s="153" t="s">
        <v>5466</v>
      </c>
      <c r="D32" s="239">
        <v>0</v>
      </c>
      <c r="E32" s="239">
        <v>0</v>
      </c>
      <c r="F32" s="239">
        <v>0</v>
      </c>
      <c r="G32" s="240"/>
      <c r="P32" s="120" t="s">
        <v>5467</v>
      </c>
      <c r="R32" s="241">
        <v>999</v>
      </c>
      <c r="S32" s="242">
        <v>99</v>
      </c>
      <c r="T32" s="188" t="s">
        <v>5449</v>
      </c>
      <c r="U32" s="189"/>
      <c r="V32" s="243">
        <v>36</v>
      </c>
      <c r="W32" s="244">
        <v>36</v>
      </c>
      <c r="X32" s="190" t="s">
        <v>2424</v>
      </c>
      <c r="Y32" s="245">
        <v>0</v>
      </c>
      <c r="Z32" s="245">
        <v>0</v>
      </c>
      <c r="AA32" s="245">
        <v>0</v>
      </c>
      <c r="AB32" s="245">
        <v>0</v>
      </c>
      <c r="AC32" s="245">
        <v>0</v>
      </c>
      <c r="AD32" s="245">
        <v>0</v>
      </c>
      <c r="AE32" s="245">
        <v>0</v>
      </c>
      <c r="AF32" s="245">
        <v>0</v>
      </c>
      <c r="AG32" s="245">
        <v>0</v>
      </c>
      <c r="AJ32" s="119" t="s">
        <v>140</v>
      </c>
      <c r="AK32" s="202" t="s">
        <v>140</v>
      </c>
      <c r="AL32" s="246">
        <v>3</v>
      </c>
      <c r="AM32" s="119" t="s">
        <v>1743</v>
      </c>
      <c r="AN32" s="119" t="s">
        <v>1743</v>
      </c>
      <c r="AO32" s="119" t="s">
        <v>1744</v>
      </c>
      <c r="AP32" s="109">
        <v>3</v>
      </c>
      <c r="AQ32" s="119" t="s">
        <v>2393</v>
      </c>
      <c r="AR32" s="119" t="s">
        <v>1707</v>
      </c>
      <c r="AS32" s="119" t="s">
        <v>1707</v>
      </c>
      <c r="AT32" s="119" t="s">
        <v>1707</v>
      </c>
      <c r="AV32" s="238" t="s">
        <v>2799</v>
      </c>
      <c r="AW32" s="245" t="b">
        <v>0</v>
      </c>
      <c r="AX32" s="224" t="s">
        <v>2948</v>
      </c>
      <c r="AY32" s="119">
        <v>2</v>
      </c>
      <c r="AZ32" s="119">
        <v>1</v>
      </c>
      <c r="BB32" s="119" t="b">
        <v>0</v>
      </c>
      <c r="BC32" s="119" t="b">
        <v>0</v>
      </c>
      <c r="BD32" s="119" t="b">
        <v>0</v>
      </c>
      <c r="BE32" s="247" t="s">
        <v>5468</v>
      </c>
      <c r="BF32" s="247" t="s">
        <v>5469</v>
      </c>
      <c r="BG32" s="247" t="s">
        <v>5469</v>
      </c>
      <c r="BM32" s="248"/>
    </row>
    <row r="33" spans="1:65" s="119" customFormat="1">
      <c r="A33" s="185">
        <v>823</v>
      </c>
      <c r="B33" s="153" t="s">
        <v>5470</v>
      </c>
      <c r="C33" s="153" t="s">
        <v>5471</v>
      </c>
      <c r="D33" s="239">
        <v>1</v>
      </c>
      <c r="E33" s="239">
        <v>1</v>
      </c>
      <c r="F33" s="239">
        <v>0</v>
      </c>
      <c r="G33" s="240"/>
      <c r="I33" s="119" t="s">
        <v>5472</v>
      </c>
      <c r="N33" s="119" t="s">
        <v>5446</v>
      </c>
      <c r="P33" s="120" t="s">
        <v>5473</v>
      </c>
      <c r="R33" s="241">
        <v>999</v>
      </c>
      <c r="S33" s="242">
        <v>99</v>
      </c>
      <c r="T33" s="188" t="s">
        <v>5449</v>
      </c>
      <c r="U33" s="189"/>
      <c r="V33" s="243">
        <v>37</v>
      </c>
      <c r="W33" s="244">
        <v>37</v>
      </c>
      <c r="X33" s="190" t="s">
        <v>1217</v>
      </c>
      <c r="Y33" s="245">
        <v>0</v>
      </c>
      <c r="Z33" s="245">
        <v>0</v>
      </c>
      <c r="AA33" s="245">
        <v>0</v>
      </c>
      <c r="AB33" s="245">
        <v>0</v>
      </c>
      <c r="AC33" s="245">
        <v>0</v>
      </c>
      <c r="AD33" s="245">
        <v>0</v>
      </c>
      <c r="AE33" s="245">
        <v>0</v>
      </c>
      <c r="AF33" s="245">
        <v>0</v>
      </c>
      <c r="AG33" s="245">
        <v>0</v>
      </c>
      <c r="AH33" s="119" t="s">
        <v>1051</v>
      </c>
      <c r="AI33" s="119" t="s">
        <v>1210</v>
      </c>
      <c r="AJ33" s="119" t="s">
        <v>140</v>
      </c>
      <c r="AK33" s="202" t="s">
        <v>140</v>
      </c>
      <c r="AL33" s="246">
        <v>3</v>
      </c>
      <c r="AM33" s="119" t="s">
        <v>416</v>
      </c>
      <c r="AN33" s="119" t="s">
        <v>416</v>
      </c>
      <c r="AO33" s="119" t="s">
        <v>417</v>
      </c>
      <c r="AP33" s="109">
        <v>1</v>
      </c>
      <c r="AQ33" s="119" t="s">
        <v>1076</v>
      </c>
      <c r="AR33" s="119" t="s">
        <v>1086</v>
      </c>
      <c r="AS33" s="119" t="s">
        <v>1077</v>
      </c>
      <c r="AT33" s="119" t="s">
        <v>1086</v>
      </c>
      <c r="AV33" s="238" t="s">
        <v>2799</v>
      </c>
      <c r="AW33" s="245" t="b">
        <v>0</v>
      </c>
      <c r="AX33" s="224" t="s">
        <v>1078</v>
      </c>
      <c r="AY33" s="119">
        <v>2</v>
      </c>
      <c r="AZ33" s="119">
        <v>0</v>
      </c>
      <c r="BB33" s="119" t="b">
        <v>0</v>
      </c>
      <c r="BC33" s="119" t="b">
        <v>0</v>
      </c>
      <c r="BD33" s="119" t="b">
        <v>0</v>
      </c>
      <c r="BE33" s="247" t="s">
        <v>5474</v>
      </c>
      <c r="BF33" s="247" t="s">
        <v>5475</v>
      </c>
      <c r="BG33" s="247" t="s">
        <v>5475</v>
      </c>
      <c r="BM33" s="248"/>
    </row>
    <row r="34" spans="1:65" s="119" customFormat="1">
      <c r="A34" s="185">
        <v>824</v>
      </c>
      <c r="B34" s="153" t="s">
        <v>5476</v>
      </c>
      <c r="C34" s="153" t="s">
        <v>5477</v>
      </c>
      <c r="D34" s="239">
        <v>1</v>
      </c>
      <c r="E34" s="239">
        <v>1</v>
      </c>
      <c r="F34" s="239">
        <v>0</v>
      </c>
      <c r="G34" s="240"/>
      <c r="I34" s="119" t="s">
        <v>5478</v>
      </c>
      <c r="N34" s="119" t="s">
        <v>5479</v>
      </c>
      <c r="P34" s="120" t="s">
        <v>5480</v>
      </c>
      <c r="R34" s="241">
        <v>999</v>
      </c>
      <c r="S34" s="242">
        <v>99</v>
      </c>
      <c r="T34" s="188" t="s">
        <v>5449</v>
      </c>
      <c r="U34" s="189"/>
      <c r="V34" s="243">
        <v>38</v>
      </c>
      <c r="W34" s="244">
        <v>38</v>
      </c>
      <c r="X34" s="190" t="s">
        <v>1827</v>
      </c>
      <c r="Y34" s="245">
        <v>0</v>
      </c>
      <c r="Z34" s="245">
        <v>0</v>
      </c>
      <c r="AA34" s="245">
        <v>0</v>
      </c>
      <c r="AB34" s="245">
        <v>0</v>
      </c>
      <c r="AC34" s="245">
        <v>0</v>
      </c>
      <c r="AD34" s="245">
        <v>0</v>
      </c>
      <c r="AE34" s="245">
        <v>0</v>
      </c>
      <c r="AF34" s="245">
        <v>0</v>
      </c>
      <c r="AG34" s="245">
        <v>0</v>
      </c>
      <c r="AH34" s="119" t="s">
        <v>1051</v>
      </c>
      <c r="AI34" s="119" t="s">
        <v>1210</v>
      </c>
      <c r="AJ34" s="119" t="s">
        <v>140</v>
      </c>
      <c r="AK34" s="202" t="s">
        <v>140</v>
      </c>
      <c r="AL34" s="246">
        <v>3</v>
      </c>
      <c r="AM34" s="119" t="s">
        <v>1743</v>
      </c>
      <c r="AN34" s="119" t="s">
        <v>1743</v>
      </c>
      <c r="AO34" s="119" t="s">
        <v>1744</v>
      </c>
      <c r="AP34" s="109">
        <v>3</v>
      </c>
      <c r="AQ34" s="119" t="s">
        <v>1741</v>
      </c>
      <c r="AR34" s="119" t="s">
        <v>1086</v>
      </c>
      <c r="AS34" s="119" t="s">
        <v>1077</v>
      </c>
      <c r="AT34" s="119" t="s">
        <v>1086</v>
      </c>
      <c r="AV34" s="238" t="s">
        <v>2799</v>
      </c>
      <c r="AW34" s="245" t="b">
        <v>0</v>
      </c>
      <c r="AX34" s="224" t="s">
        <v>1078</v>
      </c>
      <c r="AY34" s="119">
        <v>2</v>
      </c>
      <c r="AZ34" s="119">
        <v>0</v>
      </c>
      <c r="BB34" s="119" t="b">
        <v>0</v>
      </c>
      <c r="BC34" s="119" t="b">
        <v>0</v>
      </c>
      <c r="BD34" s="119" t="b">
        <v>0</v>
      </c>
      <c r="BE34" s="247" t="s">
        <v>5481</v>
      </c>
      <c r="BF34" s="247" t="s">
        <v>5482</v>
      </c>
      <c r="BG34" s="247" t="s">
        <v>5482</v>
      </c>
      <c r="BM34" s="248"/>
    </row>
    <row r="35" spans="1:65" s="119" customFormat="1">
      <c r="A35" s="185">
        <v>825</v>
      </c>
      <c r="B35" s="153" t="s">
        <v>5483</v>
      </c>
      <c r="C35" s="153" t="s">
        <v>5484</v>
      </c>
      <c r="D35" s="239">
        <v>1</v>
      </c>
      <c r="E35" s="239">
        <v>0</v>
      </c>
      <c r="F35" s="239">
        <v>0</v>
      </c>
      <c r="G35" s="240"/>
      <c r="I35" s="119" t="s">
        <v>5485</v>
      </c>
      <c r="P35" s="120" t="s">
        <v>5486</v>
      </c>
      <c r="R35" s="241">
        <v>999</v>
      </c>
      <c r="S35" s="242">
        <v>99</v>
      </c>
      <c r="T35" s="188" t="s">
        <v>5449</v>
      </c>
      <c r="U35" s="189"/>
      <c r="V35" s="243">
        <v>39</v>
      </c>
      <c r="W35" s="244">
        <v>39</v>
      </c>
      <c r="X35" s="190" t="s">
        <v>1209</v>
      </c>
      <c r="Y35" s="245">
        <v>0</v>
      </c>
      <c r="Z35" s="245">
        <v>0</v>
      </c>
      <c r="AA35" s="245">
        <v>0</v>
      </c>
      <c r="AB35" s="245">
        <v>0</v>
      </c>
      <c r="AC35" s="245">
        <v>0</v>
      </c>
      <c r="AD35" s="245">
        <v>0</v>
      </c>
      <c r="AE35" s="245">
        <v>0</v>
      </c>
      <c r="AF35" s="245">
        <v>0</v>
      </c>
      <c r="AG35" s="245">
        <v>0</v>
      </c>
      <c r="AH35" s="119" t="s">
        <v>1051</v>
      </c>
      <c r="AI35" s="119" t="s">
        <v>1210</v>
      </c>
      <c r="AJ35" s="119" t="s">
        <v>140</v>
      </c>
      <c r="AK35" s="202" t="s">
        <v>140</v>
      </c>
      <c r="AL35" s="246">
        <v>3</v>
      </c>
      <c r="AM35" s="119" t="s">
        <v>416</v>
      </c>
      <c r="AN35" s="119" t="s">
        <v>416</v>
      </c>
      <c r="AO35" s="119" t="s">
        <v>417</v>
      </c>
      <c r="AP35" s="109">
        <v>1</v>
      </c>
      <c r="AQ35" s="119" t="s">
        <v>1100</v>
      </c>
      <c r="AR35" s="119" t="s">
        <v>1107</v>
      </c>
      <c r="AS35" s="119" t="s">
        <v>1101</v>
      </c>
      <c r="AT35" s="119" t="s">
        <v>1107</v>
      </c>
      <c r="AV35" s="238" t="s">
        <v>2799</v>
      </c>
      <c r="AW35" s="245" t="b">
        <v>0</v>
      </c>
      <c r="AX35" s="224" t="s">
        <v>2711</v>
      </c>
      <c r="AY35" s="119">
        <v>3</v>
      </c>
      <c r="AZ35" s="119">
        <v>1</v>
      </c>
      <c r="BB35" s="119" t="b">
        <v>0</v>
      </c>
      <c r="BC35" s="119" t="b">
        <v>0</v>
      </c>
      <c r="BD35" s="119" t="b">
        <v>0</v>
      </c>
      <c r="BE35" s="247" t="s">
        <v>5487</v>
      </c>
      <c r="BF35" s="247" t="s">
        <v>5488</v>
      </c>
      <c r="BG35" s="247" t="s">
        <v>5488</v>
      </c>
      <c r="BM35" s="248"/>
    </row>
    <row r="36" spans="1:65" s="119" customFormat="1">
      <c r="A36" s="185">
        <v>826</v>
      </c>
      <c r="B36" s="153" t="s">
        <v>5489</v>
      </c>
      <c r="C36" s="153" t="s">
        <v>5490</v>
      </c>
      <c r="D36" s="239">
        <v>1</v>
      </c>
      <c r="E36" s="239">
        <v>0</v>
      </c>
      <c r="F36" s="239">
        <v>0</v>
      </c>
      <c r="G36" s="240"/>
      <c r="I36" s="119" t="s">
        <v>5491</v>
      </c>
      <c r="P36" s="120" t="s">
        <v>5492</v>
      </c>
      <c r="R36" s="241">
        <v>999</v>
      </c>
      <c r="S36" s="242">
        <v>99</v>
      </c>
      <c r="T36" s="188" t="s">
        <v>5449</v>
      </c>
      <c r="U36" s="189"/>
      <c r="V36" s="243">
        <v>40</v>
      </c>
      <c r="W36" s="244">
        <v>40</v>
      </c>
      <c r="X36" s="190" t="s">
        <v>1822</v>
      </c>
      <c r="Y36" s="245">
        <v>0</v>
      </c>
      <c r="Z36" s="245">
        <v>0</v>
      </c>
      <c r="AA36" s="245">
        <v>0</v>
      </c>
      <c r="AB36" s="245">
        <v>0</v>
      </c>
      <c r="AC36" s="245">
        <v>0</v>
      </c>
      <c r="AD36" s="245">
        <v>0</v>
      </c>
      <c r="AE36" s="245">
        <v>0</v>
      </c>
      <c r="AF36" s="245">
        <v>0</v>
      </c>
      <c r="AG36" s="245">
        <v>0</v>
      </c>
      <c r="AH36" s="119" t="s">
        <v>1051</v>
      </c>
      <c r="AI36" s="119" t="s">
        <v>1210</v>
      </c>
      <c r="AJ36" s="119" t="s">
        <v>140</v>
      </c>
      <c r="AK36" s="202" t="s">
        <v>140</v>
      </c>
      <c r="AL36" s="246">
        <v>3</v>
      </c>
      <c r="AM36" s="119" t="s">
        <v>1743</v>
      </c>
      <c r="AN36" s="119" t="s">
        <v>1743</v>
      </c>
      <c r="AO36" s="119" t="s">
        <v>1744</v>
      </c>
      <c r="AP36" s="109">
        <v>3</v>
      </c>
      <c r="AQ36" s="119" t="s">
        <v>1752</v>
      </c>
      <c r="AR36" s="119" t="s">
        <v>1107</v>
      </c>
      <c r="AS36" s="119" t="s">
        <v>1101</v>
      </c>
      <c r="AT36" s="119" t="s">
        <v>1107</v>
      </c>
      <c r="AV36" s="238" t="s">
        <v>2799</v>
      </c>
      <c r="AW36" s="245" t="b">
        <v>0</v>
      </c>
      <c r="AX36" s="224" t="s">
        <v>2711</v>
      </c>
      <c r="AY36" s="119">
        <v>3</v>
      </c>
      <c r="AZ36" s="119">
        <v>1</v>
      </c>
      <c r="BB36" s="119" t="b">
        <v>0</v>
      </c>
      <c r="BC36" s="119" t="b">
        <v>0</v>
      </c>
      <c r="BD36" s="119" t="b">
        <v>0</v>
      </c>
      <c r="BE36" s="247" t="s">
        <v>5493</v>
      </c>
      <c r="BF36" s="247" t="s">
        <v>5494</v>
      </c>
      <c r="BG36" s="247" t="s">
        <v>5494</v>
      </c>
      <c r="BM36" s="248"/>
    </row>
    <row r="37" spans="1:65" s="119" customFormat="1">
      <c r="A37" s="185">
        <v>827</v>
      </c>
      <c r="B37" s="153" t="s">
        <v>5495</v>
      </c>
      <c r="C37" s="153" t="s">
        <v>5496</v>
      </c>
      <c r="D37" s="239">
        <v>0</v>
      </c>
      <c r="E37" s="239">
        <v>1</v>
      </c>
      <c r="F37" s="239">
        <v>0</v>
      </c>
      <c r="G37" s="240"/>
      <c r="N37" s="119" t="s">
        <v>5442</v>
      </c>
      <c r="P37" s="120" t="s">
        <v>5497</v>
      </c>
      <c r="R37" s="241">
        <v>999</v>
      </c>
      <c r="S37" s="242">
        <v>99</v>
      </c>
      <c r="T37" s="188" t="s">
        <v>5449</v>
      </c>
      <c r="U37" s="189"/>
      <c r="V37" s="243">
        <v>41</v>
      </c>
      <c r="W37" s="244">
        <v>41</v>
      </c>
      <c r="X37" s="190" t="s">
        <v>2706</v>
      </c>
      <c r="Y37" s="245">
        <v>0</v>
      </c>
      <c r="Z37" s="245">
        <v>0</v>
      </c>
      <c r="AA37" s="245">
        <v>0</v>
      </c>
      <c r="AB37" s="245">
        <v>0</v>
      </c>
      <c r="AC37" s="245">
        <v>0</v>
      </c>
      <c r="AD37" s="245">
        <v>0</v>
      </c>
      <c r="AE37" s="245">
        <v>0</v>
      </c>
      <c r="AF37" s="245">
        <v>0</v>
      </c>
      <c r="AG37" s="245">
        <v>0</v>
      </c>
      <c r="AJ37" s="119" t="s">
        <v>84</v>
      </c>
      <c r="AK37" s="202" t="s">
        <v>84</v>
      </c>
      <c r="AL37" s="246">
        <v>5</v>
      </c>
      <c r="AM37" s="119" t="s">
        <v>416</v>
      </c>
      <c r="AN37" s="119" t="s">
        <v>416</v>
      </c>
      <c r="AO37" s="119" t="s">
        <v>417</v>
      </c>
      <c r="AP37" s="109">
        <v>1</v>
      </c>
      <c r="AQ37" s="119" t="s">
        <v>2943</v>
      </c>
      <c r="AR37" s="119" t="s">
        <v>43</v>
      </c>
      <c r="AS37" s="119" t="s">
        <v>286</v>
      </c>
      <c r="AT37" s="119" t="s">
        <v>43</v>
      </c>
      <c r="AV37" s="238" t="s">
        <v>2799</v>
      </c>
      <c r="AW37" s="245" t="b">
        <v>0</v>
      </c>
      <c r="AX37" s="224" t="s">
        <v>1581</v>
      </c>
      <c r="AZ37" s="119">
        <v>3</v>
      </c>
      <c r="BB37" s="119" t="b">
        <v>0</v>
      </c>
      <c r="BC37" s="119" t="b">
        <v>0</v>
      </c>
      <c r="BD37" s="119" t="b">
        <v>0</v>
      </c>
      <c r="BE37" s="119" t="s">
        <v>5498</v>
      </c>
      <c r="BF37" s="119" t="s">
        <v>5443</v>
      </c>
      <c r="BG37" s="119" t="s">
        <v>5443</v>
      </c>
      <c r="BM37" s="248"/>
    </row>
    <row r="38" spans="1:65" s="119" customFormat="1">
      <c r="A38" s="185">
        <v>828</v>
      </c>
      <c r="B38" s="153" t="s">
        <v>5499</v>
      </c>
      <c r="C38" s="153" t="s">
        <v>5500</v>
      </c>
      <c r="D38" s="239">
        <v>0</v>
      </c>
      <c r="E38" s="239">
        <v>1</v>
      </c>
      <c r="F38" s="239">
        <v>0</v>
      </c>
      <c r="G38" s="240"/>
      <c r="N38" s="119" t="s">
        <v>5501</v>
      </c>
      <c r="P38" s="120" t="s">
        <v>5502</v>
      </c>
      <c r="R38" s="241">
        <v>999</v>
      </c>
      <c r="S38" s="242">
        <v>99</v>
      </c>
      <c r="T38" s="188" t="s">
        <v>5449</v>
      </c>
      <c r="U38" s="189"/>
      <c r="V38" s="243">
        <v>42</v>
      </c>
      <c r="W38" s="244">
        <v>42</v>
      </c>
      <c r="X38" s="190" t="s">
        <v>2707</v>
      </c>
      <c r="Y38" s="245">
        <v>0</v>
      </c>
      <c r="Z38" s="245">
        <v>0</v>
      </c>
      <c r="AA38" s="245">
        <v>0</v>
      </c>
      <c r="AB38" s="245">
        <v>0</v>
      </c>
      <c r="AC38" s="245">
        <v>0</v>
      </c>
      <c r="AD38" s="245">
        <v>0</v>
      </c>
      <c r="AE38" s="245">
        <v>0</v>
      </c>
      <c r="AF38" s="245">
        <v>0</v>
      </c>
      <c r="AG38" s="245">
        <v>0</v>
      </c>
      <c r="AJ38" s="119" t="s">
        <v>84</v>
      </c>
      <c r="AK38" s="202" t="s">
        <v>84</v>
      </c>
      <c r="AL38" s="246">
        <v>5</v>
      </c>
      <c r="AM38" s="119" t="s">
        <v>1743</v>
      </c>
      <c r="AN38" s="119" t="s">
        <v>1743</v>
      </c>
      <c r="AO38" s="119" t="s">
        <v>1744</v>
      </c>
      <c r="AP38" s="109">
        <v>3</v>
      </c>
      <c r="AQ38" s="119" t="s">
        <v>2942</v>
      </c>
      <c r="AR38" s="119" t="s">
        <v>43</v>
      </c>
      <c r="AS38" s="119" t="s">
        <v>286</v>
      </c>
      <c r="AT38" s="119" t="s">
        <v>43</v>
      </c>
      <c r="AV38" s="238" t="s">
        <v>2799</v>
      </c>
      <c r="AW38" s="245" t="b">
        <v>0</v>
      </c>
      <c r="AX38" s="224" t="s">
        <v>2725</v>
      </c>
      <c r="AZ38" s="119">
        <v>3</v>
      </c>
      <c r="BB38" s="119" t="b">
        <v>0</v>
      </c>
      <c r="BC38" s="119" t="b">
        <v>0</v>
      </c>
      <c r="BD38" s="119" t="b">
        <v>0</v>
      </c>
      <c r="BE38" s="119" t="s">
        <v>5503</v>
      </c>
      <c r="BF38" s="119" t="s">
        <v>5504</v>
      </c>
      <c r="BG38" s="119" t="s">
        <v>5504</v>
      </c>
      <c r="BM38" s="248"/>
    </row>
    <row r="39" spans="1:65" s="119" customFormat="1">
      <c r="A39" s="185">
        <v>829</v>
      </c>
      <c r="B39" s="153" t="s">
        <v>5505</v>
      </c>
      <c r="C39" s="153" t="s">
        <v>5506</v>
      </c>
      <c r="D39" s="239">
        <v>0</v>
      </c>
      <c r="E39" s="239">
        <v>1</v>
      </c>
      <c r="F39" s="239">
        <v>0</v>
      </c>
      <c r="G39" s="240"/>
      <c r="N39" s="119" t="s">
        <v>5444</v>
      </c>
      <c r="P39" s="120" t="s">
        <v>5507</v>
      </c>
      <c r="R39" s="241">
        <v>999</v>
      </c>
      <c r="S39" s="242">
        <v>99</v>
      </c>
      <c r="T39" s="188" t="s">
        <v>5449</v>
      </c>
      <c r="U39" s="189"/>
      <c r="V39" s="243">
        <v>43</v>
      </c>
      <c r="W39" s="244">
        <v>43</v>
      </c>
      <c r="X39" s="190" t="s">
        <v>280</v>
      </c>
      <c r="Y39" s="245">
        <v>0</v>
      </c>
      <c r="Z39" s="245">
        <v>0</v>
      </c>
      <c r="AA39" s="245">
        <v>0</v>
      </c>
      <c r="AB39" s="245">
        <v>0</v>
      </c>
      <c r="AC39" s="245">
        <v>0</v>
      </c>
      <c r="AD39" s="245">
        <v>0</v>
      </c>
      <c r="AE39" s="245">
        <v>0</v>
      </c>
      <c r="AF39" s="245">
        <v>0</v>
      </c>
      <c r="AG39" s="245">
        <v>0</v>
      </c>
      <c r="AJ39" s="119" t="s">
        <v>84</v>
      </c>
      <c r="AK39" s="202" t="s">
        <v>84</v>
      </c>
      <c r="AL39" s="246">
        <v>5</v>
      </c>
      <c r="AM39" s="119" t="s">
        <v>416</v>
      </c>
      <c r="AN39" s="119" t="s">
        <v>416</v>
      </c>
      <c r="AO39" s="119" t="s">
        <v>417</v>
      </c>
      <c r="AP39" s="109">
        <v>1</v>
      </c>
      <c r="AQ39" s="119" t="s">
        <v>2943</v>
      </c>
      <c r="AR39" s="119" t="s">
        <v>43</v>
      </c>
      <c r="AS39" s="119" t="s">
        <v>286</v>
      </c>
      <c r="AT39" s="119" t="s">
        <v>43</v>
      </c>
      <c r="AV39" s="238" t="s">
        <v>2799</v>
      </c>
      <c r="AW39" s="245" t="b">
        <v>0</v>
      </c>
      <c r="AX39" s="224" t="s">
        <v>2725</v>
      </c>
      <c r="AZ39" s="119">
        <v>3</v>
      </c>
      <c r="BB39" s="119" t="b">
        <v>0</v>
      </c>
      <c r="BC39" s="119" t="b">
        <v>0</v>
      </c>
      <c r="BD39" s="119" t="b">
        <v>0</v>
      </c>
      <c r="BE39" s="119" t="s">
        <v>5508</v>
      </c>
      <c r="BF39" s="119" t="s">
        <v>5445</v>
      </c>
      <c r="BG39" s="119" t="s">
        <v>5445</v>
      </c>
      <c r="BM39" s="248"/>
    </row>
    <row r="40" spans="1:65" s="119" customFormat="1">
      <c r="A40" s="185">
        <v>830</v>
      </c>
      <c r="B40" s="153" t="s">
        <v>5509</v>
      </c>
      <c r="C40" s="153" t="s">
        <v>5510</v>
      </c>
      <c r="D40" s="239">
        <v>0</v>
      </c>
      <c r="E40" s="239">
        <v>1</v>
      </c>
      <c r="F40" s="239">
        <v>0</v>
      </c>
      <c r="G40" s="240"/>
      <c r="N40" s="119" t="s">
        <v>5511</v>
      </c>
      <c r="P40" s="120" t="s">
        <v>5512</v>
      </c>
      <c r="R40" s="241">
        <v>999</v>
      </c>
      <c r="S40" s="242">
        <v>99</v>
      </c>
      <c r="T40" s="188" t="s">
        <v>5449</v>
      </c>
      <c r="U40" s="189"/>
      <c r="V40" s="243">
        <v>44</v>
      </c>
      <c r="W40" s="244">
        <v>44</v>
      </c>
      <c r="X40" s="190" t="s">
        <v>2708</v>
      </c>
      <c r="Y40" s="245">
        <v>0</v>
      </c>
      <c r="Z40" s="245">
        <v>0</v>
      </c>
      <c r="AA40" s="245">
        <v>0</v>
      </c>
      <c r="AB40" s="245">
        <v>0</v>
      </c>
      <c r="AC40" s="245">
        <v>0</v>
      </c>
      <c r="AD40" s="245">
        <v>0</v>
      </c>
      <c r="AE40" s="245">
        <v>0</v>
      </c>
      <c r="AF40" s="245">
        <v>0</v>
      </c>
      <c r="AG40" s="245">
        <v>0</v>
      </c>
      <c r="AJ40" s="119" t="s">
        <v>84</v>
      </c>
      <c r="AK40" s="202" t="s">
        <v>84</v>
      </c>
      <c r="AL40" s="246">
        <v>5</v>
      </c>
      <c r="AM40" s="119" t="s">
        <v>1743</v>
      </c>
      <c r="AN40" s="119" t="s">
        <v>1743</v>
      </c>
      <c r="AO40" s="119" t="s">
        <v>1744</v>
      </c>
      <c r="AP40" s="109">
        <v>3</v>
      </c>
      <c r="AQ40" s="119" t="s">
        <v>2942</v>
      </c>
      <c r="AR40" s="119" t="s">
        <v>43</v>
      </c>
      <c r="AS40" s="119" t="s">
        <v>286</v>
      </c>
      <c r="AT40" s="119" t="s">
        <v>43</v>
      </c>
      <c r="AV40" s="238" t="s">
        <v>2799</v>
      </c>
      <c r="AW40" s="245" t="b">
        <v>0</v>
      </c>
      <c r="AX40" s="224" t="s">
        <v>2725</v>
      </c>
      <c r="AZ40" s="119">
        <v>3</v>
      </c>
      <c r="BB40" s="119" t="b">
        <v>0</v>
      </c>
      <c r="BC40" s="119" t="b">
        <v>0</v>
      </c>
      <c r="BD40" s="119" t="b">
        <v>0</v>
      </c>
      <c r="BE40" s="119" t="s">
        <v>5513</v>
      </c>
      <c r="BF40" s="119" t="s">
        <v>5514</v>
      </c>
      <c r="BG40" s="119" t="s">
        <v>5514</v>
      </c>
      <c r="BM40" s="248"/>
    </row>
    <row r="41" spans="1:65" s="119" customFormat="1">
      <c r="A41" s="185">
        <v>831</v>
      </c>
      <c r="B41" s="153" t="s">
        <v>5515</v>
      </c>
      <c r="C41" s="153" t="s">
        <v>5516</v>
      </c>
      <c r="D41" s="239">
        <v>1</v>
      </c>
      <c r="E41" s="239">
        <v>1</v>
      </c>
      <c r="F41" s="239">
        <v>0</v>
      </c>
      <c r="G41" s="240"/>
      <c r="I41" s="119" t="s">
        <v>5517</v>
      </c>
      <c r="N41" s="119" t="s">
        <v>5447</v>
      </c>
      <c r="P41" s="120" t="s">
        <v>5518</v>
      </c>
      <c r="R41" s="241">
        <v>999</v>
      </c>
      <c r="S41" s="242">
        <v>99</v>
      </c>
      <c r="T41" s="188" t="s">
        <v>5449</v>
      </c>
      <c r="U41" s="189"/>
      <c r="V41" s="243">
        <v>45</v>
      </c>
      <c r="W41" s="244">
        <v>45</v>
      </c>
      <c r="X41" s="190" t="s">
        <v>1376</v>
      </c>
      <c r="Y41" s="245">
        <v>0</v>
      </c>
      <c r="Z41" s="245">
        <v>0</v>
      </c>
      <c r="AA41" s="245">
        <v>0</v>
      </c>
      <c r="AB41" s="245">
        <v>0</v>
      </c>
      <c r="AC41" s="245">
        <v>0</v>
      </c>
      <c r="AD41" s="245">
        <v>0</v>
      </c>
      <c r="AE41" s="245">
        <v>0</v>
      </c>
      <c r="AF41" s="245">
        <v>0</v>
      </c>
      <c r="AG41" s="245">
        <v>0</v>
      </c>
      <c r="AH41" s="119" t="s">
        <v>1051</v>
      </c>
      <c r="AI41" s="119" t="s">
        <v>93</v>
      </c>
      <c r="AJ41" s="119" t="s">
        <v>84</v>
      </c>
      <c r="AK41" s="202" t="s">
        <v>84</v>
      </c>
      <c r="AL41" s="246">
        <v>5</v>
      </c>
      <c r="AM41" s="119" t="s">
        <v>416</v>
      </c>
      <c r="AN41" s="119" t="s">
        <v>416</v>
      </c>
      <c r="AO41" s="119" t="s">
        <v>417</v>
      </c>
      <c r="AP41" s="109">
        <v>1</v>
      </c>
      <c r="AQ41" s="119" t="s">
        <v>1076</v>
      </c>
      <c r="AR41" s="119" t="s">
        <v>1086</v>
      </c>
      <c r="AS41" s="119" t="s">
        <v>1077</v>
      </c>
      <c r="AT41" s="119" t="s">
        <v>1086</v>
      </c>
      <c r="AV41" s="238" t="s">
        <v>2799</v>
      </c>
      <c r="AW41" s="245" t="b">
        <v>0</v>
      </c>
      <c r="AX41" s="224" t="s">
        <v>1078</v>
      </c>
      <c r="AY41" s="119">
        <v>2</v>
      </c>
      <c r="AZ41" s="119">
        <v>0</v>
      </c>
      <c r="BB41" s="119" t="b">
        <v>0</v>
      </c>
      <c r="BC41" s="119" t="b">
        <v>0</v>
      </c>
      <c r="BD41" s="119" t="b">
        <v>0</v>
      </c>
      <c r="BE41" s="119" t="s">
        <v>5519</v>
      </c>
      <c r="BF41" s="119" t="s">
        <v>5520</v>
      </c>
      <c r="BG41" s="119" t="s">
        <v>5520</v>
      </c>
      <c r="BM41" s="248"/>
    </row>
    <row r="42" spans="1:65" s="119" customFormat="1">
      <c r="A42" s="185">
        <v>832</v>
      </c>
      <c r="B42" s="153" t="s">
        <v>5521</v>
      </c>
      <c r="C42" s="153" t="s">
        <v>5522</v>
      </c>
      <c r="D42" s="239">
        <v>1</v>
      </c>
      <c r="E42" s="239">
        <v>1</v>
      </c>
      <c r="F42" s="239">
        <v>0</v>
      </c>
      <c r="G42" s="240"/>
      <c r="I42" s="119" t="s">
        <v>5523</v>
      </c>
      <c r="N42" s="119" t="s">
        <v>5524</v>
      </c>
      <c r="P42" s="120" t="s">
        <v>5525</v>
      </c>
      <c r="R42" s="241">
        <v>999</v>
      </c>
      <c r="S42" s="242">
        <v>99</v>
      </c>
      <c r="T42" s="188" t="s">
        <v>5449</v>
      </c>
      <c r="U42" s="189"/>
      <c r="V42" s="243">
        <v>46</v>
      </c>
      <c r="W42" s="244">
        <v>46</v>
      </c>
      <c r="X42" s="190" t="s">
        <v>1963</v>
      </c>
      <c r="Y42" s="245">
        <v>0</v>
      </c>
      <c r="Z42" s="245">
        <v>0</v>
      </c>
      <c r="AA42" s="245">
        <v>0</v>
      </c>
      <c r="AB42" s="245">
        <v>0</v>
      </c>
      <c r="AC42" s="245">
        <v>0</v>
      </c>
      <c r="AD42" s="245">
        <v>0</v>
      </c>
      <c r="AE42" s="245">
        <v>0</v>
      </c>
      <c r="AF42" s="245">
        <v>0</v>
      </c>
      <c r="AG42" s="245">
        <v>0</v>
      </c>
      <c r="AH42" s="119" t="s">
        <v>1051</v>
      </c>
      <c r="AI42" s="119" t="s">
        <v>93</v>
      </c>
      <c r="AJ42" s="119" t="s">
        <v>84</v>
      </c>
      <c r="AK42" s="202" t="s">
        <v>84</v>
      </c>
      <c r="AL42" s="246">
        <v>5</v>
      </c>
      <c r="AM42" s="119" t="s">
        <v>1743</v>
      </c>
      <c r="AN42" s="119" t="s">
        <v>1743</v>
      </c>
      <c r="AO42" s="119" t="s">
        <v>1744</v>
      </c>
      <c r="AP42" s="109">
        <v>3</v>
      </c>
      <c r="AQ42" s="119" t="s">
        <v>1741</v>
      </c>
      <c r="AR42" s="119" t="s">
        <v>1086</v>
      </c>
      <c r="AS42" s="119" t="s">
        <v>1077</v>
      </c>
      <c r="AT42" s="119" t="s">
        <v>1086</v>
      </c>
      <c r="AV42" s="238" t="s">
        <v>2799</v>
      </c>
      <c r="AW42" s="245" t="b">
        <v>0</v>
      </c>
      <c r="AX42" s="224" t="s">
        <v>1078</v>
      </c>
      <c r="AY42" s="119">
        <v>2</v>
      </c>
      <c r="AZ42" s="119">
        <v>0</v>
      </c>
      <c r="BB42" s="119" t="b">
        <v>0</v>
      </c>
      <c r="BC42" s="119" t="b">
        <v>0</v>
      </c>
      <c r="BD42" s="119" t="b">
        <v>0</v>
      </c>
      <c r="BE42" s="119" t="s">
        <v>5526</v>
      </c>
      <c r="BF42" s="119" t="s">
        <v>5527</v>
      </c>
      <c r="BG42" s="119" t="s">
        <v>5527</v>
      </c>
      <c r="BM42" s="248"/>
    </row>
    <row r="43" spans="1:65" s="119" customFormat="1">
      <c r="A43" s="185">
        <v>833</v>
      </c>
      <c r="B43" s="153" t="s">
        <v>5528</v>
      </c>
      <c r="C43" s="153" t="s">
        <v>5529</v>
      </c>
      <c r="D43" s="239">
        <v>1</v>
      </c>
      <c r="E43" s="239">
        <v>1</v>
      </c>
      <c r="F43" s="239">
        <v>0</v>
      </c>
      <c r="G43" s="240"/>
      <c r="I43" s="119" t="s">
        <v>5530</v>
      </c>
      <c r="N43" s="119" t="s">
        <v>5448</v>
      </c>
      <c r="P43" s="120" t="s">
        <v>5531</v>
      </c>
      <c r="R43" s="241">
        <v>999</v>
      </c>
      <c r="S43" s="242">
        <v>99</v>
      </c>
      <c r="T43" s="188" t="s">
        <v>5449</v>
      </c>
      <c r="U43" s="189"/>
      <c r="V43" s="243">
        <v>47</v>
      </c>
      <c r="W43" s="244">
        <v>47</v>
      </c>
      <c r="X43" s="190" t="s">
        <v>1491</v>
      </c>
      <c r="Y43" s="245">
        <v>0</v>
      </c>
      <c r="Z43" s="245">
        <v>0</v>
      </c>
      <c r="AA43" s="245">
        <v>0</v>
      </c>
      <c r="AB43" s="245">
        <v>0</v>
      </c>
      <c r="AC43" s="245">
        <v>0</v>
      </c>
      <c r="AD43" s="245">
        <v>0</v>
      </c>
      <c r="AE43" s="245">
        <v>0</v>
      </c>
      <c r="AF43" s="245">
        <v>0</v>
      </c>
      <c r="AG43" s="245">
        <v>0</v>
      </c>
      <c r="AH43" s="119" t="s">
        <v>1051</v>
      </c>
      <c r="AI43" s="119" t="s">
        <v>1492</v>
      </c>
      <c r="AJ43" s="119" t="s">
        <v>84</v>
      </c>
      <c r="AK43" s="202" t="s">
        <v>84</v>
      </c>
      <c r="AL43" s="246">
        <v>5</v>
      </c>
      <c r="AM43" s="119" t="s">
        <v>416</v>
      </c>
      <c r="AN43" s="119" t="s">
        <v>416</v>
      </c>
      <c r="AO43" s="119" t="s">
        <v>417</v>
      </c>
      <c r="AP43" s="109">
        <v>1</v>
      </c>
      <c r="AQ43" s="119" t="s">
        <v>1076</v>
      </c>
      <c r="AR43" s="119" t="s">
        <v>1086</v>
      </c>
      <c r="AS43" s="119" t="s">
        <v>1077</v>
      </c>
      <c r="AT43" s="119" t="s">
        <v>1086</v>
      </c>
      <c r="AV43" s="238" t="s">
        <v>2799</v>
      </c>
      <c r="AW43" s="245" t="b">
        <v>0</v>
      </c>
      <c r="AX43" s="224" t="s">
        <v>1078</v>
      </c>
      <c r="AY43" s="119">
        <v>2</v>
      </c>
      <c r="AZ43" s="119">
        <v>0</v>
      </c>
      <c r="BB43" s="119" t="b">
        <v>0</v>
      </c>
      <c r="BC43" s="119" t="b">
        <v>0</v>
      </c>
      <c r="BD43" s="119" t="b">
        <v>0</v>
      </c>
      <c r="BE43" s="119" t="s">
        <v>5532</v>
      </c>
      <c r="BF43" s="119" t="s">
        <v>5533</v>
      </c>
      <c r="BG43" s="119" t="s">
        <v>5533</v>
      </c>
      <c r="BM43" s="248"/>
    </row>
    <row r="44" spans="1:65" s="168" customFormat="1" ht="15" thickBot="1">
      <c r="A44" s="249">
        <v>834</v>
      </c>
      <c r="B44" s="153" t="s">
        <v>5534</v>
      </c>
      <c r="C44" s="153" t="s">
        <v>5535</v>
      </c>
      <c r="D44" s="251">
        <v>1</v>
      </c>
      <c r="E44" s="251">
        <v>1</v>
      </c>
      <c r="F44" s="251">
        <v>0</v>
      </c>
      <c r="G44" s="252"/>
      <c r="I44" s="168" t="s">
        <v>5536</v>
      </c>
      <c r="N44" s="168" t="s">
        <v>5537</v>
      </c>
      <c r="P44" s="253" t="s">
        <v>5538</v>
      </c>
      <c r="R44" s="254">
        <v>999</v>
      </c>
      <c r="S44" s="255">
        <v>99</v>
      </c>
      <c r="T44" s="256" t="s">
        <v>5449</v>
      </c>
      <c r="U44" s="257"/>
      <c r="V44" s="258">
        <v>48</v>
      </c>
      <c r="W44" s="259">
        <v>48</v>
      </c>
      <c r="X44" s="260" t="s">
        <v>2046</v>
      </c>
      <c r="Y44" s="261">
        <v>0</v>
      </c>
      <c r="Z44" s="261">
        <v>0</v>
      </c>
      <c r="AA44" s="261">
        <v>0</v>
      </c>
      <c r="AB44" s="261">
        <v>0</v>
      </c>
      <c r="AC44" s="261">
        <v>0</v>
      </c>
      <c r="AD44" s="261">
        <v>0</v>
      </c>
      <c r="AE44" s="261">
        <v>0</v>
      </c>
      <c r="AF44" s="261">
        <v>0</v>
      </c>
      <c r="AG44" s="261">
        <v>0</v>
      </c>
      <c r="AH44" s="168" t="s">
        <v>1051</v>
      </c>
      <c r="AI44" s="168" t="s">
        <v>1492</v>
      </c>
      <c r="AJ44" s="168" t="s">
        <v>84</v>
      </c>
      <c r="AK44" s="262" t="s">
        <v>84</v>
      </c>
      <c r="AL44" s="263">
        <v>5</v>
      </c>
      <c r="AM44" s="168" t="s">
        <v>1743</v>
      </c>
      <c r="AN44" s="168" t="s">
        <v>1743</v>
      </c>
      <c r="AO44" s="168" t="s">
        <v>1744</v>
      </c>
      <c r="AP44" s="264">
        <v>3</v>
      </c>
      <c r="AQ44" s="168" t="s">
        <v>1741</v>
      </c>
      <c r="AR44" s="168" t="s">
        <v>1086</v>
      </c>
      <c r="AS44" s="168" t="s">
        <v>1077</v>
      </c>
      <c r="AT44" s="168" t="s">
        <v>1086</v>
      </c>
      <c r="AV44" s="250" t="s">
        <v>2799</v>
      </c>
      <c r="AW44" s="261" t="b">
        <v>0</v>
      </c>
      <c r="AX44" s="265" t="s">
        <v>1078</v>
      </c>
      <c r="AY44" s="168">
        <v>2</v>
      </c>
      <c r="AZ44" s="168">
        <v>0</v>
      </c>
      <c r="BB44" s="168" t="b">
        <v>0</v>
      </c>
      <c r="BC44" s="168" t="b">
        <v>0</v>
      </c>
      <c r="BD44" s="168" t="b">
        <v>0</v>
      </c>
      <c r="BE44" s="168" t="s">
        <v>5539</v>
      </c>
      <c r="BF44" s="168" t="s">
        <v>5540</v>
      </c>
      <c r="BG44" s="168" t="s">
        <v>5540</v>
      </c>
      <c r="BM44" s="266"/>
    </row>
    <row r="45" spans="1:65" s="167" customFormat="1">
      <c r="A45" s="185">
        <v>835</v>
      </c>
      <c r="B45" s="153" t="s">
        <v>5457</v>
      </c>
      <c r="C45" s="153" t="s">
        <v>5458</v>
      </c>
      <c r="D45" s="329">
        <v>0</v>
      </c>
      <c r="E45" s="329">
        <v>0</v>
      </c>
      <c r="F45" s="329">
        <v>0</v>
      </c>
      <c r="G45" s="330"/>
      <c r="I45" s="167" t="s">
        <v>5541</v>
      </c>
      <c r="N45" s="167" t="s">
        <v>5454</v>
      </c>
      <c r="P45" s="297" t="s">
        <v>5453</v>
      </c>
      <c r="R45" s="290">
        <v>999</v>
      </c>
      <c r="S45" s="331">
        <v>99</v>
      </c>
      <c r="T45" s="332" t="s">
        <v>5453</v>
      </c>
      <c r="U45" s="293"/>
      <c r="V45" s="333">
        <v>34</v>
      </c>
      <c r="W45" s="334">
        <v>34</v>
      </c>
      <c r="X45" s="294" t="s">
        <v>1663</v>
      </c>
      <c r="Y45" s="335">
        <v>0</v>
      </c>
      <c r="Z45" s="335">
        <v>0</v>
      </c>
      <c r="AA45" s="335">
        <v>0</v>
      </c>
      <c r="AB45" s="335">
        <v>0</v>
      </c>
      <c r="AC45" s="335">
        <v>0</v>
      </c>
      <c r="AD45" s="335">
        <v>0</v>
      </c>
      <c r="AE45" s="335">
        <v>0</v>
      </c>
      <c r="AF45" s="335">
        <v>0</v>
      </c>
      <c r="AG45" s="335">
        <v>0</v>
      </c>
      <c r="AJ45" s="167" t="s">
        <v>140</v>
      </c>
      <c r="AK45" s="289" t="s">
        <v>140</v>
      </c>
      <c r="AL45" s="336">
        <v>3</v>
      </c>
      <c r="AM45" s="167" t="s">
        <v>416</v>
      </c>
      <c r="AN45" s="167" t="s">
        <v>416</v>
      </c>
      <c r="AO45" s="167" t="s">
        <v>417</v>
      </c>
      <c r="AP45" s="337">
        <v>1</v>
      </c>
      <c r="AQ45" s="167" t="s">
        <v>43</v>
      </c>
      <c r="AR45" s="167" t="s">
        <v>43</v>
      </c>
      <c r="AS45" s="167" t="s">
        <v>286</v>
      </c>
      <c r="AT45" s="167" t="s">
        <v>43</v>
      </c>
      <c r="AV45" s="328" t="s">
        <v>2799</v>
      </c>
      <c r="AW45" s="335" t="b">
        <v>0</v>
      </c>
      <c r="AX45" s="338" t="s">
        <v>1581</v>
      </c>
      <c r="AY45" s="167">
        <v>3</v>
      </c>
      <c r="AZ45" s="167">
        <v>1</v>
      </c>
      <c r="BA45" s="167" t="s">
        <v>5456</v>
      </c>
      <c r="BB45" s="167" t="b">
        <v>0</v>
      </c>
      <c r="BC45" s="167" t="b">
        <v>0</v>
      </c>
      <c r="BD45" s="167" t="b">
        <v>0</v>
      </c>
      <c r="BE45" s="167" t="s">
        <v>5454</v>
      </c>
      <c r="BF45" s="167" t="s">
        <v>5455</v>
      </c>
      <c r="BG45" s="167" t="s">
        <v>5455</v>
      </c>
      <c r="BM45" s="339"/>
    </row>
    <row r="46" spans="1:65" s="119" customFormat="1" ht="15" thickBot="1">
      <c r="A46" s="249">
        <v>836</v>
      </c>
      <c r="B46" s="153" t="s">
        <v>5460</v>
      </c>
      <c r="C46" s="153" t="s">
        <v>5461</v>
      </c>
      <c r="D46" s="239">
        <v>0</v>
      </c>
      <c r="E46" s="239">
        <v>0</v>
      </c>
      <c r="F46" s="239">
        <v>0</v>
      </c>
      <c r="G46" s="240"/>
      <c r="P46" s="120" t="s">
        <v>5542</v>
      </c>
      <c r="R46" s="241">
        <v>999</v>
      </c>
      <c r="S46" s="242">
        <v>99</v>
      </c>
      <c r="T46" s="188" t="s">
        <v>5453</v>
      </c>
      <c r="U46" s="189"/>
      <c r="V46" s="243">
        <v>35</v>
      </c>
      <c r="W46" s="244">
        <v>35</v>
      </c>
      <c r="X46" s="190" t="s">
        <v>2366</v>
      </c>
      <c r="Y46" s="245">
        <v>0</v>
      </c>
      <c r="Z46" s="245">
        <v>0</v>
      </c>
      <c r="AA46" s="245">
        <v>0</v>
      </c>
      <c r="AB46" s="245">
        <v>0</v>
      </c>
      <c r="AC46" s="245">
        <v>0</v>
      </c>
      <c r="AD46" s="245">
        <v>0</v>
      </c>
      <c r="AE46" s="245">
        <v>0</v>
      </c>
      <c r="AF46" s="245">
        <v>0</v>
      </c>
      <c r="AG46" s="245">
        <v>0</v>
      </c>
      <c r="AJ46" s="119" t="s">
        <v>140</v>
      </c>
      <c r="AK46" s="202" t="s">
        <v>140</v>
      </c>
      <c r="AL46" s="246">
        <v>3</v>
      </c>
      <c r="AM46" s="119" t="s">
        <v>416</v>
      </c>
      <c r="AN46" s="119" t="s">
        <v>416</v>
      </c>
      <c r="AO46" s="119" t="s">
        <v>417</v>
      </c>
      <c r="AP46" s="109">
        <v>1</v>
      </c>
      <c r="AQ46" s="119" t="s">
        <v>2335</v>
      </c>
      <c r="AR46" s="119" t="s">
        <v>1707</v>
      </c>
      <c r="AS46" s="119" t="s">
        <v>1707</v>
      </c>
      <c r="AT46" s="119" t="s">
        <v>1707</v>
      </c>
      <c r="AV46" s="238" t="s">
        <v>2799</v>
      </c>
      <c r="AW46" s="245" t="b">
        <v>0</v>
      </c>
      <c r="AX46" s="224" t="s">
        <v>2948</v>
      </c>
      <c r="AY46" s="119">
        <v>2</v>
      </c>
      <c r="AZ46" s="119">
        <v>1</v>
      </c>
      <c r="BB46" s="119" t="b">
        <v>0</v>
      </c>
      <c r="BC46" s="119" t="b">
        <v>0</v>
      </c>
      <c r="BD46" s="119" t="b">
        <v>0</v>
      </c>
      <c r="BE46" s="119" t="s">
        <v>5543</v>
      </c>
      <c r="BF46" s="119" t="s">
        <v>5544</v>
      </c>
      <c r="BG46" s="119" t="s">
        <v>5544</v>
      </c>
      <c r="BM46" s="248"/>
    </row>
    <row r="47" spans="1:65" s="119" customFormat="1">
      <c r="A47" s="185">
        <v>837</v>
      </c>
      <c r="B47" s="153" t="s">
        <v>5465</v>
      </c>
      <c r="C47" s="153" t="s">
        <v>5466</v>
      </c>
      <c r="D47" s="239">
        <v>0</v>
      </c>
      <c r="E47" s="239">
        <v>0</v>
      </c>
      <c r="F47" s="239">
        <v>0</v>
      </c>
      <c r="G47" s="240"/>
      <c r="P47" s="120" t="s">
        <v>5545</v>
      </c>
      <c r="R47" s="241">
        <v>999</v>
      </c>
      <c r="S47" s="242">
        <v>99</v>
      </c>
      <c r="T47" s="188" t="s">
        <v>5453</v>
      </c>
      <c r="U47" s="189"/>
      <c r="V47" s="243">
        <v>36</v>
      </c>
      <c r="W47" s="244">
        <v>36</v>
      </c>
      <c r="X47" s="190" t="s">
        <v>2424</v>
      </c>
      <c r="Y47" s="245">
        <v>0</v>
      </c>
      <c r="Z47" s="245">
        <v>0</v>
      </c>
      <c r="AA47" s="245">
        <v>0</v>
      </c>
      <c r="AB47" s="245">
        <v>0</v>
      </c>
      <c r="AC47" s="245">
        <v>0</v>
      </c>
      <c r="AD47" s="245">
        <v>0</v>
      </c>
      <c r="AE47" s="245">
        <v>0</v>
      </c>
      <c r="AF47" s="245">
        <v>0</v>
      </c>
      <c r="AG47" s="245">
        <v>0</v>
      </c>
      <c r="AJ47" s="119" t="s">
        <v>140</v>
      </c>
      <c r="AK47" s="202" t="s">
        <v>140</v>
      </c>
      <c r="AL47" s="246">
        <v>3</v>
      </c>
      <c r="AM47" s="119" t="s">
        <v>1743</v>
      </c>
      <c r="AN47" s="119" t="s">
        <v>1743</v>
      </c>
      <c r="AO47" s="119" t="s">
        <v>1744</v>
      </c>
      <c r="AP47" s="109">
        <v>3</v>
      </c>
      <c r="AQ47" s="119" t="s">
        <v>2393</v>
      </c>
      <c r="AR47" s="119" t="s">
        <v>1707</v>
      </c>
      <c r="AS47" s="119" t="s">
        <v>1707</v>
      </c>
      <c r="AT47" s="119" t="s">
        <v>1707</v>
      </c>
      <c r="AV47" s="238" t="s">
        <v>2799</v>
      </c>
      <c r="AW47" s="245" t="b">
        <v>0</v>
      </c>
      <c r="AX47" s="224" t="s">
        <v>2948</v>
      </c>
      <c r="AY47" s="119">
        <v>2</v>
      </c>
      <c r="AZ47" s="119">
        <v>1</v>
      </c>
      <c r="BB47" s="119" t="b">
        <v>0</v>
      </c>
      <c r="BC47" s="119" t="b">
        <v>0</v>
      </c>
      <c r="BD47" s="119" t="b">
        <v>0</v>
      </c>
      <c r="BE47" s="119" t="s">
        <v>5546</v>
      </c>
      <c r="BF47" s="119" t="s">
        <v>5547</v>
      </c>
      <c r="BG47" s="119" t="s">
        <v>5547</v>
      </c>
      <c r="BM47" s="248"/>
    </row>
    <row r="48" spans="1:65" s="119" customFormat="1" ht="15" thickBot="1">
      <c r="A48" s="249">
        <v>838</v>
      </c>
      <c r="B48" s="153" t="s">
        <v>5470</v>
      </c>
      <c r="C48" s="153" t="s">
        <v>5471</v>
      </c>
      <c r="D48" s="239">
        <v>1</v>
      </c>
      <c r="E48" s="239">
        <v>1</v>
      </c>
      <c r="F48" s="239">
        <v>0</v>
      </c>
      <c r="G48" s="240"/>
      <c r="I48" s="119" t="s">
        <v>5548</v>
      </c>
      <c r="N48" s="119" t="s">
        <v>5549</v>
      </c>
      <c r="P48" s="120" t="s">
        <v>5550</v>
      </c>
      <c r="R48" s="241">
        <v>999</v>
      </c>
      <c r="S48" s="242">
        <v>99</v>
      </c>
      <c r="T48" s="188" t="s">
        <v>5453</v>
      </c>
      <c r="U48" s="189"/>
      <c r="V48" s="243">
        <v>37</v>
      </c>
      <c r="W48" s="244">
        <v>37</v>
      </c>
      <c r="X48" s="190" t="s">
        <v>1217</v>
      </c>
      <c r="Y48" s="245">
        <v>0</v>
      </c>
      <c r="Z48" s="245">
        <v>0</v>
      </c>
      <c r="AA48" s="245">
        <v>0</v>
      </c>
      <c r="AB48" s="245">
        <v>0</v>
      </c>
      <c r="AC48" s="245">
        <v>0</v>
      </c>
      <c r="AD48" s="245">
        <v>0</v>
      </c>
      <c r="AE48" s="245">
        <v>0</v>
      </c>
      <c r="AF48" s="245">
        <v>0</v>
      </c>
      <c r="AG48" s="245">
        <v>0</v>
      </c>
      <c r="AH48" s="119" t="s">
        <v>1051</v>
      </c>
      <c r="AI48" s="119" t="s">
        <v>1210</v>
      </c>
      <c r="AJ48" s="119" t="s">
        <v>140</v>
      </c>
      <c r="AK48" s="202" t="s">
        <v>140</v>
      </c>
      <c r="AL48" s="246">
        <v>3</v>
      </c>
      <c r="AM48" s="119" t="s">
        <v>416</v>
      </c>
      <c r="AN48" s="119" t="s">
        <v>416</v>
      </c>
      <c r="AO48" s="119" t="s">
        <v>417</v>
      </c>
      <c r="AP48" s="109">
        <v>1</v>
      </c>
      <c r="AQ48" s="119" t="s">
        <v>1076</v>
      </c>
      <c r="AR48" s="119" t="s">
        <v>1086</v>
      </c>
      <c r="AS48" s="119" t="s">
        <v>1077</v>
      </c>
      <c r="AT48" s="119" t="s">
        <v>1086</v>
      </c>
      <c r="AV48" s="238" t="s">
        <v>2799</v>
      </c>
      <c r="AW48" s="245" t="b">
        <v>0</v>
      </c>
      <c r="AX48" s="224" t="s">
        <v>1078</v>
      </c>
      <c r="AY48" s="119">
        <v>2</v>
      </c>
      <c r="AZ48" s="119">
        <v>0</v>
      </c>
      <c r="BB48" s="119" t="b">
        <v>0</v>
      </c>
      <c r="BC48" s="119" t="b">
        <v>0</v>
      </c>
      <c r="BD48" s="119" t="b">
        <v>0</v>
      </c>
      <c r="BE48" s="119" t="s">
        <v>5551</v>
      </c>
      <c r="BF48" s="119" t="s">
        <v>5552</v>
      </c>
      <c r="BG48" s="119" t="s">
        <v>5552</v>
      </c>
      <c r="BM48" s="248"/>
    </row>
    <row r="49" spans="1:65" s="119" customFormat="1">
      <c r="A49" s="185">
        <v>839</v>
      </c>
      <c r="B49" s="153" t="s">
        <v>5476</v>
      </c>
      <c r="C49" s="153" t="s">
        <v>5477</v>
      </c>
      <c r="D49" s="239">
        <v>1</v>
      </c>
      <c r="E49" s="239">
        <v>1</v>
      </c>
      <c r="F49" s="239">
        <v>0</v>
      </c>
      <c r="G49" s="240"/>
      <c r="I49" s="119" t="s">
        <v>5553</v>
      </c>
      <c r="N49" s="119" t="s">
        <v>5554</v>
      </c>
      <c r="P49" s="120" t="s">
        <v>5555</v>
      </c>
      <c r="R49" s="241">
        <v>999</v>
      </c>
      <c r="S49" s="242">
        <v>99</v>
      </c>
      <c r="T49" s="188" t="s">
        <v>5453</v>
      </c>
      <c r="U49" s="189"/>
      <c r="V49" s="243">
        <v>38</v>
      </c>
      <c r="W49" s="244">
        <v>38</v>
      </c>
      <c r="X49" s="190" t="s">
        <v>1827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5">
        <v>0</v>
      </c>
      <c r="AH49" s="119" t="s">
        <v>1051</v>
      </c>
      <c r="AI49" s="119" t="s">
        <v>1210</v>
      </c>
      <c r="AJ49" s="119" t="s">
        <v>140</v>
      </c>
      <c r="AK49" s="202" t="s">
        <v>140</v>
      </c>
      <c r="AL49" s="246">
        <v>3</v>
      </c>
      <c r="AM49" s="119" t="s">
        <v>1743</v>
      </c>
      <c r="AN49" s="119" t="s">
        <v>1743</v>
      </c>
      <c r="AO49" s="119" t="s">
        <v>1744</v>
      </c>
      <c r="AP49" s="109">
        <v>3</v>
      </c>
      <c r="AQ49" s="119" t="s">
        <v>1741</v>
      </c>
      <c r="AR49" s="119" t="s">
        <v>1086</v>
      </c>
      <c r="AS49" s="119" t="s">
        <v>1077</v>
      </c>
      <c r="AT49" s="119" t="s">
        <v>1086</v>
      </c>
      <c r="AV49" s="238" t="s">
        <v>2799</v>
      </c>
      <c r="AW49" s="245" t="b">
        <v>0</v>
      </c>
      <c r="AX49" s="224" t="s">
        <v>1078</v>
      </c>
      <c r="AY49" s="119">
        <v>2</v>
      </c>
      <c r="AZ49" s="119">
        <v>0</v>
      </c>
      <c r="BB49" s="119" t="b">
        <v>0</v>
      </c>
      <c r="BC49" s="119" t="b">
        <v>0</v>
      </c>
      <c r="BD49" s="119" t="b">
        <v>0</v>
      </c>
      <c r="BE49" s="119" t="s">
        <v>5556</v>
      </c>
      <c r="BF49" s="119" t="s">
        <v>5557</v>
      </c>
      <c r="BG49" s="119" t="s">
        <v>5557</v>
      </c>
      <c r="BM49" s="248"/>
    </row>
    <row r="50" spans="1:65" s="119" customFormat="1" ht="15" thickBot="1">
      <c r="A50" s="249">
        <v>840</v>
      </c>
      <c r="B50" s="153" t="s">
        <v>5483</v>
      </c>
      <c r="C50" s="153" t="s">
        <v>5484</v>
      </c>
      <c r="D50" s="239">
        <v>1</v>
      </c>
      <c r="E50" s="239">
        <v>0</v>
      </c>
      <c r="F50" s="239">
        <v>0</v>
      </c>
      <c r="G50" s="240"/>
      <c r="I50" s="119" t="s">
        <v>5558</v>
      </c>
      <c r="P50" s="120" t="s">
        <v>5559</v>
      </c>
      <c r="R50" s="241">
        <v>999</v>
      </c>
      <c r="S50" s="242">
        <v>99</v>
      </c>
      <c r="T50" s="188" t="s">
        <v>5453</v>
      </c>
      <c r="U50" s="189"/>
      <c r="V50" s="243">
        <v>39</v>
      </c>
      <c r="W50" s="244">
        <v>39</v>
      </c>
      <c r="X50" s="190" t="s">
        <v>1209</v>
      </c>
      <c r="Y50" s="245">
        <v>0</v>
      </c>
      <c r="Z50" s="245">
        <v>0</v>
      </c>
      <c r="AA50" s="245">
        <v>0</v>
      </c>
      <c r="AB50" s="245">
        <v>0</v>
      </c>
      <c r="AC50" s="245">
        <v>0</v>
      </c>
      <c r="AD50" s="245">
        <v>0</v>
      </c>
      <c r="AE50" s="245">
        <v>0</v>
      </c>
      <c r="AF50" s="245">
        <v>0</v>
      </c>
      <c r="AG50" s="245">
        <v>0</v>
      </c>
      <c r="AH50" s="119" t="s">
        <v>1051</v>
      </c>
      <c r="AI50" s="119" t="s">
        <v>1210</v>
      </c>
      <c r="AJ50" s="119" t="s">
        <v>140</v>
      </c>
      <c r="AK50" s="202" t="s">
        <v>140</v>
      </c>
      <c r="AL50" s="246">
        <v>3</v>
      </c>
      <c r="AM50" s="119" t="s">
        <v>416</v>
      </c>
      <c r="AN50" s="119" t="s">
        <v>416</v>
      </c>
      <c r="AO50" s="119" t="s">
        <v>417</v>
      </c>
      <c r="AP50" s="109">
        <v>1</v>
      </c>
      <c r="AQ50" s="119" t="s">
        <v>1100</v>
      </c>
      <c r="AR50" s="119" t="s">
        <v>1107</v>
      </c>
      <c r="AS50" s="119" t="s">
        <v>1101</v>
      </c>
      <c r="AT50" s="119" t="s">
        <v>1107</v>
      </c>
      <c r="AV50" s="238" t="s">
        <v>2799</v>
      </c>
      <c r="AW50" s="245" t="b">
        <v>0</v>
      </c>
      <c r="AX50" s="224" t="s">
        <v>2711</v>
      </c>
      <c r="AY50" s="119">
        <v>3</v>
      </c>
      <c r="AZ50" s="119">
        <v>1</v>
      </c>
      <c r="BB50" s="119" t="b">
        <v>0</v>
      </c>
      <c r="BC50" s="119" t="b">
        <v>0</v>
      </c>
      <c r="BD50" s="119" t="b">
        <v>0</v>
      </c>
      <c r="BE50" s="119" t="s">
        <v>5560</v>
      </c>
      <c r="BF50" s="119" t="s">
        <v>5561</v>
      </c>
      <c r="BG50" s="119" t="s">
        <v>5561</v>
      </c>
      <c r="BM50" s="248"/>
    </row>
    <row r="51" spans="1:65" s="119" customFormat="1">
      <c r="A51" s="185">
        <v>841</v>
      </c>
      <c r="B51" s="153" t="s">
        <v>5489</v>
      </c>
      <c r="C51" s="153" t="s">
        <v>5490</v>
      </c>
      <c r="D51" s="239">
        <v>1</v>
      </c>
      <c r="E51" s="239">
        <v>0</v>
      </c>
      <c r="F51" s="239">
        <v>0</v>
      </c>
      <c r="G51" s="240"/>
      <c r="I51" s="119" t="s">
        <v>5562</v>
      </c>
      <c r="P51" s="120" t="s">
        <v>5563</v>
      </c>
      <c r="R51" s="241">
        <v>999</v>
      </c>
      <c r="S51" s="242">
        <v>99</v>
      </c>
      <c r="T51" s="188" t="s">
        <v>5453</v>
      </c>
      <c r="U51" s="189"/>
      <c r="V51" s="243">
        <v>40</v>
      </c>
      <c r="W51" s="244">
        <v>40</v>
      </c>
      <c r="X51" s="190" t="s">
        <v>1822</v>
      </c>
      <c r="Y51" s="245">
        <v>0</v>
      </c>
      <c r="Z51" s="245">
        <v>0</v>
      </c>
      <c r="AA51" s="245">
        <v>0</v>
      </c>
      <c r="AB51" s="245">
        <v>0</v>
      </c>
      <c r="AC51" s="245">
        <v>0</v>
      </c>
      <c r="AD51" s="245">
        <v>0</v>
      </c>
      <c r="AE51" s="245">
        <v>0</v>
      </c>
      <c r="AF51" s="245">
        <v>0</v>
      </c>
      <c r="AG51" s="245">
        <v>0</v>
      </c>
      <c r="AH51" s="119" t="s">
        <v>1051</v>
      </c>
      <c r="AI51" s="119" t="s">
        <v>1210</v>
      </c>
      <c r="AJ51" s="119" t="s">
        <v>140</v>
      </c>
      <c r="AK51" s="202" t="s">
        <v>140</v>
      </c>
      <c r="AL51" s="246">
        <v>3</v>
      </c>
      <c r="AM51" s="119" t="s">
        <v>1743</v>
      </c>
      <c r="AN51" s="119" t="s">
        <v>1743</v>
      </c>
      <c r="AO51" s="119" t="s">
        <v>1744</v>
      </c>
      <c r="AP51" s="109">
        <v>3</v>
      </c>
      <c r="AQ51" s="119" t="s">
        <v>1752</v>
      </c>
      <c r="AR51" s="119" t="s">
        <v>1107</v>
      </c>
      <c r="AS51" s="119" t="s">
        <v>1101</v>
      </c>
      <c r="AT51" s="119" t="s">
        <v>1107</v>
      </c>
      <c r="AV51" s="238" t="s">
        <v>2799</v>
      </c>
      <c r="AW51" s="245" t="b">
        <v>0</v>
      </c>
      <c r="AX51" s="224" t="s">
        <v>2711</v>
      </c>
      <c r="AY51" s="119">
        <v>3</v>
      </c>
      <c r="AZ51" s="119">
        <v>1</v>
      </c>
      <c r="BB51" s="119" t="b">
        <v>0</v>
      </c>
      <c r="BC51" s="119" t="b">
        <v>0</v>
      </c>
      <c r="BD51" s="119" t="b">
        <v>0</v>
      </c>
      <c r="BE51" s="119" t="s">
        <v>5564</v>
      </c>
      <c r="BF51" s="119" t="s">
        <v>5565</v>
      </c>
      <c r="BG51" s="119" t="s">
        <v>5565</v>
      </c>
      <c r="BM51" s="248"/>
    </row>
    <row r="52" spans="1:65" s="119" customFormat="1" ht="15" thickBot="1">
      <c r="A52" s="249">
        <v>842</v>
      </c>
      <c r="B52" s="153" t="s">
        <v>5495</v>
      </c>
      <c r="C52" s="153" t="s">
        <v>5496</v>
      </c>
      <c r="D52" s="239">
        <v>0</v>
      </c>
      <c r="E52" s="239">
        <v>1</v>
      </c>
      <c r="F52" s="239">
        <v>0</v>
      </c>
      <c r="G52" s="240"/>
      <c r="N52" s="119" t="s">
        <v>5566</v>
      </c>
      <c r="P52" s="120" t="s">
        <v>5567</v>
      </c>
      <c r="R52" s="241">
        <v>999</v>
      </c>
      <c r="S52" s="242">
        <v>99</v>
      </c>
      <c r="T52" s="188" t="s">
        <v>5453</v>
      </c>
      <c r="U52" s="189"/>
      <c r="V52" s="243">
        <v>41</v>
      </c>
      <c r="W52" s="244">
        <v>41</v>
      </c>
      <c r="X52" s="190" t="s">
        <v>2706</v>
      </c>
      <c r="Y52" s="245">
        <v>0</v>
      </c>
      <c r="Z52" s="245">
        <v>0</v>
      </c>
      <c r="AA52" s="245">
        <v>0</v>
      </c>
      <c r="AB52" s="245">
        <v>0</v>
      </c>
      <c r="AC52" s="245">
        <v>0</v>
      </c>
      <c r="AD52" s="245">
        <v>0</v>
      </c>
      <c r="AE52" s="245">
        <v>0</v>
      </c>
      <c r="AF52" s="245">
        <v>0</v>
      </c>
      <c r="AG52" s="245">
        <v>0</v>
      </c>
      <c r="AJ52" s="119" t="s">
        <v>84</v>
      </c>
      <c r="AK52" s="202" t="s">
        <v>84</v>
      </c>
      <c r="AL52" s="246">
        <v>5</v>
      </c>
      <c r="AM52" s="119" t="s">
        <v>416</v>
      </c>
      <c r="AN52" s="119" t="s">
        <v>416</v>
      </c>
      <c r="AO52" s="119" t="s">
        <v>417</v>
      </c>
      <c r="AP52" s="109">
        <v>1</v>
      </c>
      <c r="AQ52" s="119" t="s">
        <v>2943</v>
      </c>
      <c r="AR52" s="119" t="s">
        <v>43</v>
      </c>
      <c r="AS52" s="119" t="s">
        <v>286</v>
      </c>
      <c r="AT52" s="119" t="s">
        <v>43</v>
      </c>
      <c r="AV52" s="238" t="s">
        <v>2799</v>
      </c>
      <c r="AW52" s="245" t="b">
        <v>0</v>
      </c>
      <c r="AX52" s="224" t="s">
        <v>1581</v>
      </c>
      <c r="AZ52" s="119">
        <v>3</v>
      </c>
      <c r="BB52" s="119" t="b">
        <v>0</v>
      </c>
      <c r="BC52" s="119" t="b">
        <v>0</v>
      </c>
      <c r="BD52" s="119" t="b">
        <v>0</v>
      </c>
      <c r="BE52" s="119" t="s">
        <v>5568</v>
      </c>
      <c r="BF52" s="119" t="s">
        <v>5569</v>
      </c>
      <c r="BG52" s="119" t="s">
        <v>5569</v>
      </c>
      <c r="BM52" s="248"/>
    </row>
    <row r="53" spans="1:65" s="119" customFormat="1">
      <c r="A53" s="185">
        <v>843</v>
      </c>
      <c r="B53" s="153" t="s">
        <v>5499</v>
      </c>
      <c r="C53" s="153" t="s">
        <v>5500</v>
      </c>
      <c r="D53" s="239">
        <v>0</v>
      </c>
      <c r="E53" s="239">
        <v>1</v>
      </c>
      <c r="F53" s="239">
        <v>0</v>
      </c>
      <c r="G53" s="240"/>
      <c r="N53" s="119" t="s">
        <v>5570</v>
      </c>
      <c r="P53" s="120" t="s">
        <v>5571</v>
      </c>
      <c r="R53" s="241">
        <v>999</v>
      </c>
      <c r="S53" s="242">
        <v>99</v>
      </c>
      <c r="T53" s="188" t="s">
        <v>5453</v>
      </c>
      <c r="U53" s="189"/>
      <c r="V53" s="243">
        <v>42</v>
      </c>
      <c r="W53" s="244">
        <v>42</v>
      </c>
      <c r="X53" s="190" t="s">
        <v>2707</v>
      </c>
      <c r="Y53" s="245">
        <v>0</v>
      </c>
      <c r="Z53" s="245">
        <v>0</v>
      </c>
      <c r="AA53" s="245">
        <v>0</v>
      </c>
      <c r="AB53" s="245">
        <v>0</v>
      </c>
      <c r="AC53" s="245">
        <v>0</v>
      </c>
      <c r="AD53" s="245">
        <v>0</v>
      </c>
      <c r="AE53" s="245">
        <v>0</v>
      </c>
      <c r="AF53" s="245">
        <v>0</v>
      </c>
      <c r="AG53" s="245">
        <v>0</v>
      </c>
      <c r="AJ53" s="119" t="s">
        <v>84</v>
      </c>
      <c r="AK53" s="202" t="s">
        <v>84</v>
      </c>
      <c r="AL53" s="246">
        <v>5</v>
      </c>
      <c r="AM53" s="119" t="s">
        <v>1743</v>
      </c>
      <c r="AN53" s="119" t="s">
        <v>1743</v>
      </c>
      <c r="AO53" s="119" t="s">
        <v>1744</v>
      </c>
      <c r="AP53" s="109">
        <v>3</v>
      </c>
      <c r="AQ53" s="119" t="s">
        <v>2942</v>
      </c>
      <c r="AR53" s="119" t="s">
        <v>43</v>
      </c>
      <c r="AS53" s="119" t="s">
        <v>286</v>
      </c>
      <c r="AT53" s="119" t="s">
        <v>43</v>
      </c>
      <c r="AV53" s="238" t="s">
        <v>2799</v>
      </c>
      <c r="AW53" s="245" t="b">
        <v>0</v>
      </c>
      <c r="AX53" s="224" t="s">
        <v>2725</v>
      </c>
      <c r="AZ53" s="119">
        <v>3</v>
      </c>
      <c r="BB53" s="119" t="b">
        <v>0</v>
      </c>
      <c r="BC53" s="119" t="b">
        <v>0</v>
      </c>
      <c r="BD53" s="119" t="b">
        <v>0</v>
      </c>
      <c r="BE53" s="119" t="s">
        <v>5572</v>
      </c>
      <c r="BF53" s="119" t="s">
        <v>5573</v>
      </c>
      <c r="BG53" s="119" t="s">
        <v>5573</v>
      </c>
      <c r="BM53" s="248"/>
    </row>
    <row r="54" spans="1:65" s="119" customFormat="1" ht="15" thickBot="1">
      <c r="A54" s="249">
        <v>844</v>
      </c>
      <c r="B54" s="153" t="s">
        <v>5505</v>
      </c>
      <c r="C54" s="153" t="s">
        <v>5506</v>
      </c>
      <c r="D54" s="239">
        <v>0</v>
      </c>
      <c r="E54" s="239">
        <v>1</v>
      </c>
      <c r="F54" s="239">
        <v>0</v>
      </c>
      <c r="G54" s="240"/>
      <c r="N54" s="119" t="s">
        <v>5574</v>
      </c>
      <c r="P54" s="120" t="s">
        <v>5575</v>
      </c>
      <c r="R54" s="241">
        <v>999</v>
      </c>
      <c r="S54" s="242">
        <v>99</v>
      </c>
      <c r="T54" s="188" t="s">
        <v>5453</v>
      </c>
      <c r="U54" s="189"/>
      <c r="V54" s="243">
        <v>43</v>
      </c>
      <c r="W54" s="244">
        <v>43</v>
      </c>
      <c r="X54" s="190" t="s">
        <v>280</v>
      </c>
      <c r="Y54" s="245">
        <v>0</v>
      </c>
      <c r="Z54" s="245">
        <v>0</v>
      </c>
      <c r="AA54" s="245">
        <v>0</v>
      </c>
      <c r="AB54" s="245">
        <v>0</v>
      </c>
      <c r="AC54" s="245">
        <v>0</v>
      </c>
      <c r="AD54" s="245">
        <v>0</v>
      </c>
      <c r="AE54" s="245">
        <v>0</v>
      </c>
      <c r="AF54" s="245">
        <v>0</v>
      </c>
      <c r="AG54" s="245">
        <v>0</v>
      </c>
      <c r="AJ54" s="119" t="s">
        <v>84</v>
      </c>
      <c r="AK54" s="202" t="s">
        <v>84</v>
      </c>
      <c r="AL54" s="246">
        <v>5</v>
      </c>
      <c r="AM54" s="119" t="s">
        <v>416</v>
      </c>
      <c r="AN54" s="119" t="s">
        <v>416</v>
      </c>
      <c r="AO54" s="119" t="s">
        <v>417</v>
      </c>
      <c r="AP54" s="109">
        <v>1</v>
      </c>
      <c r="AQ54" s="119" t="s">
        <v>2943</v>
      </c>
      <c r="AR54" s="119" t="s">
        <v>43</v>
      </c>
      <c r="AS54" s="119" t="s">
        <v>286</v>
      </c>
      <c r="AT54" s="119" t="s">
        <v>43</v>
      </c>
      <c r="AV54" s="238" t="s">
        <v>2799</v>
      </c>
      <c r="AW54" s="245" t="b">
        <v>0</v>
      </c>
      <c r="AX54" s="224" t="s">
        <v>2725</v>
      </c>
      <c r="AZ54" s="119">
        <v>3</v>
      </c>
      <c r="BB54" s="119" t="b">
        <v>0</v>
      </c>
      <c r="BC54" s="119" t="b">
        <v>0</v>
      </c>
      <c r="BD54" s="119" t="b">
        <v>0</v>
      </c>
      <c r="BE54" s="119" t="s">
        <v>5576</v>
      </c>
      <c r="BF54" s="119" t="s">
        <v>5577</v>
      </c>
      <c r="BG54" s="119" t="s">
        <v>5577</v>
      </c>
      <c r="BM54" s="248"/>
    </row>
    <row r="55" spans="1:65" s="119" customFormat="1">
      <c r="A55" s="185">
        <v>845</v>
      </c>
      <c r="B55" s="153" t="s">
        <v>5509</v>
      </c>
      <c r="C55" s="153" t="s">
        <v>5510</v>
      </c>
      <c r="D55" s="239">
        <v>0</v>
      </c>
      <c r="E55" s="239">
        <v>1</v>
      </c>
      <c r="F55" s="239">
        <v>0</v>
      </c>
      <c r="G55" s="240"/>
      <c r="N55" s="119" t="s">
        <v>5578</v>
      </c>
      <c r="P55" s="120" t="s">
        <v>5579</v>
      </c>
      <c r="R55" s="241">
        <v>999</v>
      </c>
      <c r="S55" s="242">
        <v>99</v>
      </c>
      <c r="T55" s="188" t="s">
        <v>5453</v>
      </c>
      <c r="U55" s="189"/>
      <c r="V55" s="243">
        <v>44</v>
      </c>
      <c r="W55" s="244">
        <v>44</v>
      </c>
      <c r="X55" s="190" t="s">
        <v>2708</v>
      </c>
      <c r="Y55" s="245">
        <v>0</v>
      </c>
      <c r="Z55" s="245">
        <v>0</v>
      </c>
      <c r="AA55" s="245">
        <v>0</v>
      </c>
      <c r="AB55" s="245">
        <v>0</v>
      </c>
      <c r="AC55" s="245">
        <v>0</v>
      </c>
      <c r="AD55" s="245">
        <v>0</v>
      </c>
      <c r="AE55" s="245">
        <v>0</v>
      </c>
      <c r="AF55" s="245">
        <v>0</v>
      </c>
      <c r="AG55" s="245">
        <v>0</v>
      </c>
      <c r="AJ55" s="119" t="s">
        <v>84</v>
      </c>
      <c r="AK55" s="202" t="s">
        <v>84</v>
      </c>
      <c r="AL55" s="246">
        <v>5</v>
      </c>
      <c r="AM55" s="119" t="s">
        <v>1743</v>
      </c>
      <c r="AN55" s="119" t="s">
        <v>1743</v>
      </c>
      <c r="AO55" s="119" t="s">
        <v>1744</v>
      </c>
      <c r="AP55" s="109">
        <v>3</v>
      </c>
      <c r="AQ55" s="119" t="s">
        <v>2942</v>
      </c>
      <c r="AR55" s="119" t="s">
        <v>43</v>
      </c>
      <c r="AS55" s="119" t="s">
        <v>286</v>
      </c>
      <c r="AT55" s="119" t="s">
        <v>43</v>
      </c>
      <c r="AV55" s="238" t="s">
        <v>2799</v>
      </c>
      <c r="AW55" s="245" t="b">
        <v>0</v>
      </c>
      <c r="AX55" s="224" t="s">
        <v>2725</v>
      </c>
      <c r="AZ55" s="119">
        <v>3</v>
      </c>
      <c r="BB55" s="119" t="b">
        <v>0</v>
      </c>
      <c r="BC55" s="119" t="b">
        <v>0</v>
      </c>
      <c r="BD55" s="119" t="b">
        <v>0</v>
      </c>
      <c r="BE55" s="119" t="s">
        <v>5580</v>
      </c>
      <c r="BF55" s="119" t="s">
        <v>5581</v>
      </c>
      <c r="BG55" s="119" t="s">
        <v>5581</v>
      </c>
      <c r="BM55" s="248"/>
    </row>
    <row r="56" spans="1:65" s="119" customFormat="1" ht="15" thickBot="1">
      <c r="A56" s="249">
        <v>846</v>
      </c>
      <c r="B56" s="153" t="s">
        <v>5515</v>
      </c>
      <c r="C56" s="153" t="s">
        <v>5516</v>
      </c>
      <c r="D56" s="239">
        <v>1</v>
      </c>
      <c r="E56" s="239">
        <v>1</v>
      </c>
      <c r="F56" s="239">
        <v>0</v>
      </c>
      <c r="G56" s="240"/>
      <c r="I56" s="119" t="s">
        <v>5582</v>
      </c>
      <c r="N56" s="119" t="s">
        <v>5583</v>
      </c>
      <c r="P56" s="120" t="s">
        <v>5584</v>
      </c>
      <c r="R56" s="241">
        <v>999</v>
      </c>
      <c r="S56" s="242">
        <v>99</v>
      </c>
      <c r="T56" s="188" t="s">
        <v>5453</v>
      </c>
      <c r="U56" s="189"/>
      <c r="V56" s="243">
        <v>45</v>
      </c>
      <c r="W56" s="244">
        <v>45</v>
      </c>
      <c r="X56" s="190" t="s">
        <v>1376</v>
      </c>
      <c r="Y56" s="245">
        <v>0</v>
      </c>
      <c r="Z56" s="245">
        <v>0</v>
      </c>
      <c r="AA56" s="245">
        <v>0</v>
      </c>
      <c r="AB56" s="245">
        <v>0</v>
      </c>
      <c r="AC56" s="245">
        <v>0</v>
      </c>
      <c r="AD56" s="245">
        <v>0</v>
      </c>
      <c r="AE56" s="245">
        <v>0</v>
      </c>
      <c r="AF56" s="245">
        <v>0</v>
      </c>
      <c r="AG56" s="245">
        <v>0</v>
      </c>
      <c r="AH56" s="119" t="s">
        <v>1051</v>
      </c>
      <c r="AI56" s="119" t="s">
        <v>93</v>
      </c>
      <c r="AJ56" s="119" t="s">
        <v>84</v>
      </c>
      <c r="AK56" s="202" t="s">
        <v>84</v>
      </c>
      <c r="AL56" s="246">
        <v>5</v>
      </c>
      <c r="AM56" s="119" t="s">
        <v>416</v>
      </c>
      <c r="AN56" s="119" t="s">
        <v>416</v>
      </c>
      <c r="AO56" s="119" t="s">
        <v>417</v>
      </c>
      <c r="AP56" s="109">
        <v>1</v>
      </c>
      <c r="AQ56" s="119" t="s">
        <v>1076</v>
      </c>
      <c r="AR56" s="119" t="s">
        <v>1086</v>
      </c>
      <c r="AS56" s="119" t="s">
        <v>1077</v>
      </c>
      <c r="AT56" s="119" t="s">
        <v>1086</v>
      </c>
      <c r="AV56" s="238" t="s">
        <v>2799</v>
      </c>
      <c r="AW56" s="245" t="b">
        <v>0</v>
      </c>
      <c r="AX56" s="224" t="s">
        <v>1078</v>
      </c>
      <c r="AY56" s="119">
        <v>2</v>
      </c>
      <c r="AZ56" s="119">
        <v>0</v>
      </c>
      <c r="BB56" s="119" t="b">
        <v>0</v>
      </c>
      <c r="BC56" s="119" t="b">
        <v>0</v>
      </c>
      <c r="BD56" s="119" t="b">
        <v>0</v>
      </c>
      <c r="BE56" s="119" t="s">
        <v>5585</v>
      </c>
      <c r="BF56" s="119" t="s">
        <v>5586</v>
      </c>
      <c r="BG56" s="119" t="s">
        <v>5586</v>
      </c>
      <c r="BM56" s="248"/>
    </row>
    <row r="57" spans="1:65" s="119" customFormat="1">
      <c r="A57" s="185">
        <v>847</v>
      </c>
      <c r="B57" s="153" t="s">
        <v>5521</v>
      </c>
      <c r="C57" s="153" t="s">
        <v>5522</v>
      </c>
      <c r="D57" s="239">
        <v>1</v>
      </c>
      <c r="E57" s="239">
        <v>1</v>
      </c>
      <c r="F57" s="239">
        <v>0</v>
      </c>
      <c r="G57" s="240"/>
      <c r="I57" s="119" t="s">
        <v>5587</v>
      </c>
      <c r="N57" s="119" t="s">
        <v>5588</v>
      </c>
      <c r="P57" s="120" t="s">
        <v>5589</v>
      </c>
      <c r="R57" s="241">
        <v>999</v>
      </c>
      <c r="S57" s="242">
        <v>99</v>
      </c>
      <c r="T57" s="188" t="s">
        <v>5453</v>
      </c>
      <c r="U57" s="189"/>
      <c r="V57" s="243">
        <v>46</v>
      </c>
      <c r="W57" s="244">
        <v>46</v>
      </c>
      <c r="X57" s="190" t="s">
        <v>1963</v>
      </c>
      <c r="Y57" s="245">
        <v>0</v>
      </c>
      <c r="Z57" s="245">
        <v>0</v>
      </c>
      <c r="AA57" s="245">
        <v>0</v>
      </c>
      <c r="AB57" s="245">
        <v>0</v>
      </c>
      <c r="AC57" s="245">
        <v>0</v>
      </c>
      <c r="AD57" s="245">
        <v>0</v>
      </c>
      <c r="AE57" s="245">
        <v>0</v>
      </c>
      <c r="AF57" s="245">
        <v>0</v>
      </c>
      <c r="AG57" s="245">
        <v>0</v>
      </c>
      <c r="AH57" s="119" t="s">
        <v>1051</v>
      </c>
      <c r="AI57" s="119" t="s">
        <v>93</v>
      </c>
      <c r="AJ57" s="119" t="s">
        <v>84</v>
      </c>
      <c r="AK57" s="202" t="s">
        <v>84</v>
      </c>
      <c r="AL57" s="246">
        <v>5</v>
      </c>
      <c r="AM57" s="119" t="s">
        <v>1743</v>
      </c>
      <c r="AN57" s="119" t="s">
        <v>1743</v>
      </c>
      <c r="AO57" s="119" t="s">
        <v>1744</v>
      </c>
      <c r="AP57" s="109">
        <v>3</v>
      </c>
      <c r="AQ57" s="119" t="s">
        <v>1741</v>
      </c>
      <c r="AR57" s="119" t="s">
        <v>1086</v>
      </c>
      <c r="AS57" s="119" t="s">
        <v>1077</v>
      </c>
      <c r="AT57" s="119" t="s">
        <v>1086</v>
      </c>
      <c r="AV57" s="238" t="s">
        <v>2799</v>
      </c>
      <c r="AW57" s="245" t="b">
        <v>0</v>
      </c>
      <c r="AX57" s="224" t="s">
        <v>1078</v>
      </c>
      <c r="AY57" s="119">
        <v>2</v>
      </c>
      <c r="AZ57" s="119">
        <v>0</v>
      </c>
      <c r="BB57" s="119" t="b">
        <v>0</v>
      </c>
      <c r="BC57" s="119" t="b">
        <v>0</v>
      </c>
      <c r="BD57" s="119" t="b">
        <v>0</v>
      </c>
      <c r="BE57" s="119" t="s">
        <v>5590</v>
      </c>
      <c r="BF57" s="119" t="s">
        <v>5591</v>
      </c>
      <c r="BG57" s="119" t="s">
        <v>5591</v>
      </c>
      <c r="BM57" s="248"/>
    </row>
    <row r="58" spans="1:65" s="119" customFormat="1" ht="15" thickBot="1">
      <c r="A58" s="249">
        <v>848</v>
      </c>
      <c r="B58" s="153" t="s">
        <v>5528</v>
      </c>
      <c r="C58" s="153" t="s">
        <v>5529</v>
      </c>
      <c r="D58" s="239">
        <v>1</v>
      </c>
      <c r="E58" s="239">
        <v>1</v>
      </c>
      <c r="F58" s="239">
        <v>0</v>
      </c>
      <c r="G58" s="240"/>
      <c r="I58" s="119" t="s">
        <v>5592</v>
      </c>
      <c r="N58" s="119" t="s">
        <v>5593</v>
      </c>
      <c r="P58" s="120" t="s">
        <v>5594</v>
      </c>
      <c r="R58" s="241">
        <v>999</v>
      </c>
      <c r="S58" s="242">
        <v>99</v>
      </c>
      <c r="T58" s="188" t="s">
        <v>5453</v>
      </c>
      <c r="U58" s="189"/>
      <c r="V58" s="243">
        <v>47</v>
      </c>
      <c r="W58" s="244">
        <v>47</v>
      </c>
      <c r="X58" s="190" t="s">
        <v>1491</v>
      </c>
      <c r="Y58" s="245">
        <v>0</v>
      </c>
      <c r="Z58" s="245">
        <v>0</v>
      </c>
      <c r="AA58" s="245">
        <v>0</v>
      </c>
      <c r="AB58" s="245">
        <v>0</v>
      </c>
      <c r="AC58" s="245">
        <v>0</v>
      </c>
      <c r="AD58" s="245">
        <v>0</v>
      </c>
      <c r="AE58" s="245">
        <v>0</v>
      </c>
      <c r="AF58" s="245">
        <v>0</v>
      </c>
      <c r="AG58" s="245">
        <v>0</v>
      </c>
      <c r="AH58" s="119" t="s">
        <v>1051</v>
      </c>
      <c r="AI58" s="119" t="s">
        <v>1492</v>
      </c>
      <c r="AJ58" s="119" t="s">
        <v>84</v>
      </c>
      <c r="AK58" s="202" t="s">
        <v>84</v>
      </c>
      <c r="AL58" s="246">
        <v>5</v>
      </c>
      <c r="AM58" s="119" t="s">
        <v>416</v>
      </c>
      <c r="AN58" s="119" t="s">
        <v>416</v>
      </c>
      <c r="AO58" s="119" t="s">
        <v>417</v>
      </c>
      <c r="AP58" s="109">
        <v>1</v>
      </c>
      <c r="AQ58" s="119" t="s">
        <v>1076</v>
      </c>
      <c r="AR58" s="119" t="s">
        <v>1086</v>
      </c>
      <c r="AS58" s="119" t="s">
        <v>1077</v>
      </c>
      <c r="AT58" s="119" t="s">
        <v>1086</v>
      </c>
      <c r="AV58" s="238" t="s">
        <v>2799</v>
      </c>
      <c r="AW58" s="245" t="b">
        <v>0</v>
      </c>
      <c r="AX58" s="224" t="s">
        <v>1078</v>
      </c>
      <c r="AY58" s="119">
        <v>2</v>
      </c>
      <c r="AZ58" s="119">
        <v>0</v>
      </c>
      <c r="BB58" s="119" t="b">
        <v>0</v>
      </c>
      <c r="BC58" s="119" t="b">
        <v>0</v>
      </c>
      <c r="BD58" s="119" t="b">
        <v>0</v>
      </c>
      <c r="BE58" s="119" t="s">
        <v>5595</v>
      </c>
      <c r="BF58" s="119" t="s">
        <v>5596</v>
      </c>
      <c r="BG58" s="119" t="s">
        <v>5596</v>
      </c>
      <c r="BM58" s="248"/>
    </row>
    <row r="59" spans="1:65" s="168" customFormat="1" ht="15" thickBot="1">
      <c r="A59" s="185">
        <v>849</v>
      </c>
      <c r="B59" s="153" t="s">
        <v>5534</v>
      </c>
      <c r="C59" s="153" t="s">
        <v>5535</v>
      </c>
      <c r="D59" s="251">
        <v>1</v>
      </c>
      <c r="E59" s="251">
        <v>1</v>
      </c>
      <c r="F59" s="251">
        <v>0</v>
      </c>
      <c r="G59" s="252"/>
      <c r="I59" s="168" t="s">
        <v>5597</v>
      </c>
      <c r="N59" s="168" t="s">
        <v>5598</v>
      </c>
      <c r="P59" s="253" t="s">
        <v>5599</v>
      </c>
      <c r="R59" s="254">
        <v>999</v>
      </c>
      <c r="S59" s="255">
        <v>99</v>
      </c>
      <c r="T59" s="256" t="s">
        <v>5453</v>
      </c>
      <c r="U59" s="257"/>
      <c r="V59" s="258">
        <v>48</v>
      </c>
      <c r="W59" s="259">
        <v>48</v>
      </c>
      <c r="X59" s="260" t="s">
        <v>2046</v>
      </c>
      <c r="Y59" s="261">
        <v>0</v>
      </c>
      <c r="Z59" s="261">
        <v>0</v>
      </c>
      <c r="AA59" s="261">
        <v>0</v>
      </c>
      <c r="AB59" s="261">
        <v>0</v>
      </c>
      <c r="AC59" s="261">
        <v>0</v>
      </c>
      <c r="AD59" s="261">
        <v>0</v>
      </c>
      <c r="AE59" s="261">
        <v>0</v>
      </c>
      <c r="AF59" s="261">
        <v>0</v>
      </c>
      <c r="AG59" s="261">
        <v>0</v>
      </c>
      <c r="AH59" s="168" t="s">
        <v>1051</v>
      </c>
      <c r="AI59" s="168" t="s">
        <v>1492</v>
      </c>
      <c r="AJ59" s="168" t="s">
        <v>84</v>
      </c>
      <c r="AK59" s="262" t="s">
        <v>84</v>
      </c>
      <c r="AL59" s="263">
        <v>5</v>
      </c>
      <c r="AM59" s="168" t="s">
        <v>1743</v>
      </c>
      <c r="AN59" s="168" t="s">
        <v>1743</v>
      </c>
      <c r="AO59" s="168" t="s">
        <v>1744</v>
      </c>
      <c r="AP59" s="264">
        <v>3</v>
      </c>
      <c r="AQ59" s="168" t="s">
        <v>1741</v>
      </c>
      <c r="AR59" s="168" t="s">
        <v>1086</v>
      </c>
      <c r="AS59" s="168" t="s">
        <v>1077</v>
      </c>
      <c r="AT59" s="168" t="s">
        <v>1086</v>
      </c>
      <c r="AV59" s="250" t="s">
        <v>2799</v>
      </c>
      <c r="AW59" s="261" t="b">
        <v>0</v>
      </c>
      <c r="AX59" s="265" t="s">
        <v>1078</v>
      </c>
      <c r="AY59" s="168">
        <v>2</v>
      </c>
      <c r="AZ59" s="168">
        <v>0</v>
      </c>
      <c r="BB59" s="168" t="b">
        <v>0</v>
      </c>
      <c r="BC59" s="168" t="b">
        <v>0</v>
      </c>
      <c r="BD59" s="168" t="b">
        <v>0</v>
      </c>
      <c r="BE59" s="168" t="s">
        <v>5600</v>
      </c>
      <c r="BF59" s="168" t="s">
        <v>5601</v>
      </c>
      <c r="BG59" s="168" t="s">
        <v>5601</v>
      </c>
      <c r="BM59" s="26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/>
  <cols>
    <col min="1" max="1" width="48.90625" bestFit="1" customWidth="1"/>
    <col min="2" max="2" width="19.54296875" customWidth="1"/>
    <col min="3" max="3" width="33.453125" customWidth="1"/>
    <col min="4" max="4" width="81.453125" bestFit="1" customWidth="1"/>
    <col min="5" max="5" width="44.6328125" bestFit="1" customWidth="1"/>
    <col min="6" max="6" width="8.6328125" customWidth="1"/>
  </cols>
  <sheetData>
    <row r="1" spans="1:2" ht="18.5">
      <c r="A1" s="60" t="s">
        <v>5222</v>
      </c>
      <c r="B1" s="60" t="s">
        <v>5223</v>
      </c>
    </row>
    <row r="2" spans="1:2">
      <c r="A2" t="s">
        <v>4989</v>
      </c>
      <c r="B2" t="s">
        <v>4990</v>
      </c>
    </row>
    <row r="3" spans="1:2">
      <c r="A3" t="s">
        <v>4991</v>
      </c>
      <c r="B3" t="s">
        <v>4990</v>
      </c>
    </row>
    <row r="4" spans="1:2">
      <c r="A4" t="s">
        <v>4987</v>
      </c>
      <c r="B4" t="s">
        <v>4988</v>
      </c>
    </row>
    <row r="5" spans="1:2">
      <c r="A5" t="s">
        <v>4874</v>
      </c>
      <c r="B5" t="s">
        <v>4875</v>
      </c>
    </row>
    <row r="6" spans="1:2">
      <c r="A6" t="s">
        <v>1077</v>
      </c>
      <c r="B6" t="s">
        <v>5005</v>
      </c>
    </row>
    <row r="7" spans="1:2">
      <c r="A7" t="s">
        <v>5003</v>
      </c>
      <c r="B7" t="s">
        <v>5004</v>
      </c>
    </row>
    <row r="8" spans="1:2">
      <c r="A8" s="119" t="s">
        <v>5002</v>
      </c>
      <c r="B8" t="s">
        <v>5001</v>
      </c>
    </row>
    <row r="9" spans="1:2">
      <c r="A9" t="s">
        <v>5000</v>
      </c>
      <c r="B9" t="s">
        <v>5001</v>
      </c>
    </row>
    <row r="10" spans="1:2">
      <c r="A10" t="s">
        <v>5011</v>
      </c>
      <c r="B10" t="s">
        <v>5006</v>
      </c>
    </row>
    <row r="11" spans="1:2">
      <c r="A11" t="s">
        <v>4988</v>
      </c>
      <c r="B11" t="s">
        <v>5006</v>
      </c>
    </row>
    <row r="12" spans="1:2">
      <c r="A12" t="s">
        <v>5007</v>
      </c>
      <c r="B12" t="s">
        <v>4875</v>
      </c>
    </row>
    <row r="13" spans="1:2">
      <c r="A13" t="s">
        <v>5008</v>
      </c>
      <c r="B13" t="s">
        <v>4875</v>
      </c>
    </row>
    <row r="14" spans="1:2">
      <c r="A14" t="s">
        <v>5009</v>
      </c>
      <c r="B14" t="s">
        <v>5010</v>
      </c>
    </row>
    <row r="15" spans="1:2">
      <c r="A15" t="s">
        <v>5012</v>
      </c>
      <c r="B15" t="s">
        <v>5013</v>
      </c>
    </row>
    <row r="16" spans="1:2">
      <c r="A16" t="s">
        <v>5305</v>
      </c>
      <c r="B16" t="s">
        <v>1055</v>
      </c>
    </row>
    <row r="17" spans="1:2">
      <c r="A17" s="119" t="s">
        <v>1178</v>
      </c>
      <c r="B17" t="s">
        <v>5306</v>
      </c>
    </row>
    <row r="18" spans="1:2">
      <c r="A18" t="s">
        <v>5308</v>
      </c>
      <c r="B18" t="s">
        <v>5001</v>
      </c>
    </row>
    <row r="19" spans="1:2">
      <c r="A19" t="s">
        <v>5062</v>
      </c>
      <c r="B19" t="s">
        <v>5063</v>
      </c>
    </row>
    <row r="20" spans="1:2">
      <c r="A20" t="s">
        <v>5307</v>
      </c>
      <c r="B20" t="s">
        <v>5001</v>
      </c>
    </row>
    <row r="21" spans="1:2">
      <c r="A21" t="s">
        <v>5067</v>
      </c>
    </row>
    <row r="22" spans="1:2">
      <c r="A22" t="s">
        <v>5069</v>
      </c>
      <c r="B22" t="s">
        <v>5070</v>
      </c>
    </row>
    <row r="23" spans="1:2">
      <c r="A23" t="s">
        <v>5219</v>
      </c>
      <c r="B23" t="s">
        <v>5220</v>
      </c>
    </row>
    <row r="24" spans="1:2">
      <c r="A24" t="s">
        <v>5075</v>
      </c>
      <c r="B24" t="s">
        <v>1730</v>
      </c>
    </row>
    <row r="25" spans="1:2">
      <c r="A25" s="119" t="s">
        <v>5078</v>
      </c>
      <c r="B25" t="s">
        <v>2146</v>
      </c>
    </row>
    <row r="26" spans="1:2">
      <c r="A26" s="119" t="s">
        <v>5081</v>
      </c>
      <c r="B26" t="s">
        <v>5082</v>
      </c>
    </row>
    <row r="27" spans="1:2">
      <c r="A27" s="119" t="s">
        <v>5086</v>
      </c>
      <c r="B27" t="s">
        <v>5087</v>
      </c>
    </row>
    <row r="28" spans="1:2">
      <c r="A28" t="s">
        <v>5090</v>
      </c>
      <c r="B28" t="s">
        <v>5091</v>
      </c>
    </row>
    <row r="29" spans="1:2">
      <c r="A29" t="s">
        <v>1700</v>
      </c>
      <c r="B29" t="s">
        <v>1698</v>
      </c>
    </row>
    <row r="30" spans="1:2">
      <c r="A30" t="s">
        <v>5121</v>
      </c>
      <c r="B30" t="s">
        <v>5122</v>
      </c>
    </row>
    <row r="31" spans="1:2">
      <c r="A31" t="s">
        <v>5126</v>
      </c>
      <c r="B31" t="s">
        <v>5127</v>
      </c>
    </row>
    <row r="32" spans="1:2">
      <c r="A32" t="s">
        <v>3170</v>
      </c>
      <c r="B32" t="s">
        <v>1055</v>
      </c>
    </row>
    <row r="33" spans="1:2">
      <c r="A33" t="s">
        <v>5143</v>
      </c>
    </row>
    <row r="34" spans="1:2">
      <c r="A34" t="s">
        <v>5221</v>
      </c>
    </row>
    <row r="35" spans="1:2">
      <c r="A35" s="119" t="s">
        <v>1670</v>
      </c>
      <c r="B35" t="s">
        <v>1669</v>
      </c>
    </row>
    <row r="36" spans="1:2">
      <c r="A36" t="s">
        <v>1731</v>
      </c>
      <c r="B36" t="s">
        <v>1730</v>
      </c>
    </row>
    <row r="37" spans="1:2">
      <c r="A37" t="s">
        <v>5181</v>
      </c>
      <c r="B37" t="s">
        <v>5063</v>
      </c>
    </row>
    <row r="38" spans="1:2">
      <c r="A38" t="s">
        <v>5188</v>
      </c>
      <c r="B38" t="s">
        <v>5063</v>
      </c>
    </row>
    <row r="39" spans="1:2">
      <c r="A39" t="s">
        <v>5197</v>
      </c>
      <c r="B39" t="s">
        <v>2965</v>
      </c>
    </row>
    <row r="40" spans="1:2">
      <c r="A40" t="s">
        <v>5178</v>
      </c>
    </row>
    <row r="45" spans="1:2">
      <c r="A45" s="119"/>
    </row>
    <row r="55" spans="1:1">
      <c r="A55" s="119"/>
    </row>
    <row r="57" spans="1:1">
      <c r="A57" s="119"/>
    </row>
    <row r="65" spans="1:1">
      <c r="A65" s="119"/>
    </row>
    <row r="67" spans="1:1">
      <c r="A67" s="119"/>
    </row>
    <row r="73" spans="1:1">
      <c r="A73" s="119"/>
    </row>
    <row r="74" spans="1:1">
      <c r="A74" s="119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39"/>
    </row>
    <row r="141" spans="1:1">
      <c r="A141" s="39"/>
    </row>
    <row r="142" spans="1:1">
      <c r="A142" s="39"/>
    </row>
    <row r="143" spans="1:1">
      <c r="A143" s="39"/>
    </row>
    <row r="144" spans="1:1">
      <c r="A144" s="39"/>
    </row>
    <row r="145" spans="1:1">
      <c r="A145" s="39"/>
    </row>
    <row r="146" spans="1:1">
      <c r="A146" s="39"/>
    </row>
    <row r="147" spans="1:1">
      <c r="A147" s="39"/>
    </row>
    <row r="148" spans="1:1">
      <c r="A148" s="39"/>
    </row>
    <row r="149" spans="1:1">
      <c r="A149" s="39"/>
    </row>
    <row r="150" spans="1:1">
      <c r="A150" s="39"/>
    </row>
    <row r="151" spans="1:1">
      <c r="A151" s="39"/>
    </row>
    <row r="152" spans="1:1">
      <c r="A152" s="39"/>
    </row>
    <row r="153" spans="1:1">
      <c r="A153" s="39"/>
    </row>
    <row r="154" spans="1:1">
      <c r="A154" s="39"/>
    </row>
    <row r="155" spans="1:1">
      <c r="A155" s="39"/>
    </row>
    <row r="156" spans="1:1">
      <c r="A156" s="39"/>
    </row>
    <row r="157" spans="1:1">
      <c r="A157" s="39"/>
    </row>
    <row r="158" spans="1:1">
      <c r="A158" s="39"/>
    </row>
    <row r="159" spans="1:1">
      <c r="A159" s="39"/>
    </row>
    <row r="160" spans="1:1">
      <c r="A160" s="39"/>
    </row>
    <row r="161" spans="1:1">
      <c r="A161" s="39"/>
    </row>
    <row r="162" spans="1:1">
      <c r="A162" s="39"/>
    </row>
    <row r="163" spans="1:1">
      <c r="A163" s="39"/>
    </row>
    <row r="164" spans="1:1">
      <c r="A164" s="39"/>
    </row>
    <row r="165" spans="1:1">
      <c r="A165" s="39"/>
    </row>
    <row r="166" spans="1:1">
      <c r="A166" s="39"/>
    </row>
    <row r="167" spans="1:1">
      <c r="A167" s="39"/>
    </row>
    <row r="168" spans="1:1">
      <c r="A168" s="39"/>
    </row>
    <row r="169" spans="1:1">
      <c r="A169" s="39"/>
    </row>
    <row r="170" spans="1:1">
      <c r="A170" s="39"/>
    </row>
    <row r="171" spans="1:1">
      <c r="A171" s="39"/>
    </row>
    <row r="172" spans="1:1">
      <c r="A172" s="39"/>
    </row>
    <row r="173" spans="1:1">
      <c r="A173" s="39"/>
    </row>
    <row r="174" spans="1:1">
      <c r="A174" s="39"/>
    </row>
    <row r="175" spans="1:1">
      <c r="A175" s="39"/>
    </row>
    <row r="176" spans="1:1">
      <c r="A176" s="39"/>
    </row>
    <row r="177" spans="1:1">
      <c r="A177" s="39"/>
    </row>
    <row r="178" spans="1:1">
      <c r="A178" s="39"/>
    </row>
    <row r="179" spans="1:1">
      <c r="A179" s="39"/>
    </row>
    <row r="180" spans="1:1">
      <c r="A180" s="39"/>
    </row>
    <row r="181" spans="1:1">
      <c r="A181" s="39"/>
    </row>
    <row r="182" spans="1:1">
      <c r="A182" s="39"/>
    </row>
    <row r="183" spans="1:1">
      <c r="A183" s="39"/>
    </row>
    <row r="184" spans="1:1">
      <c r="A184" s="39"/>
    </row>
    <row r="185" spans="1:1">
      <c r="A185" s="39"/>
    </row>
    <row r="186" spans="1:1">
      <c r="A186" s="39"/>
    </row>
    <row r="187" spans="1:1">
      <c r="A187" s="39"/>
    </row>
    <row r="188" spans="1:1">
      <c r="A188" s="39"/>
    </row>
    <row r="189" spans="1:1">
      <c r="A189" s="39"/>
    </row>
    <row r="190" spans="1:1">
      <c r="A190" s="39"/>
    </row>
    <row r="191" spans="1:1">
      <c r="A191" s="39"/>
    </row>
    <row r="192" spans="1:1">
      <c r="A192" s="39"/>
    </row>
    <row r="193" spans="1:1">
      <c r="A193" s="39"/>
    </row>
    <row r="194" spans="1:1">
      <c r="A194" s="39"/>
    </row>
    <row r="195" spans="1:1">
      <c r="A195" s="39"/>
    </row>
    <row r="196" spans="1:1">
      <c r="A196" s="39"/>
    </row>
    <row r="197" spans="1:1">
      <c r="A197" s="39"/>
    </row>
    <row r="198" spans="1:1">
      <c r="A198" s="39"/>
    </row>
    <row r="199" spans="1:1">
      <c r="A199" s="39"/>
    </row>
    <row r="200" spans="1:1">
      <c r="A200" s="39"/>
    </row>
    <row r="201" spans="1:1">
      <c r="A201" s="39"/>
    </row>
    <row r="202" spans="1:1">
      <c r="A202" s="39"/>
    </row>
    <row r="203" spans="1:1">
      <c r="A203" s="39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300" spans="1:1">
      <c r="A300" s="119"/>
    </row>
    <row r="301" spans="1:1">
      <c r="A301" s="119"/>
    </row>
    <row r="302" spans="1:1">
      <c r="A302" s="119"/>
    </row>
    <row r="303" spans="1:1">
      <c r="A303" s="119"/>
    </row>
    <row r="304" spans="1:1">
      <c r="A304" s="119"/>
    </row>
    <row r="305" spans="1:1">
      <c r="A305" s="119"/>
    </row>
    <row r="306" spans="1:1">
      <c r="A306" s="119"/>
    </row>
    <row r="307" spans="1:1">
      <c r="A307" s="119"/>
    </row>
    <row r="308" spans="1:1">
      <c r="A308" s="119"/>
    </row>
    <row r="309" spans="1:1">
      <c r="A309" s="119"/>
    </row>
    <row r="310" spans="1:1">
      <c r="A310" s="119"/>
    </row>
    <row r="311" spans="1:1">
      <c r="A311" s="119"/>
    </row>
    <row r="317" spans="1:1">
      <c r="A317" s="114"/>
    </row>
    <row r="318" spans="1:1">
      <c r="A318" s="114"/>
    </row>
    <row r="319" spans="1:1">
      <c r="A319" s="114"/>
    </row>
    <row r="320" spans="1:1">
      <c r="A320" s="114"/>
    </row>
    <row r="321" spans="1:1">
      <c r="A321" s="114"/>
    </row>
    <row r="322" spans="1:1">
      <c r="A322" s="114"/>
    </row>
    <row r="323" spans="1:1">
      <c r="A323" s="114"/>
    </row>
    <row r="324" spans="1:1">
      <c r="A324" s="114"/>
    </row>
    <row r="325" spans="1:1">
      <c r="A325" s="114"/>
    </row>
    <row r="326" spans="1:1">
      <c r="A326" s="114"/>
    </row>
    <row r="327" spans="1:1">
      <c r="A327" s="114"/>
    </row>
    <row r="328" spans="1:1">
      <c r="A328" s="114"/>
    </row>
    <row r="329" spans="1:1">
      <c r="A329" s="116"/>
    </row>
    <row r="330" spans="1:1">
      <c r="A330" s="114"/>
    </row>
    <row r="331" spans="1:1">
      <c r="A331" s="116"/>
    </row>
    <row r="332" spans="1:1">
      <c r="A332" s="114"/>
    </row>
    <row r="333" spans="1:1">
      <c r="A333" s="116"/>
    </row>
    <row r="334" spans="1:1">
      <c r="A334" s="114"/>
    </row>
    <row r="335" spans="1:1">
      <c r="A335" s="116"/>
    </row>
    <row r="336" spans="1:1">
      <c r="A336" s="114"/>
    </row>
    <row r="337" spans="1:1">
      <c r="A337" s="114"/>
    </row>
    <row r="338" spans="1:1">
      <c r="A338" s="114"/>
    </row>
    <row r="339" spans="1:1">
      <c r="A339" s="115"/>
    </row>
    <row r="340" spans="1:1">
      <c r="A340" s="115"/>
    </row>
    <row r="353" spans="1:1">
      <c r="A353" s="23"/>
    </row>
    <row r="356" spans="1:1">
      <c r="A356" s="119"/>
    </row>
    <row r="357" spans="1:1">
      <c r="A357" s="119"/>
    </row>
    <row r="358" spans="1:1">
      <c r="A358" s="119"/>
    </row>
    <row r="359" spans="1:1">
      <c r="A359" s="119"/>
    </row>
    <row r="360" spans="1:1">
      <c r="A360" s="119"/>
    </row>
    <row r="361" spans="1:1">
      <c r="A361" s="119"/>
    </row>
    <row r="362" spans="1:1">
      <c r="A362" s="119"/>
    </row>
    <row r="363" spans="1:1">
      <c r="A363" s="119"/>
    </row>
    <row r="364" spans="1:1">
      <c r="A364" s="119"/>
    </row>
    <row r="365" spans="1:1">
      <c r="A365" s="119"/>
    </row>
    <row r="366" spans="1:1">
      <c r="A366" s="119"/>
    </row>
    <row r="367" spans="1:1">
      <c r="A367" s="119"/>
    </row>
    <row r="368" spans="1:1">
      <c r="A368" s="119"/>
    </row>
    <row r="369" spans="1:1">
      <c r="A369" s="119"/>
    </row>
    <row r="370" spans="1:1">
      <c r="A370" s="119"/>
    </row>
    <row r="371" spans="1:1">
      <c r="A371" s="119"/>
    </row>
    <row r="372" spans="1:1">
      <c r="A372" s="119"/>
    </row>
    <row r="373" spans="1:1">
      <c r="A373" s="119"/>
    </row>
    <row r="374" spans="1:1">
      <c r="A374" s="119"/>
    </row>
    <row r="375" spans="1:1">
      <c r="A375" s="119"/>
    </row>
    <row r="376" spans="1:1">
      <c r="A376" s="119"/>
    </row>
    <row r="377" spans="1:1">
      <c r="A377" s="119"/>
    </row>
    <row r="378" spans="1:1">
      <c r="A378" s="119"/>
    </row>
    <row r="379" spans="1:1">
      <c r="A379" s="119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97" spans="1:2">
      <c r="A497" s="37"/>
      <c r="B497" s="1"/>
    </row>
    <row r="498" spans="1:2">
      <c r="A498" s="37"/>
      <c r="B498" s="1"/>
    </row>
    <row r="499" spans="1:2">
      <c r="A499" s="37"/>
      <c r="B499" s="1"/>
    </row>
    <row r="500" spans="1:2">
      <c r="A500" s="37"/>
      <c r="B500" s="1"/>
    </row>
    <row r="501" spans="1:2">
      <c r="A501" s="37"/>
      <c r="B501" s="1"/>
    </row>
    <row r="502" spans="1:2">
      <c r="A502" s="37"/>
      <c r="B502" s="1"/>
    </row>
    <row r="503" spans="1:2">
      <c r="A503" s="37"/>
      <c r="B503" s="1"/>
    </row>
    <row r="504" spans="1:2">
      <c r="A504" s="37"/>
      <c r="B504" s="1"/>
    </row>
    <row r="505" spans="1:2">
      <c r="A505" s="37"/>
      <c r="B505" s="1"/>
    </row>
    <row r="506" spans="1:2">
      <c r="A506" s="37"/>
      <c r="B506" s="1"/>
    </row>
    <row r="507" spans="1:2">
      <c r="A507" s="37"/>
      <c r="B507" s="1"/>
    </row>
    <row r="508" spans="1:2">
      <c r="A508" s="37"/>
      <c r="B508" s="1"/>
    </row>
    <row r="509" spans="1:2">
      <c r="A509" s="37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37"/>
      <c r="F549" t="str">
        <f t="shared" si="0"/>
        <v/>
      </c>
    </row>
    <row r="550" spans="1:6">
      <c r="A550" s="37"/>
      <c r="F550" t="str">
        <f t="shared" si="0"/>
        <v/>
      </c>
    </row>
    <row r="551" spans="1:6">
      <c r="A551" s="37"/>
      <c r="F551" t="str">
        <f t="shared" si="0"/>
        <v/>
      </c>
    </row>
    <row r="552" spans="1:6">
      <c r="A552" s="37"/>
      <c r="F552" t="str">
        <f t="shared" si="0"/>
        <v/>
      </c>
    </row>
    <row r="553" spans="1:6">
      <c r="A553" s="37"/>
      <c r="F553" t="str">
        <f t="shared" si="0"/>
        <v/>
      </c>
    </row>
    <row r="554" spans="1:6">
      <c r="A554" s="37"/>
      <c r="F554" t="str">
        <f t="shared" si="0"/>
        <v/>
      </c>
    </row>
    <row r="555" spans="1:6">
      <c r="A555" s="37"/>
      <c r="F555" t="str">
        <f t="shared" si="0"/>
        <v/>
      </c>
    </row>
    <row r="556" spans="1:6">
      <c r="A556" s="37"/>
      <c r="F556" t="str">
        <f t="shared" si="0"/>
        <v/>
      </c>
    </row>
    <row r="557" spans="1:6">
      <c r="A557" s="37"/>
      <c r="F557" t="str">
        <f t="shared" si="0"/>
        <v/>
      </c>
    </row>
    <row r="558" spans="1:6">
      <c r="A558" s="37"/>
      <c r="F558" t="str">
        <f t="shared" si="0"/>
        <v/>
      </c>
    </row>
    <row r="559" spans="1:6">
      <c r="A559" s="37"/>
      <c r="F559" t="str">
        <f t="shared" si="0"/>
        <v/>
      </c>
    </row>
    <row r="560" spans="1:6">
      <c r="A560" s="37"/>
      <c r="F560" t="str">
        <f t="shared" si="0"/>
        <v/>
      </c>
    </row>
    <row r="561" spans="1:6">
      <c r="A561" s="37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71"/>
      <c r="F574" t="str">
        <f t="shared" si="0"/>
        <v/>
      </c>
    </row>
    <row r="575" spans="1:6">
      <c r="A575" s="71"/>
      <c r="F575" t="str">
        <f t="shared" si="0"/>
        <v/>
      </c>
    </row>
    <row r="576" spans="1:6">
      <c r="A576" s="71"/>
      <c r="F576" t="str">
        <f t="shared" si="0"/>
        <v/>
      </c>
    </row>
    <row r="577" spans="1:6">
      <c r="A577" s="71"/>
      <c r="F577" t="str">
        <f t="shared" si="0"/>
        <v/>
      </c>
    </row>
    <row r="578" spans="1:6">
      <c r="A578" s="71"/>
      <c r="F578" t="str">
        <f t="shared" si="0"/>
        <v/>
      </c>
    </row>
    <row r="579" spans="1:6">
      <c r="A579" s="71"/>
      <c r="F579" t="str">
        <f t="shared" si="0"/>
        <v/>
      </c>
    </row>
    <row r="580" spans="1:6">
      <c r="A580" s="71"/>
      <c r="F580" t="str">
        <f t="shared" si="0"/>
        <v/>
      </c>
    </row>
    <row r="581" spans="1:6">
      <c r="A581" s="71"/>
      <c r="F581" t="str">
        <f t="shared" si="0"/>
        <v/>
      </c>
    </row>
    <row r="582" spans="1:6">
      <c r="A582" s="71"/>
      <c r="F582" t="str">
        <f t="shared" si="0"/>
        <v/>
      </c>
    </row>
    <row r="583" spans="1:6">
      <c r="A583" s="71"/>
      <c r="F583" t="str">
        <f t="shared" si="0"/>
        <v/>
      </c>
    </row>
    <row r="584" spans="1:6">
      <c r="A584" s="71"/>
      <c r="F584" t="str">
        <f t="shared" si="0"/>
        <v/>
      </c>
    </row>
    <row r="585" spans="1:6">
      <c r="A585" s="71"/>
      <c r="F585" t="str">
        <f t="shared" si="0"/>
        <v/>
      </c>
    </row>
    <row r="586" spans="1:6">
      <c r="A586" s="71"/>
      <c r="F586" t="str">
        <f t="shared" si="0"/>
        <v/>
      </c>
    </row>
    <row r="587" spans="1:6">
      <c r="A587" s="71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39"/>
      <c r="F684" t="str">
        <f t="shared" si="2"/>
        <v/>
      </c>
    </row>
    <row r="685" spans="1:6">
      <c r="A685" s="39"/>
      <c r="F685" t="str">
        <f t="shared" si="2"/>
        <v/>
      </c>
    </row>
    <row r="686" spans="1:6">
      <c r="A686" s="39"/>
      <c r="F686" t="str">
        <f t="shared" si="2"/>
        <v/>
      </c>
    </row>
    <row r="687" spans="1:6">
      <c r="A687" s="39"/>
      <c r="F687" t="str">
        <f t="shared" si="2"/>
        <v/>
      </c>
    </row>
    <row r="688" spans="1:6">
      <c r="A688" s="39"/>
      <c r="F688" t="str">
        <f t="shared" si="2"/>
        <v/>
      </c>
    </row>
    <row r="689" spans="1:6">
      <c r="A689" s="39"/>
      <c r="F689" t="str">
        <f t="shared" si="2"/>
        <v/>
      </c>
    </row>
    <row r="690" spans="1:6">
      <c r="A690" s="39"/>
      <c r="F690" t="str">
        <f t="shared" si="2"/>
        <v/>
      </c>
    </row>
    <row r="691" spans="1:6">
      <c r="A691" s="39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19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17"/>
      <c r="F739" t="str">
        <f t="shared" si="3"/>
        <v/>
      </c>
    </row>
    <row r="740" spans="1:6">
      <c r="A740" s="117"/>
      <c r="F740" t="str">
        <f t="shared" si="3"/>
        <v/>
      </c>
    </row>
    <row r="741" spans="1:6">
      <c r="A741" s="117"/>
      <c r="F741" t="str">
        <f t="shared" si="3"/>
        <v/>
      </c>
    </row>
    <row r="742" spans="1:6">
      <c r="A742" s="117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5"/>
      <c r="F791" t="str">
        <f t="shared" si="4"/>
        <v/>
      </c>
    </row>
    <row r="792" spans="1:6">
      <c r="A792" s="65"/>
      <c r="F792" t="str">
        <f t="shared" si="4"/>
        <v/>
      </c>
    </row>
    <row r="793" spans="1:6">
      <c r="A793" s="65"/>
      <c r="F793" t="str">
        <f t="shared" si="4"/>
        <v/>
      </c>
    </row>
    <row r="794" spans="1:6">
      <c r="A794" s="65"/>
      <c r="F794" t="str">
        <f t="shared" si="4"/>
        <v/>
      </c>
    </row>
    <row r="795" spans="1:6">
      <c r="A795" s="65"/>
      <c r="F795" t="str">
        <f t="shared" si="4"/>
        <v/>
      </c>
    </row>
    <row r="796" spans="1:6">
      <c r="A796" s="65"/>
      <c r="F796" t="str">
        <f t="shared" si="4"/>
        <v/>
      </c>
    </row>
    <row r="797" spans="1:6">
      <c r="A797" s="65"/>
      <c r="F797" t="str">
        <f t="shared" si="4"/>
        <v/>
      </c>
    </row>
    <row r="798" spans="1:6">
      <c r="A798" s="65"/>
      <c r="F798" t="str">
        <f t="shared" si="4"/>
        <v/>
      </c>
    </row>
    <row r="799" spans="1:6">
      <c r="A799" s="65"/>
      <c r="F799" t="str">
        <f t="shared" si="4"/>
        <v/>
      </c>
    </row>
    <row r="800" spans="1:6">
      <c r="A800" s="65"/>
      <c r="F800" t="str">
        <f t="shared" si="4"/>
        <v/>
      </c>
    </row>
    <row r="801" spans="1:6">
      <c r="A801" s="65"/>
      <c r="F801" t="str">
        <f t="shared" si="4"/>
        <v/>
      </c>
    </row>
    <row r="802" spans="1:6">
      <c r="A802" s="65"/>
      <c r="F802" t="str">
        <f t="shared" si="4"/>
        <v/>
      </c>
    </row>
    <row r="803" spans="1:6">
      <c r="A803" s="65"/>
      <c r="F803" t="str">
        <f t="shared" si="4"/>
        <v/>
      </c>
    </row>
    <row r="804" spans="1:6">
      <c r="A804" s="65"/>
      <c r="F804" t="str">
        <f t="shared" si="4"/>
        <v/>
      </c>
    </row>
    <row r="805" spans="1:6">
      <c r="A805" s="65"/>
      <c r="F805" t="str">
        <f t="shared" si="4"/>
        <v/>
      </c>
    </row>
    <row r="806" spans="1:6">
      <c r="A806" s="65"/>
      <c r="F806" t="str">
        <f t="shared" si="4"/>
        <v/>
      </c>
    </row>
    <row r="807" spans="1:6">
      <c r="A807" s="65"/>
      <c r="F807" t="str">
        <f t="shared" si="4"/>
        <v/>
      </c>
    </row>
    <row r="808" spans="1:6">
      <c r="A808" s="65"/>
      <c r="F808" t="str">
        <f t="shared" si="4"/>
        <v/>
      </c>
    </row>
    <row r="809" spans="1:6">
      <c r="A809" s="65"/>
      <c r="F809" t="str">
        <f t="shared" si="4"/>
        <v/>
      </c>
    </row>
    <row r="810" spans="1:6">
      <c r="A810" s="65"/>
      <c r="F810" t="str">
        <f t="shared" si="4"/>
        <v/>
      </c>
    </row>
    <row r="811" spans="1:6">
      <c r="A811" s="65"/>
      <c r="F811" t="str">
        <f t="shared" si="4"/>
        <v/>
      </c>
    </row>
    <row r="812" spans="1:6">
      <c r="A812" s="65"/>
      <c r="F812" t="str">
        <f t="shared" si="4"/>
        <v/>
      </c>
    </row>
    <row r="813" spans="1:6">
      <c r="A813" s="65"/>
      <c r="F813" t="str">
        <f t="shared" si="4"/>
        <v/>
      </c>
    </row>
    <row r="814" spans="1:6">
      <c r="A814" s="65"/>
      <c r="F814" t="str">
        <f t="shared" si="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29.08984375" style="7" customWidth="1"/>
    <col min="2" max="2" width="24.6328125" style="7" customWidth="1"/>
    <col min="3" max="3" width="43.90625" style="7" customWidth="1"/>
    <col min="4" max="4" width="14.08984375" bestFit="1" customWidth="1"/>
    <col min="5" max="5" width="25.90625" customWidth="1"/>
    <col min="6" max="6" width="12.453125" customWidth="1"/>
    <col min="7" max="7" width="16.453125" customWidth="1"/>
    <col min="8" max="8" width="16.453125" style="72" customWidth="1"/>
    <col min="9" max="9" width="19" style="72" bestFit="1" customWidth="1"/>
    <col min="10" max="10" width="10.90625" style="72" customWidth="1"/>
    <col min="11" max="11" width="16.08984375" customWidth="1"/>
  </cols>
  <sheetData>
    <row r="1" spans="1:13" ht="36.9" customHeight="1">
      <c r="A1" s="74" t="s">
        <v>3018</v>
      </c>
      <c r="B1" s="74" t="s">
        <v>3019</v>
      </c>
      <c r="C1" s="75" t="s">
        <v>3020</v>
      </c>
      <c r="D1" s="63" t="s">
        <v>3021</v>
      </c>
      <c r="E1" s="73" t="s">
        <v>4711</v>
      </c>
      <c r="F1" s="67" t="s">
        <v>4712</v>
      </c>
      <c r="G1" s="67" t="s">
        <v>4713</v>
      </c>
      <c r="H1" s="70" t="s">
        <v>4717</v>
      </c>
      <c r="I1" s="70" t="s">
        <v>4714</v>
      </c>
      <c r="J1" s="70" t="s">
        <v>4715</v>
      </c>
      <c r="K1" s="70" t="s">
        <v>4719</v>
      </c>
      <c r="L1" s="70" t="s">
        <v>4729</v>
      </c>
      <c r="M1" s="70" t="s">
        <v>4730</v>
      </c>
    </row>
    <row r="2" spans="1:13">
      <c r="A2" s="76" t="s">
        <v>589</v>
      </c>
      <c r="B2" s="76" t="s">
        <v>3022</v>
      </c>
      <c r="C2" s="77" t="s">
        <v>3022</v>
      </c>
      <c r="D2" s="65"/>
      <c r="E2" t="str">
        <f>IFERROR(_xlfn.XLOOKUP($A2,map_headernames!H:H,map_headernames!H:H),0)</f>
        <v>OID_</v>
      </c>
      <c r="F2">
        <f>IFERROR(_xlfn.XLOOKUP($A2,map_headernames!I:I,map_headernames!I:I),0)</f>
        <v>0</v>
      </c>
      <c r="G2" t="str">
        <f>IFERROR(_xlfn.XLOOKUP($A2,map_headernames!N:N,map_headernames!N:N),0)</f>
        <v>OID_</v>
      </c>
    </row>
    <row r="3" spans="1:13">
      <c r="A3" s="76" t="s">
        <v>66</v>
      </c>
      <c r="B3" s="76" t="s">
        <v>3023</v>
      </c>
      <c r="C3" s="77" t="s">
        <v>3024</v>
      </c>
      <c r="D3" s="65" t="s">
        <v>3025</v>
      </c>
      <c r="E3" t="str">
        <f>IFERROR(_xlfn.XLOOKUP($A3,map_headernames!H:H,map_headernames!H:H),0)</f>
        <v>AREALAND</v>
      </c>
      <c r="F3">
        <f>IFERROR(_xlfn.XLOOKUP($A3,map_headernames!I:I,map_headernames!I:I),0)</f>
        <v>0</v>
      </c>
      <c r="G3" t="str">
        <f>IFERROR(_xlfn.XLOOKUP($A3,map_headernames!N:N,map_headernames!N:N),0)</f>
        <v>AREALAND</v>
      </c>
    </row>
    <row r="4" spans="1:13">
      <c r="A4" s="76" t="s">
        <v>71</v>
      </c>
      <c r="B4" s="76" t="s">
        <v>3026</v>
      </c>
      <c r="C4" s="77" t="s">
        <v>3027</v>
      </c>
      <c r="D4" s="65" t="s">
        <v>3025</v>
      </c>
      <c r="E4" t="str">
        <f>IFERROR(_xlfn.XLOOKUP($A4,map_headernames!H:H,map_headernames!H:H),0)</f>
        <v>AREAWATER</v>
      </c>
      <c r="F4">
        <f>IFERROR(_xlfn.XLOOKUP($A4,map_headernames!I:I,map_headernames!I:I),0)</f>
        <v>0</v>
      </c>
      <c r="G4" t="str">
        <f>IFERROR(_xlfn.XLOOKUP($A4,map_headernames!N:N,map_headernames!N:N),0)</f>
        <v>AREAWATER</v>
      </c>
    </row>
    <row r="5" spans="1:13" s="39" customFormat="1">
      <c r="A5" s="78" t="s">
        <v>3028</v>
      </c>
      <c r="B5" s="78" t="s">
        <v>3029</v>
      </c>
      <c r="C5" s="79" t="s">
        <v>3030</v>
      </c>
      <c r="D5" s="68" t="s">
        <v>3025</v>
      </c>
      <c r="E5" s="39">
        <f>IFERROR(_xlfn.XLOOKUP($A5,map_headernames!H:H,map_headernames!H:H),0)</f>
        <v>0</v>
      </c>
      <c r="F5" s="39">
        <f>IFERROR(_xlfn.XLOOKUP($A5,map_headernames!I:I,map_headernames!I:I),0)</f>
        <v>0</v>
      </c>
      <c r="G5" s="39">
        <f>IFERROR(_xlfn.XLOOKUP($A5,map_headernames!N:N,map_headernames!N:N),0)</f>
        <v>0</v>
      </c>
      <c r="H5" s="72"/>
      <c r="I5" s="72"/>
      <c r="J5" s="39" t="s">
        <v>4716</v>
      </c>
      <c r="K5" s="39">
        <v>1</v>
      </c>
      <c r="L5" s="39">
        <v>0</v>
      </c>
    </row>
    <row r="6" spans="1:13" s="39" customFormat="1">
      <c r="A6" s="78" t="s">
        <v>3031</v>
      </c>
      <c r="B6" s="78" t="s">
        <v>3032</v>
      </c>
      <c r="C6" s="79" t="s">
        <v>3033</v>
      </c>
      <c r="D6" s="68" t="s">
        <v>3025</v>
      </c>
      <c r="E6" s="39">
        <f>IFERROR(_xlfn.XLOOKUP($A6,map_headernames!H:H,map_headernames!H:H),0)</f>
        <v>0</v>
      </c>
      <c r="F6" s="39">
        <f>IFERROR(_xlfn.XLOOKUP($A6,map_headernames!I:I,map_headernames!I:I),0)</f>
        <v>0</v>
      </c>
      <c r="G6" s="39">
        <f>IFERROR(_xlfn.XLOOKUP($A6,map_headernames!N:N,map_headernames!N:N),0)</f>
        <v>0</v>
      </c>
      <c r="H6" s="72"/>
      <c r="I6" s="72"/>
      <c r="J6" s="72"/>
    </row>
    <row r="7" spans="1:13" s="39" customFormat="1">
      <c r="A7" s="78" t="s">
        <v>3034</v>
      </c>
      <c r="B7" s="78" t="s">
        <v>3035</v>
      </c>
      <c r="C7" s="79" t="s">
        <v>3036</v>
      </c>
      <c r="D7" s="68" t="s">
        <v>3025</v>
      </c>
      <c r="E7" s="39">
        <f>IFERROR(_xlfn.XLOOKUP($A7,map_headernames!H:H,map_headernames!H:H),0)</f>
        <v>0</v>
      </c>
      <c r="F7" s="39">
        <f>IFERROR(_xlfn.XLOOKUP($A7,map_headernames!I:I,map_headernames!I:I),0)</f>
        <v>0</v>
      </c>
      <c r="G7" s="39">
        <f>IFERROR(_xlfn.XLOOKUP($A7,map_headernames!N:N,map_headernames!N:N),0)</f>
        <v>0</v>
      </c>
      <c r="H7" s="72"/>
      <c r="I7" s="72"/>
      <c r="J7" s="72"/>
    </row>
    <row r="8" spans="1:13" s="39" customFormat="1">
      <c r="A8" s="78" t="s">
        <v>3037</v>
      </c>
      <c r="B8" s="78" t="s">
        <v>3038</v>
      </c>
      <c r="C8" s="79" t="s">
        <v>3039</v>
      </c>
      <c r="D8" s="68" t="s">
        <v>3025</v>
      </c>
      <c r="E8" s="39">
        <f>IFERROR(_xlfn.XLOOKUP($A8,map_headernames!H:H,map_headernames!H:H),0)</f>
        <v>0</v>
      </c>
      <c r="F8" s="39">
        <f>IFERROR(_xlfn.XLOOKUP($A8,map_headernames!I:I,map_headernames!I:I),0)</f>
        <v>0</v>
      </c>
      <c r="G8" s="39">
        <f>IFERROR(_xlfn.XLOOKUP($A8,map_headernames!N:N,map_headernames!N:N),0)</f>
        <v>0</v>
      </c>
      <c r="H8" s="72"/>
      <c r="I8" s="72"/>
      <c r="J8" s="72"/>
    </row>
    <row r="9" spans="1:13" s="39" customFormat="1">
      <c r="A9" s="78" t="s">
        <v>3040</v>
      </c>
      <c r="B9" s="78" t="s">
        <v>3041</v>
      </c>
      <c r="C9" s="79" t="s">
        <v>3042</v>
      </c>
      <c r="D9" s="68" t="s">
        <v>3025</v>
      </c>
      <c r="E9" s="39">
        <f>IFERROR(_xlfn.XLOOKUP($A9,map_headernames!H:H,map_headernames!H:H),0)</f>
        <v>0</v>
      </c>
      <c r="F9" s="39">
        <f>IFERROR(_xlfn.XLOOKUP($A9,map_headernames!I:I,map_headernames!I:I),0)</f>
        <v>0</v>
      </c>
      <c r="G9" s="39">
        <f>IFERROR(_xlfn.XLOOKUP($A9,map_headernames!N:N,map_headernames!N:N),0)</f>
        <v>0</v>
      </c>
      <c r="H9" s="72"/>
      <c r="I9" s="72"/>
      <c r="J9" s="72"/>
    </row>
    <row r="10" spans="1:13" s="39" customFormat="1">
      <c r="A10" s="80" t="s">
        <v>3043</v>
      </c>
      <c r="B10" s="80" t="s">
        <v>3044</v>
      </c>
      <c r="C10" s="81" t="s">
        <v>3045</v>
      </c>
      <c r="D10" s="68" t="s">
        <v>3025</v>
      </c>
      <c r="E10" s="39">
        <f>IFERROR(_xlfn.XLOOKUP($A10,map_headernames!H:H,map_headernames!H:H),0)</f>
        <v>0</v>
      </c>
      <c r="F10" s="39">
        <f>IFERROR(_xlfn.XLOOKUP($A10,map_headernames!I:I,map_headernames!I:I),0)</f>
        <v>0</v>
      </c>
      <c r="G10" s="39">
        <f>IFERROR(_xlfn.XLOOKUP($A10,map_headernames!N:N,map_headernames!N:N),0)</f>
        <v>0</v>
      </c>
      <c r="H10" s="72"/>
      <c r="I10" s="72"/>
      <c r="J10" s="72"/>
    </row>
    <row r="11" spans="1:13">
      <c r="A11" s="78" t="s">
        <v>3046</v>
      </c>
      <c r="B11" s="82" t="s">
        <v>2147</v>
      </c>
      <c r="C11" s="83" t="s">
        <v>3047</v>
      </c>
      <c r="D11" s="66" t="s">
        <v>2146</v>
      </c>
      <c r="E11" t="str">
        <f>IFERROR(_xlfn.XLOOKUP($A11,map_headernames!H:H,map_headernames!H:H),0)</f>
        <v>totalPop</v>
      </c>
      <c r="F11" t="str">
        <f>IFERROR(_xlfn.XLOOKUP($A11,map_headernames!I:I,map_headernames!I:I),0)</f>
        <v>totalPop</v>
      </c>
      <c r="G11">
        <f>IFERROR(_xlfn.XLOOKUP($A11,map_headernames!N:N,map_headernames!N:N),0)</f>
        <v>0</v>
      </c>
      <c r="I11" s="72" t="s">
        <v>2145</v>
      </c>
      <c r="J11" s="72" t="s">
        <v>2143</v>
      </c>
    </row>
    <row r="12" spans="1:13">
      <c r="A12" s="76" t="s">
        <v>3048</v>
      </c>
      <c r="B12" s="76" t="s">
        <v>3049</v>
      </c>
      <c r="C12" s="83" t="s">
        <v>3050</v>
      </c>
      <c r="D12" s="66" t="s">
        <v>2146</v>
      </c>
      <c r="E12">
        <f>IFERROR(_xlfn.XLOOKUP($A12,map_headernames!H:H,map_headernames!H:H),0)</f>
        <v>0</v>
      </c>
      <c r="F12">
        <f>IFERROR(_xlfn.XLOOKUP($A12,map_headernames!I:I,map_headernames!I:I),0)</f>
        <v>0</v>
      </c>
      <c r="G12">
        <f>IFERROR(_xlfn.XLOOKUP($A12,map_headernames!N:N,map_headernames!N:N),0)</f>
        <v>0</v>
      </c>
    </row>
    <row r="13" spans="1:13">
      <c r="A13" s="78" t="s">
        <v>3051</v>
      </c>
      <c r="B13" s="82" t="s">
        <v>3052</v>
      </c>
      <c r="C13" s="83" t="s">
        <v>3053</v>
      </c>
      <c r="D13" s="66" t="s">
        <v>2146</v>
      </c>
      <c r="E13">
        <f>IFERROR(_xlfn.XLOOKUP($A13,map_headernames!H:H,map_headernames!H:H),0)</f>
        <v>0</v>
      </c>
      <c r="F13">
        <f>IFERROR(_xlfn.XLOOKUP($A13,map_headernames!I:I,map_headernames!I:I),0)</f>
        <v>0</v>
      </c>
      <c r="G13">
        <f>IFERROR(_xlfn.XLOOKUP($A13,map_headernames!N:N,map_headernames!N:N),0)</f>
        <v>0</v>
      </c>
      <c r="I13" s="72" t="s">
        <v>581</v>
      </c>
      <c r="J13" s="72" t="s">
        <v>580</v>
      </c>
    </row>
    <row r="14" spans="1:13">
      <c r="A14" s="78" t="s">
        <v>1641</v>
      </c>
      <c r="B14" s="82" t="s">
        <v>3054</v>
      </c>
      <c r="C14" s="83" t="s">
        <v>3055</v>
      </c>
      <c r="D14" s="66" t="s">
        <v>2146</v>
      </c>
      <c r="E14">
        <f>IFERROR(_xlfn.XLOOKUP($A14,map_headernames!H:H,map_headernames!H:H),0)</f>
        <v>0</v>
      </c>
      <c r="F14">
        <f>IFERROR(_xlfn.XLOOKUP($A14,map_headernames!I:I,map_headernames!I:I),0)</f>
        <v>0</v>
      </c>
      <c r="G14">
        <f>IFERROR(_xlfn.XLOOKUP($A14,map_headernames!N:N,map_headernames!N:N),0)</f>
        <v>0</v>
      </c>
      <c r="H14" s="72" t="s">
        <v>1173</v>
      </c>
      <c r="I14" s="72" t="s">
        <v>1174</v>
      </c>
      <c r="J14" s="72" t="s">
        <v>164</v>
      </c>
    </row>
    <row r="15" spans="1:13">
      <c r="A15" s="76" t="s">
        <v>2977</v>
      </c>
      <c r="B15" s="76" t="s">
        <v>3056</v>
      </c>
      <c r="C15" s="83" t="s">
        <v>3057</v>
      </c>
      <c r="D15" s="66" t="s">
        <v>2146</v>
      </c>
      <c r="E15" s="107" t="s">
        <v>2977</v>
      </c>
      <c r="F15">
        <f>IFERROR(_xlfn.XLOOKUP($A15,map_headernames!I:I,map_headernames!I:I),0)</f>
        <v>0</v>
      </c>
      <c r="G15" s="54">
        <f>IFERROR(_xlfn.XLOOKUP($A15,map_headernames!N:N,map_headernames!N:N),0)</f>
        <v>0</v>
      </c>
      <c r="I15" s="23"/>
      <c r="J15" s="8" t="s">
        <v>2809</v>
      </c>
      <c r="K15">
        <v>1</v>
      </c>
      <c r="L15">
        <v>0</v>
      </c>
    </row>
    <row r="16" spans="1:13">
      <c r="A16" s="76" t="s">
        <v>2978</v>
      </c>
      <c r="B16" s="76" t="s">
        <v>3058</v>
      </c>
      <c r="C16" s="83" t="s">
        <v>3059</v>
      </c>
      <c r="D16" s="66" t="s">
        <v>2146</v>
      </c>
      <c r="E16" s="107" t="s">
        <v>2978</v>
      </c>
      <c r="F16">
        <f>IFERROR(_xlfn.XLOOKUP($A16,map_headernames!I:I,map_headernames!I:I),0)</f>
        <v>0</v>
      </c>
      <c r="G16" s="54">
        <f>IFERROR(_xlfn.XLOOKUP($A16,map_headernames!N:N,map_headernames!N:N),0)</f>
        <v>0</v>
      </c>
      <c r="I16" s="23"/>
      <c r="J16" s="8" t="s">
        <v>2798</v>
      </c>
      <c r="K16">
        <v>2</v>
      </c>
      <c r="L16">
        <v>0</v>
      </c>
    </row>
    <row r="17" spans="1:12">
      <c r="A17" s="76" t="s">
        <v>2980</v>
      </c>
      <c r="B17" s="76" t="s">
        <v>3060</v>
      </c>
      <c r="C17" s="84" t="s">
        <v>3061</v>
      </c>
      <c r="D17" s="66" t="s">
        <v>2146</v>
      </c>
      <c r="E17" s="107" t="s">
        <v>2980</v>
      </c>
      <c r="F17">
        <f>IFERROR(_xlfn.XLOOKUP($A17,map_headernames!I:I,map_headernames!I:I),0)</f>
        <v>0</v>
      </c>
      <c r="G17" s="54">
        <f>IFERROR(_xlfn.XLOOKUP($A17,map_headernames!N:N,map_headernames!N:N),0)</f>
        <v>0</v>
      </c>
      <c r="I17" s="23"/>
      <c r="J17" s="8" t="s">
        <v>2803</v>
      </c>
      <c r="K17">
        <v>1</v>
      </c>
      <c r="L17">
        <v>0</v>
      </c>
    </row>
    <row r="18" spans="1:12">
      <c r="A18" s="76" t="s">
        <v>2979</v>
      </c>
      <c r="B18" s="76" t="s">
        <v>3062</v>
      </c>
      <c r="C18" s="83" t="s">
        <v>3063</v>
      </c>
      <c r="D18" s="66" t="s">
        <v>2146</v>
      </c>
      <c r="E18" s="107" t="s">
        <v>2979</v>
      </c>
      <c r="F18">
        <f>IFERROR(_xlfn.XLOOKUP($A18,map_headernames!I:I,map_headernames!I:I),0)</f>
        <v>0</v>
      </c>
      <c r="G18" s="54">
        <f>IFERROR(_xlfn.XLOOKUP($A18,map_headernames!N:N,map_headernames!N:N),0)</f>
        <v>0</v>
      </c>
      <c r="I18" s="23"/>
      <c r="J18" s="8" t="s">
        <v>2792</v>
      </c>
      <c r="K18">
        <v>2</v>
      </c>
      <c r="L18">
        <v>0</v>
      </c>
    </row>
    <row r="19" spans="1:12">
      <c r="A19" s="76" t="s">
        <v>2989</v>
      </c>
      <c r="B19" s="76" t="s">
        <v>3064</v>
      </c>
      <c r="C19" s="83" t="s">
        <v>3065</v>
      </c>
      <c r="D19" s="66" t="s">
        <v>2146</v>
      </c>
      <c r="E19" s="107" t="s">
        <v>2989</v>
      </c>
      <c r="F19">
        <f>IFERROR(_xlfn.XLOOKUP($A19,map_headernames!I:I,map_headernames!I:I),0)</f>
        <v>0</v>
      </c>
      <c r="G19" s="54">
        <f>IFERROR(_xlfn.XLOOKUP($A19,map_headernames!N:N,map_headernames!N:N),0)</f>
        <v>0</v>
      </c>
      <c r="I19" s="23"/>
      <c r="J19" s="8" t="s">
        <v>2248</v>
      </c>
      <c r="K19">
        <v>1</v>
      </c>
      <c r="L19">
        <v>0</v>
      </c>
    </row>
    <row r="20" spans="1:12">
      <c r="A20" s="76" t="s">
        <v>2982</v>
      </c>
      <c r="B20" s="76" t="s">
        <v>3066</v>
      </c>
      <c r="C20" s="83" t="s">
        <v>3067</v>
      </c>
      <c r="D20" s="66" t="s">
        <v>2146</v>
      </c>
      <c r="E20" s="107" t="s">
        <v>2982</v>
      </c>
      <c r="F20">
        <f>IFERROR(_xlfn.XLOOKUP($A20,map_headernames!I:I,map_headernames!I:I),0)</f>
        <v>0</v>
      </c>
      <c r="G20" s="54">
        <f>IFERROR(_xlfn.XLOOKUP($A20,map_headernames!N:N,map_headernames!N:N),0)</f>
        <v>0</v>
      </c>
      <c r="I20" s="23"/>
      <c r="J20" s="8" t="s">
        <v>2203</v>
      </c>
      <c r="K20">
        <v>2</v>
      </c>
      <c r="L20">
        <v>0</v>
      </c>
    </row>
    <row r="21" spans="1:12">
      <c r="A21" s="76" t="s">
        <v>2981</v>
      </c>
      <c r="B21" s="76" t="s">
        <v>3068</v>
      </c>
      <c r="C21" s="83" t="s">
        <v>3069</v>
      </c>
      <c r="D21" s="66" t="s">
        <v>2146</v>
      </c>
      <c r="E21" s="107" t="s">
        <v>2981</v>
      </c>
      <c r="F21">
        <f>IFERROR(_xlfn.XLOOKUP($A21,map_headernames!I:I,map_headernames!I:I),0)</f>
        <v>0</v>
      </c>
      <c r="G21" s="54">
        <f>IFERROR(_xlfn.XLOOKUP($A21,map_headernames!N:N,map_headernames!N:N),0)</f>
        <v>0</v>
      </c>
      <c r="I21" s="23"/>
      <c r="J21" s="8" t="s">
        <v>2804</v>
      </c>
      <c r="K21">
        <v>1</v>
      </c>
      <c r="L21">
        <v>0</v>
      </c>
    </row>
    <row r="22" spans="1:12">
      <c r="A22" s="76" t="s">
        <v>2983</v>
      </c>
      <c r="B22" s="76" t="s">
        <v>3070</v>
      </c>
      <c r="C22" s="83" t="s">
        <v>3071</v>
      </c>
      <c r="D22" s="66" t="s">
        <v>2146</v>
      </c>
      <c r="E22" s="107" t="s">
        <v>2983</v>
      </c>
      <c r="F22">
        <f>IFERROR(_xlfn.XLOOKUP($A22,map_headernames!I:I,map_headernames!I:I),0)</f>
        <v>0</v>
      </c>
      <c r="G22" s="54">
        <f>IFERROR(_xlfn.XLOOKUP($A22,map_headernames!N:N,map_headernames!N:N),0)</f>
        <v>0</v>
      </c>
      <c r="I22" s="23"/>
      <c r="J22" s="8" t="s">
        <v>2793</v>
      </c>
      <c r="K22">
        <v>2</v>
      </c>
      <c r="L22">
        <v>0</v>
      </c>
    </row>
    <row r="23" spans="1:12">
      <c r="A23" s="76" t="s">
        <v>2990</v>
      </c>
      <c r="B23" s="76" t="s">
        <v>3072</v>
      </c>
      <c r="C23" s="83" t="s">
        <v>3073</v>
      </c>
      <c r="D23" s="66" t="s">
        <v>2146</v>
      </c>
      <c r="E23" s="107" t="s">
        <v>2990</v>
      </c>
      <c r="F23">
        <f>IFERROR(_xlfn.XLOOKUP($A23,map_headernames!I:I,map_headernames!I:I),0)</f>
        <v>0</v>
      </c>
      <c r="G23" s="54">
        <f>IFERROR(_xlfn.XLOOKUP($A23,map_headernames!N:N,map_headernames!N:N),0)</f>
        <v>0</v>
      </c>
      <c r="I23" s="23"/>
      <c r="J23" s="8" t="s">
        <v>2805</v>
      </c>
      <c r="K23">
        <v>1</v>
      </c>
      <c r="L23">
        <v>0</v>
      </c>
    </row>
    <row r="24" spans="1:12">
      <c r="A24" s="76" t="s">
        <v>2986</v>
      </c>
      <c r="B24" s="76" t="s">
        <v>3074</v>
      </c>
      <c r="C24" s="83" t="s">
        <v>3075</v>
      </c>
      <c r="D24" s="66" t="s">
        <v>2146</v>
      </c>
      <c r="E24" s="107" t="s">
        <v>2986</v>
      </c>
      <c r="F24">
        <f>IFERROR(_xlfn.XLOOKUP($A24,map_headernames!I:I,map_headernames!I:I),0)</f>
        <v>0</v>
      </c>
      <c r="G24" s="54">
        <f>IFERROR(_xlfn.XLOOKUP($A24,map_headernames!N:N,map_headernames!N:N),0)</f>
        <v>0</v>
      </c>
      <c r="I24" s="23"/>
      <c r="J24" s="8" t="s">
        <v>2794</v>
      </c>
      <c r="K24">
        <v>2</v>
      </c>
      <c r="L24">
        <v>0</v>
      </c>
    </row>
    <row r="25" spans="1:12">
      <c r="A25" s="76" t="s">
        <v>2991</v>
      </c>
      <c r="B25" s="76" t="s">
        <v>3076</v>
      </c>
      <c r="C25" s="83" t="s">
        <v>3077</v>
      </c>
      <c r="D25" s="66" t="s">
        <v>2146</v>
      </c>
      <c r="E25" s="107" t="s">
        <v>2991</v>
      </c>
      <c r="F25">
        <f>IFERROR(_xlfn.XLOOKUP($A25,map_headernames!I:I,map_headernames!I:I),0)</f>
        <v>0</v>
      </c>
      <c r="G25" s="54">
        <f>IFERROR(_xlfn.XLOOKUP($A25,map_headernames!N:N,map_headernames!N:N),0)</f>
        <v>0</v>
      </c>
      <c r="I25" s="23"/>
      <c r="J25" s="8" t="s">
        <v>2806</v>
      </c>
      <c r="K25">
        <v>1</v>
      </c>
      <c r="L25">
        <v>0</v>
      </c>
    </row>
    <row r="26" spans="1:12">
      <c r="A26" s="76" t="s">
        <v>2985</v>
      </c>
      <c r="B26" s="76" t="s">
        <v>3078</v>
      </c>
      <c r="C26" s="83" t="s">
        <v>3079</v>
      </c>
      <c r="D26" s="66" t="s">
        <v>2146</v>
      </c>
      <c r="E26" s="107" t="s">
        <v>2985</v>
      </c>
      <c r="F26">
        <f>IFERROR(_xlfn.XLOOKUP($A26,map_headernames!I:I,map_headernames!I:I),0)</f>
        <v>0</v>
      </c>
      <c r="G26" s="54">
        <f>IFERROR(_xlfn.XLOOKUP($A26,map_headernames!N:N,map_headernames!N:N),0)</f>
        <v>0</v>
      </c>
      <c r="I26" s="23"/>
      <c r="J26" s="8" t="s">
        <v>2795</v>
      </c>
      <c r="K26">
        <v>2</v>
      </c>
      <c r="L26">
        <v>0</v>
      </c>
    </row>
    <row r="27" spans="1:12">
      <c r="A27" s="76" t="s">
        <v>2984</v>
      </c>
      <c r="B27" s="76" t="s">
        <v>3080</v>
      </c>
      <c r="C27" s="83" t="s">
        <v>3081</v>
      </c>
      <c r="D27" s="66" t="s">
        <v>2146</v>
      </c>
      <c r="E27" s="107" t="s">
        <v>2984</v>
      </c>
      <c r="F27">
        <f>IFERROR(_xlfn.XLOOKUP($A27,map_headernames!I:I,map_headernames!I:I),0)</f>
        <v>0</v>
      </c>
      <c r="G27" s="54">
        <f>IFERROR(_xlfn.XLOOKUP($A27,map_headernames!N:N,map_headernames!N:N),0)</f>
        <v>0</v>
      </c>
      <c r="I27" s="23"/>
      <c r="J27" s="8" t="s">
        <v>2807</v>
      </c>
      <c r="K27">
        <v>1</v>
      </c>
      <c r="L27">
        <v>0</v>
      </c>
    </row>
    <row r="28" spans="1:12">
      <c r="A28" s="76" t="s">
        <v>2987</v>
      </c>
      <c r="B28" s="76" t="s">
        <v>3082</v>
      </c>
      <c r="C28" s="83" t="s">
        <v>3083</v>
      </c>
      <c r="D28" s="66" t="s">
        <v>2146</v>
      </c>
      <c r="E28" s="107" t="s">
        <v>2987</v>
      </c>
      <c r="F28">
        <f>IFERROR(_xlfn.XLOOKUP($A28,map_headernames!I:I,map_headernames!I:I),0)</f>
        <v>0</v>
      </c>
      <c r="G28" s="54">
        <f>IFERROR(_xlfn.XLOOKUP($A28,map_headernames!N:N,map_headernames!N:N),0)</f>
        <v>0</v>
      </c>
      <c r="I28" s="23"/>
      <c r="J28" s="8" t="s">
        <v>2796</v>
      </c>
      <c r="K28">
        <v>2</v>
      </c>
      <c r="L28">
        <v>0</v>
      </c>
    </row>
    <row r="29" spans="1:12">
      <c r="A29" s="76" t="s">
        <v>2992</v>
      </c>
      <c r="B29" s="76" t="s">
        <v>3084</v>
      </c>
      <c r="C29" s="83" t="s">
        <v>3085</v>
      </c>
      <c r="D29" s="66" t="s">
        <v>2146</v>
      </c>
      <c r="E29" s="107" t="s">
        <v>2992</v>
      </c>
      <c r="F29">
        <f>IFERROR(_xlfn.XLOOKUP($A29,map_headernames!I:I,map_headernames!I:I),0)</f>
        <v>0</v>
      </c>
      <c r="G29" s="54">
        <f>IFERROR(_xlfn.XLOOKUP($A29,map_headernames!N:N,map_headernames!N:N),0)</f>
        <v>0</v>
      </c>
      <c r="I29" s="23"/>
      <c r="J29" s="8" t="s">
        <v>2808</v>
      </c>
      <c r="K29">
        <v>1</v>
      </c>
      <c r="L29">
        <v>0</v>
      </c>
    </row>
    <row r="30" spans="1:12">
      <c r="A30" s="76" t="s">
        <v>2988</v>
      </c>
      <c r="B30" s="76" t="s">
        <v>3086</v>
      </c>
      <c r="C30" s="83" t="s">
        <v>3087</v>
      </c>
      <c r="D30" s="66" t="s">
        <v>2146</v>
      </c>
      <c r="E30" s="107" t="s">
        <v>2988</v>
      </c>
      <c r="F30">
        <f>IFERROR(_xlfn.XLOOKUP($A30,map_headernames!I:I,map_headernames!I:I),0)</f>
        <v>0</v>
      </c>
      <c r="G30" s="54">
        <f>IFERROR(_xlfn.XLOOKUP($A30,map_headernames!N:N,map_headernames!N:N),0)</f>
        <v>0</v>
      </c>
      <c r="I30" s="23"/>
      <c r="J30" s="8" t="s">
        <v>2797</v>
      </c>
      <c r="K30">
        <v>2</v>
      </c>
      <c r="L30">
        <v>0</v>
      </c>
    </row>
    <row r="31" spans="1:12">
      <c r="A31" s="106" t="s">
        <v>3006</v>
      </c>
      <c r="B31" s="82" t="s">
        <v>3088</v>
      </c>
      <c r="C31" s="83" t="s">
        <v>3088</v>
      </c>
      <c r="D31" s="66" t="s">
        <v>2146</v>
      </c>
      <c r="E31" s="8" t="str">
        <f>IFERROR(_xlfn.XLOOKUP($A31,map_headernames!H:H,map_headernames!H:H),0)</f>
        <v>NHWHITE</v>
      </c>
      <c r="F31">
        <f>IFERROR(_xlfn.XLOOKUP($A31,map_headernames!I:I,map_headernames!I:I),0)</f>
        <v>0</v>
      </c>
      <c r="G31" s="69">
        <f>IFERROR(_xlfn.XLOOKUP($A31,map_headernames!N:N,map_headernames!N:N),0)</f>
        <v>0</v>
      </c>
      <c r="I31" s="23"/>
      <c r="J31" s="8" t="s">
        <v>2263</v>
      </c>
      <c r="K31">
        <v>1</v>
      </c>
      <c r="L31">
        <v>0</v>
      </c>
    </row>
    <row r="32" spans="1:12">
      <c r="A32" s="106" t="s">
        <v>2999</v>
      </c>
      <c r="B32" s="76" t="s">
        <v>3089</v>
      </c>
      <c r="C32" s="83" t="s">
        <v>3090</v>
      </c>
      <c r="D32" s="66" t="s">
        <v>2146</v>
      </c>
      <c r="E32" s="8" t="str">
        <f>IFERROR(_xlfn.XLOOKUP($A32,map_headernames!H:H,map_headernames!H:H),0)</f>
        <v>PCT_NHWHITE</v>
      </c>
      <c r="F32">
        <f>IFERROR(_xlfn.XLOOKUP($A32,map_headernames!I:I,map_headernames!I:I),0)</f>
        <v>0</v>
      </c>
      <c r="G32" s="69">
        <f>IFERROR(_xlfn.XLOOKUP($A32,map_headernames!N:N,map_headernames!N:N),0)</f>
        <v>0</v>
      </c>
      <c r="I32" s="23"/>
      <c r="J32" s="8" t="s">
        <v>4720</v>
      </c>
      <c r="K32">
        <v>2</v>
      </c>
      <c r="L32">
        <v>0</v>
      </c>
    </row>
    <row r="33" spans="1:12">
      <c r="A33" s="106" t="s">
        <v>3000</v>
      </c>
      <c r="B33" s="76" t="s">
        <v>3091</v>
      </c>
      <c r="C33" s="83" t="s">
        <v>3091</v>
      </c>
      <c r="D33" s="66" t="s">
        <v>2146</v>
      </c>
      <c r="E33" s="8" t="str">
        <f>IFERROR(_xlfn.XLOOKUP($A33,map_headernames!H:H,map_headernames!H:H),0)</f>
        <v>NHBLACK</v>
      </c>
      <c r="F33">
        <f>IFERROR(_xlfn.XLOOKUP($A33,map_headernames!I:I,map_headernames!I:I),0)</f>
        <v>0</v>
      </c>
      <c r="G33" s="69">
        <f>IFERROR(_xlfn.XLOOKUP($A33,map_headernames!N:N,map_headernames!N:N),0)</f>
        <v>0</v>
      </c>
      <c r="I33" s="23"/>
      <c r="J33" s="8" t="s">
        <v>2251</v>
      </c>
      <c r="K33">
        <v>1</v>
      </c>
      <c r="L33">
        <v>0</v>
      </c>
    </row>
    <row r="34" spans="1:12">
      <c r="A34" s="106" t="s">
        <v>2993</v>
      </c>
      <c r="B34" s="76" t="s">
        <v>3092</v>
      </c>
      <c r="C34" s="83" t="s">
        <v>3093</v>
      </c>
      <c r="D34" s="66" t="s">
        <v>2146</v>
      </c>
      <c r="E34" s="8" t="str">
        <f>IFERROR(_xlfn.XLOOKUP($A34,map_headernames!H:H,map_headernames!H:H),0)</f>
        <v>PCT_NHBLACK</v>
      </c>
      <c r="F34">
        <f>IFERROR(_xlfn.XLOOKUP($A34,map_headernames!I:I,map_headernames!I:I),0)</f>
        <v>0</v>
      </c>
      <c r="G34" s="69">
        <f>IFERROR(_xlfn.XLOOKUP($A34,map_headernames!N:N,map_headernames!N:N),0)</f>
        <v>0</v>
      </c>
      <c r="I34" s="23"/>
      <c r="J34" s="8" t="s">
        <v>4721</v>
      </c>
      <c r="K34">
        <v>2</v>
      </c>
      <c r="L34">
        <v>0</v>
      </c>
    </row>
    <row r="35" spans="1:12">
      <c r="A35" s="106" t="s">
        <v>3001</v>
      </c>
      <c r="B35" s="76" t="s">
        <v>3094</v>
      </c>
      <c r="C35" s="83" t="s">
        <v>3094</v>
      </c>
      <c r="D35" s="66" t="s">
        <v>2146</v>
      </c>
      <c r="E35" s="8" t="str">
        <f>IFERROR(_xlfn.XLOOKUP($A35,map_headernames!H:H,map_headernames!H:H),0)</f>
        <v>NHASIAN</v>
      </c>
      <c r="F35">
        <f>IFERROR(_xlfn.XLOOKUP($A35,map_headernames!I:I,map_headernames!I:I),0)</f>
        <v>0</v>
      </c>
      <c r="G35" s="69">
        <f>IFERROR(_xlfn.XLOOKUP($A35,map_headernames!N:N,map_headernames!N:N),0)</f>
        <v>0</v>
      </c>
      <c r="I35" s="23"/>
      <c r="J35" s="8" t="s">
        <v>4722</v>
      </c>
      <c r="K35">
        <v>1</v>
      </c>
      <c r="L35">
        <v>0</v>
      </c>
    </row>
    <row r="36" spans="1:12">
      <c r="A36" s="106" t="s">
        <v>2994</v>
      </c>
      <c r="B36" s="76" t="s">
        <v>3095</v>
      </c>
      <c r="C36" s="83" t="s">
        <v>3096</v>
      </c>
      <c r="D36" s="66" t="s">
        <v>2146</v>
      </c>
      <c r="E36" s="8" t="str">
        <f>IFERROR(_xlfn.XLOOKUP($A36,map_headernames!H:H,map_headernames!H:H),0)</f>
        <v>PCT_NHASIAN</v>
      </c>
      <c r="F36">
        <f>IFERROR(_xlfn.XLOOKUP($A36,map_headernames!I:I,map_headernames!I:I),0)</f>
        <v>0</v>
      </c>
      <c r="G36" s="69">
        <f>IFERROR(_xlfn.XLOOKUP($A36,map_headernames!N:N,map_headernames!N:N),0)</f>
        <v>0</v>
      </c>
      <c r="I36" s="23"/>
      <c r="J36" s="8" t="s">
        <v>4723</v>
      </c>
      <c r="K36">
        <v>2</v>
      </c>
      <c r="L36">
        <v>0</v>
      </c>
    </row>
    <row r="37" spans="1:12">
      <c r="A37" s="106" t="s">
        <v>3002</v>
      </c>
      <c r="B37" s="76" t="s">
        <v>3097</v>
      </c>
      <c r="C37" s="83" t="s">
        <v>3097</v>
      </c>
      <c r="D37" s="66" t="s">
        <v>2146</v>
      </c>
      <c r="E37" s="8" t="str">
        <f>IFERROR(_xlfn.XLOOKUP($A37,map_headernames!H:H,map_headernames!H:H),0)</f>
        <v>NHAMERIND</v>
      </c>
      <c r="F37">
        <f>IFERROR(_xlfn.XLOOKUP($A37,map_headernames!I:I,map_headernames!I:I),0)</f>
        <v>0</v>
      </c>
      <c r="G37" s="69">
        <f>IFERROR(_xlfn.XLOOKUP($A37,map_headernames!N:N,map_headernames!N:N),0)</f>
        <v>0</v>
      </c>
      <c r="I37" s="23"/>
      <c r="J37" s="8" t="s">
        <v>2253</v>
      </c>
      <c r="K37">
        <v>1</v>
      </c>
      <c r="L37">
        <v>0</v>
      </c>
    </row>
    <row r="38" spans="1:12">
      <c r="A38" s="106" t="s">
        <v>2995</v>
      </c>
      <c r="B38" s="76" t="s">
        <v>3098</v>
      </c>
      <c r="C38" s="83" t="s">
        <v>3099</v>
      </c>
      <c r="D38" s="66" t="s">
        <v>2146</v>
      </c>
      <c r="E38" s="8" t="str">
        <f>IFERROR(_xlfn.XLOOKUP($A38,map_headernames!H:H,map_headernames!H:H),0)</f>
        <v>PCT_NHAMERIND</v>
      </c>
      <c r="F38">
        <f>IFERROR(_xlfn.XLOOKUP($A38,map_headernames!I:I,map_headernames!I:I),0)</f>
        <v>0</v>
      </c>
      <c r="G38" s="69">
        <f>IFERROR(_xlfn.XLOOKUP($A38,map_headernames!N:N,map_headernames!N:N),0)</f>
        <v>0</v>
      </c>
      <c r="I38" s="23"/>
      <c r="J38" s="8" t="s">
        <v>4724</v>
      </c>
      <c r="K38">
        <v>2</v>
      </c>
      <c r="L38">
        <v>0</v>
      </c>
    </row>
    <row r="39" spans="1:12">
      <c r="A39" s="106" t="s">
        <v>3003</v>
      </c>
      <c r="B39" s="76" t="s">
        <v>3100</v>
      </c>
      <c r="C39" s="83" t="s">
        <v>3101</v>
      </c>
      <c r="D39" s="66" t="s">
        <v>2146</v>
      </c>
      <c r="E39" s="8" t="str">
        <f>IFERROR(_xlfn.XLOOKUP($A39,map_headernames!H:H,map_headernames!H:H),0)</f>
        <v>NHHAWPAC</v>
      </c>
      <c r="F39">
        <f>IFERROR(_xlfn.XLOOKUP($A39,map_headernames!I:I,map_headernames!I:I),0)</f>
        <v>0</v>
      </c>
      <c r="G39" s="69">
        <f>IFERROR(_xlfn.XLOOKUP($A39,map_headernames!N:N,map_headernames!N:N),0)</f>
        <v>0</v>
      </c>
      <c r="I39" s="23"/>
      <c r="J39" s="8" t="s">
        <v>2255</v>
      </c>
      <c r="K39">
        <v>1</v>
      </c>
      <c r="L39">
        <v>0</v>
      </c>
    </row>
    <row r="40" spans="1:12">
      <c r="A40" s="106" t="s">
        <v>2996</v>
      </c>
      <c r="B40" s="76" t="s">
        <v>3102</v>
      </c>
      <c r="C40" s="83" t="s">
        <v>3103</v>
      </c>
      <c r="D40" s="66" t="s">
        <v>2146</v>
      </c>
      <c r="E40" s="8" t="str">
        <f>IFERROR(_xlfn.XLOOKUP($A40,map_headernames!H:H,map_headernames!H:H),0)</f>
        <v>PCT_NHHAWPAC</v>
      </c>
      <c r="F40">
        <f>IFERROR(_xlfn.XLOOKUP($A40,map_headernames!I:I,map_headernames!I:I),0)</f>
        <v>0</v>
      </c>
      <c r="G40" s="69">
        <f>IFERROR(_xlfn.XLOOKUP($A40,map_headernames!N:N,map_headernames!N:N),0)</f>
        <v>0</v>
      </c>
      <c r="I40" s="23"/>
      <c r="J40" s="8" t="s">
        <v>4725</v>
      </c>
      <c r="K40">
        <v>2</v>
      </c>
      <c r="L40">
        <v>0</v>
      </c>
    </row>
    <row r="41" spans="1:12">
      <c r="A41" s="106" t="s">
        <v>3004</v>
      </c>
      <c r="B41" s="76" t="s">
        <v>3104</v>
      </c>
      <c r="C41" s="83" t="s">
        <v>3104</v>
      </c>
      <c r="D41" s="66" t="s">
        <v>2146</v>
      </c>
      <c r="E41" s="8" t="str">
        <f>IFERROR(_xlfn.XLOOKUP($A41,map_headernames!H:H,map_headernames!H:H),0)</f>
        <v>NHOTHER_RACE</v>
      </c>
      <c r="F41">
        <f>IFERROR(_xlfn.XLOOKUP($A41,map_headernames!I:I,map_headernames!I:I),0)</f>
        <v>0</v>
      </c>
      <c r="G41" s="69">
        <f>IFERROR(_xlfn.XLOOKUP($A41,map_headernames!N:N,map_headernames!N:N),0)</f>
        <v>0</v>
      </c>
      <c r="I41" s="23"/>
      <c r="J41" s="8" t="s">
        <v>2257</v>
      </c>
      <c r="K41">
        <v>1</v>
      </c>
      <c r="L41">
        <v>0</v>
      </c>
    </row>
    <row r="42" spans="1:12">
      <c r="A42" s="106" t="s">
        <v>2997</v>
      </c>
      <c r="B42" s="76" t="s">
        <v>3105</v>
      </c>
      <c r="C42" s="83" t="s">
        <v>3106</v>
      </c>
      <c r="D42" s="66" t="s">
        <v>2146</v>
      </c>
      <c r="E42" s="8" t="str">
        <f>IFERROR(_xlfn.XLOOKUP($A42,map_headernames!H:H,map_headernames!H:H),0)</f>
        <v>PCT_NHOTHER_RACE</v>
      </c>
      <c r="F42">
        <f>IFERROR(_xlfn.XLOOKUP($A42,map_headernames!I:I,map_headernames!I:I),0)</f>
        <v>0</v>
      </c>
      <c r="G42" s="69">
        <f>IFERROR(_xlfn.XLOOKUP($A42,map_headernames!N:N,map_headernames!N:N),0)</f>
        <v>0</v>
      </c>
      <c r="I42" s="23"/>
      <c r="J42" s="8" t="s">
        <v>4726</v>
      </c>
      <c r="K42">
        <v>2</v>
      </c>
      <c r="L42">
        <v>0</v>
      </c>
    </row>
    <row r="43" spans="1:12">
      <c r="A43" s="106" t="s">
        <v>3005</v>
      </c>
      <c r="B43" s="76" t="s">
        <v>3107</v>
      </c>
      <c r="C43" s="83" t="s">
        <v>3107</v>
      </c>
      <c r="D43" s="66" t="s">
        <v>2146</v>
      </c>
      <c r="E43" s="8" t="str">
        <f>IFERROR(_xlfn.XLOOKUP($A43,map_headernames!H:H,map_headernames!H:H),0)</f>
        <v>NHTWOMORE</v>
      </c>
      <c r="F43">
        <f>IFERROR(_xlfn.XLOOKUP($A43,map_headernames!I:I,map_headernames!I:I),0)</f>
        <v>0</v>
      </c>
      <c r="G43" s="69">
        <f>IFERROR(_xlfn.XLOOKUP($A43,map_headernames!N:N,map_headernames!N:N),0)</f>
        <v>0</v>
      </c>
      <c r="I43" s="23"/>
      <c r="J43" s="8" t="s">
        <v>2259</v>
      </c>
      <c r="K43">
        <v>1</v>
      </c>
      <c r="L43">
        <v>0</v>
      </c>
    </row>
    <row r="44" spans="1:12">
      <c r="A44" s="106" t="s">
        <v>2998</v>
      </c>
      <c r="B44" s="76" t="s">
        <v>3108</v>
      </c>
      <c r="C44" s="83" t="s">
        <v>3109</v>
      </c>
      <c r="D44" s="66" t="s">
        <v>2146</v>
      </c>
      <c r="E44" s="8" t="str">
        <f>IFERROR(_xlfn.XLOOKUP($A44,map_headernames!H:H,map_headernames!H:H),0)</f>
        <v>PCT_NHTWOMORE</v>
      </c>
      <c r="F44">
        <f>IFERROR(_xlfn.XLOOKUP($A44,map_headernames!I:I,map_headernames!I:I),0)</f>
        <v>0</v>
      </c>
      <c r="G44" s="69">
        <f>IFERROR(_xlfn.XLOOKUP($A44,map_headernames!N:N,map_headernames!N:N),0)</f>
        <v>0</v>
      </c>
      <c r="I44" s="23"/>
      <c r="J44" s="8" t="s">
        <v>4727</v>
      </c>
      <c r="K44">
        <v>2</v>
      </c>
      <c r="L44">
        <v>0</v>
      </c>
    </row>
    <row r="45" spans="1:12">
      <c r="A45" s="76" t="s">
        <v>3110</v>
      </c>
      <c r="B45" s="76" t="s">
        <v>3111</v>
      </c>
      <c r="C45" s="83" t="s">
        <v>3112</v>
      </c>
      <c r="D45" s="66" t="s">
        <v>2146</v>
      </c>
      <c r="E45" s="71" t="str">
        <f>IFERROR(_xlfn.XLOOKUP($A45,map_headernames!H:H,map_headernames!H:H),0)</f>
        <v>AGE_LT18</v>
      </c>
      <c r="F45" s="71">
        <f>IFERROR(_xlfn.XLOOKUP($A45,map_headernames!I:I,map_headernames!I:I),0)</f>
        <v>0</v>
      </c>
      <c r="G45" s="71">
        <f>IFERROR(_xlfn.XLOOKUP($A45,map_headernames!N:N,map_headernames!N:N),0)</f>
        <v>0</v>
      </c>
      <c r="H45" s="1"/>
      <c r="I45" s="1"/>
      <c r="J45" s="1"/>
      <c r="K45">
        <v>1</v>
      </c>
      <c r="L45">
        <v>1</v>
      </c>
    </row>
    <row r="46" spans="1:12">
      <c r="A46" s="76" t="s">
        <v>3113</v>
      </c>
      <c r="B46" s="76" t="s">
        <v>3114</v>
      </c>
      <c r="C46" s="83" t="s">
        <v>3115</v>
      </c>
      <c r="D46" s="66" t="s">
        <v>2146</v>
      </c>
      <c r="E46" s="71">
        <f>IFERROR(_xlfn.XLOOKUP($A46,map_headernames!H:H,map_headernames!H:H),0)</f>
        <v>0</v>
      </c>
      <c r="F46" s="71">
        <f>IFERROR(_xlfn.XLOOKUP($A46,map_headernames!I:I,map_headernames!I:I),0)</f>
        <v>0</v>
      </c>
      <c r="G46" s="71">
        <f>IFERROR(_xlfn.XLOOKUP($A46,map_headernames!N:N,map_headernames!N:N),0)</f>
        <v>0</v>
      </c>
      <c r="H46" s="8" t="s">
        <v>2474</v>
      </c>
      <c r="I46" s="1"/>
      <c r="J46" s="8" t="s">
        <v>4735</v>
      </c>
      <c r="K46">
        <v>2</v>
      </c>
      <c r="L46">
        <v>0</v>
      </c>
    </row>
    <row r="47" spans="1:12">
      <c r="A47" s="82" t="s">
        <v>3116</v>
      </c>
      <c r="B47" s="82" t="s">
        <v>1185</v>
      </c>
      <c r="C47" s="83" t="s">
        <v>3117</v>
      </c>
      <c r="D47" s="66" t="s">
        <v>2146</v>
      </c>
      <c r="E47" s="71">
        <f>IFERROR(_xlfn.XLOOKUP($A47,map_headernames!H:H,map_headernames!H:H),0)</f>
        <v>0</v>
      </c>
      <c r="F47" s="71">
        <f>IFERROR(_xlfn.XLOOKUP($A47,map_headernames!I:I,map_headernames!I:I),0)</f>
        <v>0</v>
      </c>
      <c r="G47" s="71">
        <f>IFERROR(_xlfn.XLOOKUP($A47,map_headernames!N:N,map_headernames!N:N),0)</f>
        <v>0</v>
      </c>
      <c r="H47" s="1"/>
      <c r="I47" t="s">
        <v>1040</v>
      </c>
      <c r="J47" s="39" t="s">
        <v>1039</v>
      </c>
      <c r="K47" s="21">
        <v>0</v>
      </c>
      <c r="L47" s="21">
        <v>0</v>
      </c>
    </row>
    <row r="48" spans="1:12">
      <c r="A48" s="82" t="s">
        <v>3118</v>
      </c>
      <c r="B48" s="82" t="s">
        <v>3119</v>
      </c>
      <c r="C48" s="83" t="s">
        <v>3120</v>
      </c>
      <c r="D48" s="66" t="s">
        <v>2146</v>
      </c>
      <c r="E48" s="71">
        <f>IFERROR(_xlfn.XLOOKUP($A48,map_headernames!H:H,map_headernames!H:H),0)</f>
        <v>0</v>
      </c>
      <c r="F48" s="71">
        <f>IFERROR(_xlfn.XLOOKUP($A48,map_headernames!I:I,map_headernames!I:I),0)</f>
        <v>0</v>
      </c>
      <c r="G48" s="71">
        <f>IFERROR(_xlfn.XLOOKUP($A48,map_headernames!N:N,map_headernames!N:N),0)</f>
        <v>0</v>
      </c>
      <c r="H48" t="s">
        <v>1647</v>
      </c>
      <c r="I48" s="23" t="s">
        <v>1649</v>
      </c>
      <c r="J48" s="39" t="s">
        <v>176</v>
      </c>
      <c r="K48" s="21">
        <v>0</v>
      </c>
      <c r="L48" s="21">
        <v>0</v>
      </c>
    </row>
    <row r="49" spans="1:12">
      <c r="A49" s="82" t="s">
        <v>3121</v>
      </c>
      <c r="B49" s="82" t="s">
        <v>1162</v>
      </c>
      <c r="C49" s="83" t="s">
        <v>3122</v>
      </c>
      <c r="D49" s="66" t="s">
        <v>2146</v>
      </c>
      <c r="E49" s="71">
        <f>IFERROR(_xlfn.XLOOKUP($A49,map_headernames!H:H,map_headernames!H:H),0)</f>
        <v>0</v>
      </c>
      <c r="F49" s="71">
        <f>IFERROR(_xlfn.XLOOKUP($A49,map_headernames!I:I,map_headernames!I:I),0)</f>
        <v>0</v>
      </c>
      <c r="G49" s="71">
        <f>IFERROR(_xlfn.XLOOKUP($A49,map_headernames!N:N,map_headernames!N:N),0)</f>
        <v>0</v>
      </c>
      <c r="H49" s="1"/>
      <c r="I49" t="s">
        <v>592</v>
      </c>
      <c r="J49" s="39" t="s">
        <v>591</v>
      </c>
      <c r="K49" s="21">
        <v>0</v>
      </c>
      <c r="L49" s="21">
        <v>0</v>
      </c>
    </row>
    <row r="50" spans="1:12">
      <c r="A50" s="82" t="s">
        <v>3123</v>
      </c>
      <c r="B50" s="82" t="s">
        <v>3124</v>
      </c>
      <c r="C50" s="83" t="s">
        <v>3125</v>
      </c>
      <c r="D50" s="66" t="s">
        <v>2146</v>
      </c>
      <c r="E50" s="71">
        <f>IFERROR(_xlfn.XLOOKUP($A50,map_headernames!H:H,map_headernames!H:H),0)</f>
        <v>0</v>
      </c>
      <c r="F50" s="71">
        <f>IFERROR(_xlfn.XLOOKUP($A50,map_headernames!I:I,map_headernames!I:I),0)</f>
        <v>0</v>
      </c>
      <c r="G50" s="71">
        <f>IFERROR(_xlfn.XLOOKUP($A50,map_headernames!N:N,map_headernames!N:N),0)</f>
        <v>0</v>
      </c>
      <c r="H50" t="s">
        <v>1632</v>
      </c>
      <c r="I50" t="s">
        <v>1634</v>
      </c>
      <c r="J50" s="39" t="s">
        <v>168</v>
      </c>
      <c r="K50" s="21">
        <v>0</v>
      </c>
      <c r="L50" s="21">
        <v>0</v>
      </c>
    </row>
    <row r="51" spans="1:12">
      <c r="A51" s="76" t="s">
        <v>3126</v>
      </c>
      <c r="B51" s="76" t="s">
        <v>3127</v>
      </c>
      <c r="C51" s="83" t="s">
        <v>3128</v>
      </c>
      <c r="D51" s="66" t="s">
        <v>2146</v>
      </c>
      <c r="E51" s="71" t="str">
        <f>IFERROR(_xlfn.XLOOKUP($A51,map_headernames!H:H,map_headernames!H:H),0)</f>
        <v>AGE_GT17</v>
      </c>
      <c r="F51" s="71">
        <f>IFERROR(_xlfn.XLOOKUP($A51,map_headernames!I:I,map_headernames!I:I),0)</f>
        <v>0</v>
      </c>
      <c r="G51" s="71">
        <f>IFERROR(_xlfn.XLOOKUP($A51,map_headernames!N:N,map_headernames!N:N),0)</f>
        <v>0</v>
      </c>
      <c r="I51" s="1"/>
      <c r="J51" s="1"/>
      <c r="K51" s="1">
        <v>1</v>
      </c>
      <c r="L51" s="1">
        <v>1</v>
      </c>
    </row>
    <row r="52" spans="1:12">
      <c r="A52" s="76" t="s">
        <v>3129</v>
      </c>
      <c r="B52" s="76" t="s">
        <v>3130</v>
      </c>
      <c r="C52" s="83" t="s">
        <v>3131</v>
      </c>
      <c r="D52" s="66" t="s">
        <v>2146</v>
      </c>
      <c r="E52" s="71">
        <f>IFERROR(_xlfn.XLOOKUP($A52,map_headernames!H:H,map_headernames!H:H),0)</f>
        <v>0</v>
      </c>
      <c r="F52" s="71">
        <f>IFERROR(_xlfn.XLOOKUP($A52,map_headernames!I:I,map_headernames!I:I),0)</f>
        <v>0</v>
      </c>
      <c r="G52" s="71">
        <f>IFERROR(_xlfn.XLOOKUP($A52,map_headernames!N:N,map_headernames!N:N),0)</f>
        <v>0</v>
      </c>
      <c r="H52" s="8" t="s">
        <v>2478</v>
      </c>
      <c r="I52" s="1"/>
      <c r="J52" s="8" t="s">
        <v>4728</v>
      </c>
      <c r="K52" s="1">
        <v>2</v>
      </c>
      <c r="L52" s="1">
        <v>0</v>
      </c>
    </row>
    <row r="53" spans="1:12">
      <c r="A53" s="76" t="s">
        <v>3132</v>
      </c>
      <c r="B53" s="76" t="s">
        <v>3133</v>
      </c>
      <c r="C53" s="83" t="s">
        <v>3134</v>
      </c>
      <c r="D53" s="66" t="s">
        <v>2146</v>
      </c>
      <c r="E53" t="str">
        <f>IFERROR(_xlfn.XLOOKUP($A53,map_headernames!H:H,map_headernames!H:H),0)</f>
        <v>MALES</v>
      </c>
      <c r="F53">
        <f>IFERROR(_xlfn.XLOOKUP($A53,map_headernames!I:I,map_headernames!I:I),0)</f>
        <v>0</v>
      </c>
      <c r="G53">
        <f>IFERROR(_xlfn.XLOOKUP($A53,map_headernames!N:N,map_headernames!N:N),0)</f>
        <v>0</v>
      </c>
      <c r="I53" s="1"/>
      <c r="J53" s="1"/>
      <c r="K53" s="1">
        <v>1</v>
      </c>
      <c r="L53" s="1">
        <v>1</v>
      </c>
    </row>
    <row r="54" spans="1:12">
      <c r="A54" s="76" t="s">
        <v>3135</v>
      </c>
      <c r="B54" s="76" t="s">
        <v>3136</v>
      </c>
      <c r="C54" s="83" t="s">
        <v>3137</v>
      </c>
      <c r="D54" s="66" t="s">
        <v>2146</v>
      </c>
      <c r="E54">
        <f>IFERROR(_xlfn.XLOOKUP($A54,map_headernames!H:H,map_headernames!H:H),0)</f>
        <v>0</v>
      </c>
      <c r="F54">
        <f>IFERROR(_xlfn.XLOOKUP($A54,map_headernames!I:I,map_headernames!I:I),0)</f>
        <v>0</v>
      </c>
      <c r="G54">
        <f>IFERROR(_xlfn.XLOOKUP($A54,map_headernames!N:N,map_headernames!N:N),0)</f>
        <v>0</v>
      </c>
      <c r="H54" s="8" t="s">
        <v>2458</v>
      </c>
      <c r="I54" s="1"/>
      <c r="J54" s="8" t="s">
        <v>4736</v>
      </c>
      <c r="K54" s="1">
        <v>2</v>
      </c>
      <c r="L54" s="1">
        <v>0</v>
      </c>
    </row>
    <row r="55" spans="1:12">
      <c r="A55" s="76" t="s">
        <v>3138</v>
      </c>
      <c r="B55" s="76" t="s">
        <v>3139</v>
      </c>
      <c r="C55" s="83" t="s">
        <v>3140</v>
      </c>
      <c r="D55" s="66" t="s">
        <v>2146</v>
      </c>
      <c r="E55" t="str">
        <f>IFERROR(_xlfn.XLOOKUP($A55,map_headernames!H:H,map_headernames!H:H),0)</f>
        <v>FEMALES</v>
      </c>
      <c r="F55">
        <f>IFERROR(_xlfn.XLOOKUP($A55,map_headernames!I:I,map_headernames!I:I),0)</f>
        <v>0</v>
      </c>
      <c r="G55">
        <f>IFERROR(_xlfn.XLOOKUP($A55,map_headernames!N:N,map_headernames!N:N),0)</f>
        <v>0</v>
      </c>
      <c r="I55" s="1"/>
      <c r="J55" s="1"/>
      <c r="K55" s="1">
        <v>1</v>
      </c>
      <c r="L55" s="1">
        <v>1</v>
      </c>
    </row>
    <row r="56" spans="1:12">
      <c r="A56" s="76" t="s">
        <v>3141</v>
      </c>
      <c r="B56" s="76" t="s">
        <v>3142</v>
      </c>
      <c r="C56" s="83" t="s">
        <v>3143</v>
      </c>
      <c r="D56" s="66" t="s">
        <v>2146</v>
      </c>
      <c r="E56">
        <f>IFERROR(_xlfn.XLOOKUP($A56,map_headernames!H:H,map_headernames!H:H),0)</f>
        <v>0</v>
      </c>
      <c r="F56">
        <f>IFERROR(_xlfn.XLOOKUP($A56,map_headernames!I:I,map_headernames!I:I),0)</f>
        <v>0</v>
      </c>
      <c r="G56">
        <f>IFERROR(_xlfn.XLOOKUP($A56,map_headernames!N:N,map_headernames!N:N),0)</f>
        <v>0</v>
      </c>
      <c r="H56" s="8" t="s">
        <v>2461</v>
      </c>
      <c r="I56" s="1"/>
      <c r="J56" s="8" t="s">
        <v>4737</v>
      </c>
      <c r="K56" s="1">
        <v>2</v>
      </c>
      <c r="L56" s="1">
        <v>0</v>
      </c>
    </row>
    <row r="57" spans="1:12">
      <c r="A57" s="76" t="s">
        <v>3144</v>
      </c>
      <c r="B57" s="76" t="s">
        <v>3145</v>
      </c>
      <c r="C57" s="84" t="s">
        <v>3146</v>
      </c>
      <c r="D57" s="66" t="s">
        <v>2146</v>
      </c>
      <c r="E57">
        <f>IFERROR(_xlfn.XLOOKUP($A57,map_headernames!H:H,map_headernames!H:H),0)</f>
        <v>0</v>
      </c>
      <c r="F57">
        <f>IFERROR(_xlfn.XLOOKUP($A57,map_headernames!I:I,map_headernames!I:I),0)</f>
        <v>0</v>
      </c>
      <c r="G57">
        <f>IFERROR(_xlfn.XLOOKUP($A57,map_headernames!N:N,map_headernames!N:N),0)</f>
        <v>0</v>
      </c>
    </row>
    <row r="58" spans="1:12">
      <c r="A58" s="76" t="s">
        <v>3147</v>
      </c>
      <c r="B58" s="76" t="s">
        <v>3148</v>
      </c>
      <c r="C58" s="85" t="s">
        <v>3148</v>
      </c>
      <c r="D58" s="66" t="s">
        <v>2146</v>
      </c>
      <c r="E58">
        <f>IFERROR(_xlfn.XLOOKUP($A58,map_headernames!H:H,map_headernames!H:H),0)</f>
        <v>0</v>
      </c>
      <c r="F58">
        <f>IFERROR(_xlfn.XLOOKUP($A58,map_headernames!I:I,map_headernames!I:I),0)</f>
        <v>0</v>
      </c>
      <c r="G58">
        <f>IFERROR(_xlfn.XLOOKUP($A58,map_headernames!N:N,map_headernames!N:N),0)</f>
        <v>0</v>
      </c>
    </row>
    <row r="59" spans="1:12">
      <c r="A59" s="76" t="s">
        <v>3149</v>
      </c>
      <c r="B59" s="76" t="s">
        <v>3150</v>
      </c>
      <c r="C59" s="85" t="s">
        <v>3151</v>
      </c>
      <c r="D59" s="66" t="s">
        <v>2146</v>
      </c>
      <c r="E59">
        <f>IFERROR(_xlfn.XLOOKUP($A59,map_headernames!H:H,map_headernames!H:H),0)</f>
        <v>0</v>
      </c>
      <c r="F59">
        <f>IFERROR(_xlfn.XLOOKUP($A59,map_headernames!I:I,map_headernames!I:I),0)</f>
        <v>0</v>
      </c>
      <c r="G59">
        <f>IFERROR(_xlfn.XLOOKUP($A59,map_headernames!N:N,map_headernames!N:N),0)</f>
        <v>0</v>
      </c>
    </row>
    <row r="60" spans="1:12">
      <c r="A60" s="76" t="s">
        <v>3152</v>
      </c>
      <c r="B60" s="76" t="s">
        <v>3153</v>
      </c>
      <c r="C60" s="85" t="s">
        <v>3154</v>
      </c>
      <c r="D60" s="66" t="s">
        <v>2146</v>
      </c>
      <c r="E60">
        <f>IFERROR(_xlfn.XLOOKUP($A60,map_headernames!H:H,map_headernames!H:H),0)</f>
        <v>0</v>
      </c>
      <c r="F60">
        <f>IFERROR(_xlfn.XLOOKUP($A60,map_headernames!I:I,map_headernames!I:I),0)</f>
        <v>0</v>
      </c>
      <c r="G60">
        <f>IFERROR(_xlfn.XLOOKUP($A60,map_headernames!N:N,map_headernames!N:N),0)</f>
        <v>0</v>
      </c>
    </row>
    <row r="61" spans="1:12">
      <c r="A61" s="76" t="s">
        <v>3155</v>
      </c>
      <c r="B61" s="76" t="s">
        <v>3156</v>
      </c>
      <c r="C61" s="85" t="s">
        <v>3157</v>
      </c>
      <c r="D61" s="66" t="s">
        <v>2146</v>
      </c>
      <c r="E61">
        <f>IFERROR(_xlfn.XLOOKUP($A61,map_headernames!H:H,map_headernames!H:H),0)</f>
        <v>0</v>
      </c>
      <c r="F61">
        <f>IFERROR(_xlfn.XLOOKUP($A61,map_headernames!I:I,map_headernames!I:I),0)</f>
        <v>0</v>
      </c>
      <c r="G61">
        <f>IFERROR(_xlfn.XLOOKUP($A61,map_headernames!N:N,map_headernames!N:N),0)</f>
        <v>0</v>
      </c>
    </row>
    <row r="62" spans="1:12">
      <c r="A62" s="76" t="s">
        <v>3158</v>
      </c>
      <c r="B62" s="76" t="s">
        <v>3159</v>
      </c>
      <c r="C62" s="85" t="s">
        <v>3160</v>
      </c>
      <c r="D62" s="66" t="s">
        <v>2146</v>
      </c>
      <c r="E62">
        <f>IFERROR(_xlfn.XLOOKUP($A62,map_headernames!H:H,map_headernames!H:H),0)</f>
        <v>0</v>
      </c>
      <c r="F62">
        <f>IFERROR(_xlfn.XLOOKUP($A62,map_headernames!I:I,map_headernames!I:I),0)</f>
        <v>0</v>
      </c>
      <c r="G62">
        <f>IFERROR(_xlfn.XLOOKUP($A62,map_headernames!N:N,map_headernames!N:N),0)</f>
        <v>0</v>
      </c>
    </row>
    <row r="63" spans="1:12">
      <c r="A63" s="76" t="s">
        <v>3161</v>
      </c>
      <c r="B63" s="76" t="s">
        <v>3162</v>
      </c>
      <c r="C63" s="85" t="s">
        <v>3163</v>
      </c>
      <c r="D63" s="66" t="s">
        <v>2146</v>
      </c>
      <c r="E63">
        <f>IFERROR(_xlfn.XLOOKUP($A63,map_headernames!H:H,map_headernames!H:H),0)</f>
        <v>0</v>
      </c>
      <c r="F63">
        <f>IFERROR(_xlfn.XLOOKUP($A63,map_headernames!I:I,map_headernames!I:I),0)</f>
        <v>0</v>
      </c>
      <c r="G63">
        <f>IFERROR(_xlfn.XLOOKUP($A63,map_headernames!N:N,map_headernames!N:N),0)</f>
        <v>0</v>
      </c>
    </row>
    <row r="64" spans="1:12">
      <c r="A64" s="76" t="s">
        <v>3164</v>
      </c>
      <c r="B64" s="76" t="s">
        <v>3165</v>
      </c>
      <c r="C64" s="85" t="s">
        <v>3166</v>
      </c>
      <c r="D64" s="66" t="s">
        <v>2146</v>
      </c>
      <c r="E64">
        <f>IFERROR(_xlfn.XLOOKUP($A64,map_headernames!H:H,map_headernames!H:H),0)</f>
        <v>0</v>
      </c>
      <c r="F64">
        <f>IFERROR(_xlfn.XLOOKUP($A64,map_headernames!I:I,map_headernames!I:I),0)</f>
        <v>0</v>
      </c>
      <c r="G64">
        <f>IFERROR(_xlfn.XLOOKUP($A64,map_headernames!N:N,map_headernames!N:N),0)</f>
        <v>0</v>
      </c>
    </row>
    <row r="65" spans="1:12">
      <c r="A65" s="76" t="s">
        <v>3167</v>
      </c>
      <c r="B65" s="76" t="s">
        <v>3168</v>
      </c>
      <c r="C65" s="85" t="s">
        <v>3169</v>
      </c>
      <c r="D65" s="66" t="s">
        <v>2146</v>
      </c>
      <c r="E65">
        <f>IFERROR(_xlfn.XLOOKUP($A65,map_headernames!H:H,map_headernames!H:H),0)</f>
        <v>0</v>
      </c>
      <c r="F65">
        <f>IFERROR(_xlfn.XLOOKUP($A65,map_headernames!I:I,map_headernames!I:I),0)</f>
        <v>0</v>
      </c>
      <c r="G65">
        <f>IFERROR(_xlfn.XLOOKUP($A65,map_headernames!N:N,map_headernames!N:N),0)</f>
        <v>0</v>
      </c>
    </row>
    <row r="66" spans="1:12" ht="29">
      <c r="A66" s="76" t="s">
        <v>1056</v>
      </c>
      <c r="B66" s="76" t="s">
        <v>3170</v>
      </c>
      <c r="C66" s="83" t="s">
        <v>1062</v>
      </c>
      <c r="D66" s="66" t="s">
        <v>3171</v>
      </c>
      <c r="E66" t="str">
        <f>IFERROR(_xlfn.XLOOKUP($A66,map_headernames!H:H,map_headernames!H:H),0)</f>
        <v>HSHOLDS</v>
      </c>
      <c r="F66" t="str">
        <f>IFERROR(_xlfn.XLOOKUP($A66,map_headernames!I:I,map_headernames!I:I),0)</f>
        <v>HSHOLDS</v>
      </c>
      <c r="G66" s="1">
        <f>IFERROR(_xlfn.XLOOKUP($A66,map_headernames!N:N,map_headernames!N:N),0)</f>
        <v>0</v>
      </c>
      <c r="H66" s="1"/>
      <c r="I66" t="s">
        <v>1057</v>
      </c>
      <c r="J66" s="1"/>
      <c r="K66">
        <v>0</v>
      </c>
      <c r="L66">
        <v>0</v>
      </c>
    </row>
    <row r="67" spans="1:12" ht="29">
      <c r="A67" s="76" t="s">
        <v>3172</v>
      </c>
      <c r="B67" s="76" t="s">
        <v>3173</v>
      </c>
      <c r="C67" s="83" t="s">
        <v>3174</v>
      </c>
      <c r="D67" s="66" t="s">
        <v>3171</v>
      </c>
      <c r="E67">
        <f>IFERROR(_xlfn.XLOOKUP($A67,map_headernames!H:H,map_headernames!H:H),0)</f>
        <v>0</v>
      </c>
      <c r="F67">
        <f>IFERROR(_xlfn.XLOOKUP($A67,map_headernames!I:I,map_headernames!I:I),0)</f>
        <v>0</v>
      </c>
      <c r="G67">
        <f>IFERROR(_xlfn.XLOOKUP($A67,map_headernames!N:N,map_headernames!N:N),0)</f>
        <v>0</v>
      </c>
    </row>
    <row r="68" spans="1:12" ht="29">
      <c r="A68" s="76" t="s">
        <v>3175</v>
      </c>
      <c r="B68" s="76" t="s">
        <v>3176</v>
      </c>
      <c r="C68" s="83" t="s">
        <v>3176</v>
      </c>
      <c r="D68" s="66" t="s">
        <v>3171</v>
      </c>
      <c r="E68">
        <f>IFERROR(_xlfn.XLOOKUP($A68,map_headernames!H:H,map_headernames!H:H),0)</f>
        <v>0</v>
      </c>
      <c r="F68">
        <f>IFERROR(_xlfn.XLOOKUP($A68,map_headernames!I:I,map_headernames!I:I),0)</f>
        <v>0</v>
      </c>
      <c r="G68">
        <f>IFERROR(_xlfn.XLOOKUP($A68,map_headernames!N:N,map_headernames!N:N),0)</f>
        <v>0</v>
      </c>
    </row>
    <row r="69" spans="1:12" ht="29">
      <c r="A69" s="76" t="s">
        <v>3177</v>
      </c>
      <c r="B69" s="76" t="s">
        <v>3178</v>
      </c>
      <c r="C69" s="83" t="s">
        <v>3178</v>
      </c>
      <c r="D69" s="66" t="s">
        <v>3171</v>
      </c>
      <c r="E69">
        <f>IFERROR(_xlfn.XLOOKUP($A69,map_headernames!H:H,map_headernames!H:H),0)</f>
        <v>0</v>
      </c>
      <c r="F69">
        <f>IFERROR(_xlfn.XLOOKUP($A69,map_headernames!I:I,map_headernames!I:I),0)</f>
        <v>0</v>
      </c>
      <c r="G69">
        <f>IFERROR(_xlfn.XLOOKUP($A69,map_headernames!N:N,map_headernames!N:N),0)</f>
        <v>0</v>
      </c>
    </row>
    <row r="70" spans="1:12" ht="29">
      <c r="A70" s="76" t="s">
        <v>3179</v>
      </c>
      <c r="B70" s="76" t="s">
        <v>3180</v>
      </c>
      <c r="C70" s="83" t="s">
        <v>3181</v>
      </c>
      <c r="D70" s="66" t="s">
        <v>3171</v>
      </c>
      <c r="E70">
        <f>IFERROR(_xlfn.XLOOKUP($A70,map_headernames!H:H,map_headernames!H:H),0)</f>
        <v>0</v>
      </c>
      <c r="F70">
        <f>IFERROR(_xlfn.XLOOKUP($A70,map_headernames!I:I,map_headernames!I:I),0)</f>
        <v>0</v>
      </c>
      <c r="G70">
        <f>IFERROR(_xlfn.XLOOKUP($A70,map_headernames!N:N,map_headernames!N:N),0)</f>
        <v>0</v>
      </c>
    </row>
    <row r="71" spans="1:12" ht="29">
      <c r="A71" s="104" t="s">
        <v>2467</v>
      </c>
      <c r="B71" s="104" t="s">
        <v>2468</v>
      </c>
      <c r="C71" s="99" t="s">
        <v>2468</v>
      </c>
      <c r="D71" s="66" t="s">
        <v>3171</v>
      </c>
      <c r="E71" s="8" t="str">
        <f>IFERROR(_xlfn.XLOOKUP($A71,map_headernames!H:H,map_headernames!H:H),0)</f>
        <v>PER_CAP_INC</v>
      </c>
      <c r="F71" s="8" t="str">
        <f>IFERROR(_xlfn.XLOOKUP($A71,map_headernames!I:I,map_headernames!I:I),0)</f>
        <v>PER_CAP_INC</v>
      </c>
      <c r="G71" s="1">
        <f>IFERROR(_xlfn.XLOOKUP($A71,map_headernames!N:N,map_headernames!N:N),0)</f>
        <v>0</v>
      </c>
      <c r="J71" s="8" t="s">
        <v>4738</v>
      </c>
      <c r="K71" s="1">
        <v>1</v>
      </c>
      <c r="L71" s="21">
        <v>0</v>
      </c>
    </row>
    <row r="72" spans="1:12" ht="29">
      <c r="A72" s="76" t="s">
        <v>3182</v>
      </c>
      <c r="B72" s="76" t="s">
        <v>3183</v>
      </c>
      <c r="C72" s="83" t="s">
        <v>3183</v>
      </c>
      <c r="D72" s="66" t="s">
        <v>3171</v>
      </c>
      <c r="E72">
        <f>IFERROR(_xlfn.XLOOKUP($A72,map_headernames!H:H,map_headernames!H:H),0)</f>
        <v>0</v>
      </c>
      <c r="F72">
        <f>IFERROR(_xlfn.XLOOKUP($A72,map_headernames!I:I,map_headernames!I:I),0)</f>
        <v>0</v>
      </c>
      <c r="G72">
        <f>IFERROR(_xlfn.XLOOKUP($A72,map_headernames!N:N,map_headernames!N:N),0)</f>
        <v>0</v>
      </c>
    </row>
    <row r="73" spans="1:12" ht="29">
      <c r="A73" s="76" t="s">
        <v>3184</v>
      </c>
      <c r="B73" s="76" t="s">
        <v>3185</v>
      </c>
      <c r="C73" s="83" t="s">
        <v>3186</v>
      </c>
      <c r="D73" s="66" t="s">
        <v>3171</v>
      </c>
      <c r="E73">
        <f>IFERROR(_xlfn.XLOOKUP($A73,map_headernames!H:H,map_headernames!H:H),0)</f>
        <v>0</v>
      </c>
      <c r="F73">
        <f>IFERROR(_xlfn.XLOOKUP($A73,map_headernames!I:I,map_headernames!I:I),0)</f>
        <v>0</v>
      </c>
      <c r="G73">
        <f>IFERROR(_xlfn.XLOOKUP($A73,map_headernames!N:N,map_headernames!N:N),0)</f>
        <v>0</v>
      </c>
    </row>
    <row r="74" spans="1:12" ht="29">
      <c r="A74" s="76" t="s">
        <v>3187</v>
      </c>
      <c r="B74" s="76" t="s">
        <v>3188</v>
      </c>
      <c r="C74" s="83" t="s">
        <v>3188</v>
      </c>
      <c r="D74" s="66" t="s">
        <v>3171</v>
      </c>
      <c r="E74">
        <f>IFERROR(_xlfn.XLOOKUP($A74,map_headernames!H:H,map_headernames!H:H),0)</f>
        <v>0</v>
      </c>
      <c r="F74">
        <f>IFERROR(_xlfn.XLOOKUP($A74,map_headernames!I:I,map_headernames!I:I),0)</f>
        <v>0</v>
      </c>
      <c r="G74">
        <f>IFERROR(_xlfn.XLOOKUP($A74,map_headernames!N:N,map_headernames!N:N),0)</f>
        <v>0</v>
      </c>
    </row>
    <row r="75" spans="1:12" ht="29">
      <c r="A75" s="76" t="s">
        <v>3189</v>
      </c>
      <c r="B75" s="76" t="s">
        <v>3190</v>
      </c>
      <c r="C75" s="83" t="s">
        <v>3191</v>
      </c>
      <c r="D75" s="66" t="s">
        <v>3171</v>
      </c>
      <c r="E75">
        <f>IFERROR(_xlfn.XLOOKUP($A75,map_headernames!H:H,map_headernames!H:H),0)</f>
        <v>0</v>
      </c>
      <c r="F75">
        <f>IFERROR(_xlfn.XLOOKUP($A75,map_headernames!I:I,map_headernames!I:I),0)</f>
        <v>0</v>
      </c>
      <c r="G75">
        <f>IFERROR(_xlfn.XLOOKUP($A75,map_headernames!N:N,map_headernames!N:N),0)</f>
        <v>0</v>
      </c>
    </row>
    <row r="76" spans="1:12" ht="29">
      <c r="A76" s="76" t="s">
        <v>3192</v>
      </c>
      <c r="B76" s="76" t="s">
        <v>3193</v>
      </c>
      <c r="C76" s="83" t="s">
        <v>3193</v>
      </c>
      <c r="D76" s="66" t="s">
        <v>3171</v>
      </c>
      <c r="E76">
        <f>IFERROR(_xlfn.XLOOKUP($A76,map_headernames!H:H,map_headernames!H:H),0)</f>
        <v>0</v>
      </c>
      <c r="F76">
        <f>IFERROR(_xlfn.XLOOKUP($A76,map_headernames!I:I,map_headernames!I:I),0)</f>
        <v>0</v>
      </c>
      <c r="G76">
        <f>IFERROR(_xlfn.XLOOKUP($A76,map_headernames!N:N,map_headernames!N:N),0)</f>
        <v>0</v>
      </c>
    </row>
    <row r="77" spans="1:12" ht="29">
      <c r="A77" s="76" t="s">
        <v>3194</v>
      </c>
      <c r="B77" s="76" t="s">
        <v>3195</v>
      </c>
      <c r="C77" s="83" t="s">
        <v>3196</v>
      </c>
      <c r="D77" s="66" t="s">
        <v>3171</v>
      </c>
      <c r="E77">
        <f>IFERROR(_xlfn.XLOOKUP($A77,map_headernames!H:H,map_headernames!H:H),0)</f>
        <v>0</v>
      </c>
      <c r="F77">
        <f>IFERROR(_xlfn.XLOOKUP($A77,map_headernames!I:I,map_headernames!I:I),0)</f>
        <v>0</v>
      </c>
      <c r="G77">
        <f>IFERROR(_xlfn.XLOOKUP($A77,map_headernames!N:N,map_headernames!N:N),0)</f>
        <v>0</v>
      </c>
    </row>
    <row r="78" spans="1:12" ht="29">
      <c r="A78" s="76" t="s">
        <v>3197</v>
      </c>
      <c r="B78" s="76" t="s">
        <v>3198</v>
      </c>
      <c r="C78" s="83" t="s">
        <v>3198</v>
      </c>
      <c r="D78" s="66" t="s">
        <v>3171</v>
      </c>
      <c r="E78">
        <f>IFERROR(_xlfn.XLOOKUP($A78,map_headernames!H:H,map_headernames!H:H),0)</f>
        <v>0</v>
      </c>
      <c r="F78">
        <f>IFERROR(_xlfn.XLOOKUP($A78,map_headernames!I:I,map_headernames!I:I),0)</f>
        <v>0</v>
      </c>
      <c r="G78">
        <f>IFERROR(_xlfn.XLOOKUP($A78,map_headernames!N:N,map_headernames!N:N),0)</f>
        <v>0</v>
      </c>
    </row>
    <row r="79" spans="1:12" ht="29">
      <c r="A79" s="76" t="s">
        <v>3199</v>
      </c>
      <c r="B79" s="76" t="s">
        <v>3200</v>
      </c>
      <c r="C79" s="83" t="s">
        <v>3201</v>
      </c>
      <c r="D79" s="66" t="s">
        <v>3171</v>
      </c>
      <c r="E79">
        <f>IFERROR(_xlfn.XLOOKUP($A79,map_headernames!H:H,map_headernames!H:H),0)</f>
        <v>0</v>
      </c>
      <c r="F79">
        <f>IFERROR(_xlfn.XLOOKUP($A79,map_headernames!I:I,map_headernames!I:I),0)</f>
        <v>0</v>
      </c>
      <c r="G79">
        <f>IFERROR(_xlfn.XLOOKUP($A79,map_headernames!N:N,map_headernames!N:N),0)</f>
        <v>0</v>
      </c>
    </row>
    <row r="80" spans="1:12" ht="29">
      <c r="A80" s="76" t="s">
        <v>3202</v>
      </c>
      <c r="B80" s="76" t="s">
        <v>3203</v>
      </c>
      <c r="C80" s="83" t="s">
        <v>3203</v>
      </c>
      <c r="D80" s="66" t="s">
        <v>3171</v>
      </c>
      <c r="E80">
        <f>IFERROR(_xlfn.XLOOKUP($A80,map_headernames!H:H,map_headernames!H:H),0)</f>
        <v>0</v>
      </c>
      <c r="F80">
        <f>IFERROR(_xlfn.XLOOKUP($A80,map_headernames!I:I,map_headernames!I:I),0)</f>
        <v>0</v>
      </c>
      <c r="G80">
        <f>IFERROR(_xlfn.XLOOKUP($A80,map_headernames!N:N,map_headernames!N:N),0)</f>
        <v>0</v>
      </c>
    </row>
    <row r="81" spans="1:13" ht="29">
      <c r="A81" s="76" t="s">
        <v>3204</v>
      </c>
      <c r="B81" s="76" t="s">
        <v>3205</v>
      </c>
      <c r="C81" s="83" t="s">
        <v>3206</v>
      </c>
      <c r="D81" s="66" t="s">
        <v>3171</v>
      </c>
      <c r="E81">
        <f>IFERROR(_xlfn.XLOOKUP($A81,map_headernames!H:H,map_headernames!H:H),0)</f>
        <v>0</v>
      </c>
      <c r="F81">
        <f>IFERROR(_xlfn.XLOOKUP($A81,map_headernames!I:I,map_headernames!I:I),0)</f>
        <v>0</v>
      </c>
      <c r="G81">
        <f>IFERROR(_xlfn.XLOOKUP($A81,map_headernames!N:N,map_headernames!N:N),0)</f>
        <v>0</v>
      </c>
    </row>
    <row r="82" spans="1:13" ht="29">
      <c r="A82" s="82" t="s">
        <v>3207</v>
      </c>
      <c r="B82" s="82" t="s">
        <v>3208</v>
      </c>
      <c r="C82" s="100" t="s">
        <v>3209</v>
      </c>
      <c r="D82" s="66" t="s">
        <v>3171</v>
      </c>
      <c r="E82">
        <f>IFERROR(_xlfn.XLOOKUP($A82,map_headernames!H:H,map_headernames!H:H),0)</f>
        <v>0</v>
      </c>
      <c r="F82">
        <f>IFERROR(_xlfn.XLOOKUP($A82,map_headernames!I:I,map_headernames!I:I),0)</f>
        <v>0</v>
      </c>
      <c r="G82">
        <f>IFERROR(_xlfn.XLOOKUP($A82,map_headernames!N:N,map_headernames!N:N),0)</f>
        <v>0</v>
      </c>
      <c r="I82" t="s">
        <v>598</v>
      </c>
      <c r="J82" s="72" t="s">
        <v>597</v>
      </c>
      <c r="K82">
        <v>0</v>
      </c>
      <c r="L82">
        <v>0</v>
      </c>
    </row>
    <row r="83" spans="1:13" ht="29">
      <c r="A83" s="82" t="s">
        <v>3210</v>
      </c>
      <c r="B83" s="82" t="s">
        <v>3211</v>
      </c>
      <c r="C83" s="100" t="s">
        <v>3211</v>
      </c>
      <c r="D83" s="66" t="s">
        <v>3171</v>
      </c>
      <c r="E83">
        <f>IFERROR(_xlfn.XLOOKUP($A83,map_headernames!H:H,map_headernames!H:H),0)</f>
        <v>0</v>
      </c>
      <c r="F83">
        <f>IFERROR(_xlfn.XLOOKUP($A83,map_headernames!I:I,map_headernames!I:I),0)</f>
        <v>0</v>
      </c>
      <c r="G83">
        <f>IFERROR(_xlfn.XLOOKUP($A83,map_headernames!N:N,map_headernames!N:N),0)</f>
        <v>0</v>
      </c>
      <c r="H83" t="s">
        <v>1602</v>
      </c>
      <c r="I83" s="23" t="s">
        <v>567</v>
      </c>
      <c r="J83" s="72" t="s">
        <v>566</v>
      </c>
      <c r="K83">
        <v>0</v>
      </c>
      <c r="L83">
        <v>0</v>
      </c>
    </row>
    <row r="84" spans="1:13" ht="29">
      <c r="A84" s="82" t="s">
        <v>3212</v>
      </c>
      <c r="B84" s="82" t="s">
        <v>3213</v>
      </c>
      <c r="C84" s="87" t="s">
        <v>3214</v>
      </c>
      <c r="D84" s="66" t="s">
        <v>3171</v>
      </c>
      <c r="E84">
        <f>IFERROR(_xlfn.XLOOKUP($A84,map_headernames!H:H,map_headernames!H:H),0)</f>
        <v>0</v>
      </c>
      <c r="F84">
        <f>IFERROR(_xlfn.XLOOKUP($A84,map_headernames!I:I,map_headernames!I:I),0)</f>
        <v>0</v>
      </c>
      <c r="G84">
        <f>IFERROR(_xlfn.XLOOKUP($A84,map_headernames!N:N,map_headernames!N:N),0)</f>
        <v>0</v>
      </c>
      <c r="I84" s="23" t="s">
        <v>1604</v>
      </c>
      <c r="J84" s="72" t="s">
        <v>155</v>
      </c>
      <c r="K84">
        <v>0</v>
      </c>
      <c r="L84">
        <v>0</v>
      </c>
    </row>
    <row r="85" spans="1:13">
      <c r="A85" s="76" t="s">
        <v>3215</v>
      </c>
      <c r="B85" s="76" t="s">
        <v>3216</v>
      </c>
      <c r="C85" s="87" t="s">
        <v>3216</v>
      </c>
      <c r="D85" s="66" t="s">
        <v>3171</v>
      </c>
      <c r="E85">
        <f>IFERROR(_xlfn.XLOOKUP($A85,map_headernames!H:H,map_headernames!H:H),0)</f>
        <v>0</v>
      </c>
      <c r="F85">
        <f>IFERROR(_xlfn.XLOOKUP($A85,map_headernames!I:I,map_headernames!I:I),0)</f>
        <v>0</v>
      </c>
      <c r="G85">
        <f>IFERROR(_xlfn.XLOOKUP($A85,map_headernames!N:N,map_headernames!N:N),0)</f>
        <v>0</v>
      </c>
      <c r="M85" t="s">
        <v>4734</v>
      </c>
    </row>
    <row r="86" spans="1:13">
      <c r="A86" s="76" t="s">
        <v>3217</v>
      </c>
      <c r="B86" s="76" t="s">
        <v>3218</v>
      </c>
      <c r="C86" s="87" t="s">
        <v>3219</v>
      </c>
      <c r="D86" s="66" t="s">
        <v>3171</v>
      </c>
      <c r="E86">
        <f>IFERROR(_xlfn.XLOOKUP($A86,map_headernames!H:H,map_headernames!H:H),0)</f>
        <v>0</v>
      </c>
      <c r="F86">
        <f>IFERROR(_xlfn.XLOOKUP($A86,map_headernames!I:I,map_headernames!I:I),0)</f>
        <v>0</v>
      </c>
      <c r="G86">
        <f>IFERROR(_xlfn.XLOOKUP($A86,map_headernames!N:N,map_headernames!N:N),0)</f>
        <v>0</v>
      </c>
    </row>
    <row r="87" spans="1:13">
      <c r="A87" s="76" t="s">
        <v>3220</v>
      </c>
      <c r="B87" s="76" t="s">
        <v>3221</v>
      </c>
      <c r="C87" s="87" t="s">
        <v>3221</v>
      </c>
      <c r="D87" s="66" t="s">
        <v>3171</v>
      </c>
      <c r="E87">
        <f>IFERROR(_xlfn.XLOOKUP($A87,map_headernames!H:H,map_headernames!H:H),0)</f>
        <v>0</v>
      </c>
      <c r="F87">
        <f>IFERROR(_xlfn.XLOOKUP($A87,map_headernames!I:I,map_headernames!I:I),0)</f>
        <v>0</v>
      </c>
      <c r="G87">
        <f>IFERROR(_xlfn.XLOOKUP($A87,map_headernames!N:N,map_headernames!N:N),0)</f>
        <v>0</v>
      </c>
      <c r="M87" t="s">
        <v>4734</v>
      </c>
    </row>
    <row r="88" spans="1:13">
      <c r="A88" s="76" t="s">
        <v>3222</v>
      </c>
      <c r="B88" s="76" t="s">
        <v>3223</v>
      </c>
      <c r="C88" s="87" t="s">
        <v>3224</v>
      </c>
      <c r="D88" s="66" t="s">
        <v>3171</v>
      </c>
      <c r="E88">
        <f>IFERROR(_xlfn.XLOOKUP($A88,map_headernames!H:H,map_headernames!H:H),0)</f>
        <v>0</v>
      </c>
      <c r="F88">
        <f>IFERROR(_xlfn.XLOOKUP($A88,map_headernames!I:I,map_headernames!I:I),0)</f>
        <v>0</v>
      </c>
      <c r="G88">
        <f>IFERROR(_xlfn.XLOOKUP($A88,map_headernames!N:N,map_headernames!N:N),0)</f>
        <v>0</v>
      </c>
    </row>
    <row r="89" spans="1:13">
      <c r="A89" s="76" t="s">
        <v>3225</v>
      </c>
      <c r="B89" s="76" t="s">
        <v>3226</v>
      </c>
      <c r="C89" s="87" t="s">
        <v>3226</v>
      </c>
      <c r="D89" s="66" t="s">
        <v>3171</v>
      </c>
      <c r="E89">
        <f>IFERROR(_xlfn.XLOOKUP($A89,map_headernames!H:H,map_headernames!H:H),0)</f>
        <v>0</v>
      </c>
      <c r="F89">
        <f>IFERROR(_xlfn.XLOOKUP($A89,map_headernames!I:I,map_headernames!I:I),0)</f>
        <v>0</v>
      </c>
      <c r="G89">
        <f>IFERROR(_xlfn.XLOOKUP($A89,map_headernames!N:N,map_headernames!N:N),0)</f>
        <v>0</v>
      </c>
    </row>
    <row r="90" spans="1:13">
      <c r="A90" s="76" t="s">
        <v>3227</v>
      </c>
      <c r="B90" s="76" t="s">
        <v>3228</v>
      </c>
      <c r="C90" s="87" t="s">
        <v>3229</v>
      </c>
      <c r="D90" s="66" t="s">
        <v>3171</v>
      </c>
      <c r="E90">
        <f>IFERROR(_xlfn.XLOOKUP($A90,map_headernames!H:H,map_headernames!H:H),0)</f>
        <v>0</v>
      </c>
      <c r="F90">
        <f>IFERROR(_xlfn.XLOOKUP($A90,map_headernames!I:I,map_headernames!I:I),0)</f>
        <v>0</v>
      </c>
      <c r="G90">
        <f>IFERROR(_xlfn.XLOOKUP($A90,map_headernames!N:N,map_headernames!N:N),0)</f>
        <v>0</v>
      </c>
    </row>
    <row r="91" spans="1:13">
      <c r="A91" s="76" t="s">
        <v>3230</v>
      </c>
      <c r="B91" s="76" t="s">
        <v>3231</v>
      </c>
      <c r="C91" s="87" t="s">
        <v>3231</v>
      </c>
      <c r="D91" s="66" t="s">
        <v>3171</v>
      </c>
      <c r="E91">
        <f>IFERROR(_xlfn.XLOOKUP($A91,map_headernames!H:H,map_headernames!H:H),0)</f>
        <v>0</v>
      </c>
      <c r="F91">
        <f>IFERROR(_xlfn.XLOOKUP($A91,map_headernames!I:I,map_headernames!I:I),0)</f>
        <v>0</v>
      </c>
      <c r="G91">
        <f>IFERROR(_xlfn.XLOOKUP($A91,map_headernames!N:N,map_headernames!N:N),0)</f>
        <v>0</v>
      </c>
    </row>
    <row r="92" spans="1:13">
      <c r="A92" s="76" t="s">
        <v>3232</v>
      </c>
      <c r="B92" s="76" t="s">
        <v>3233</v>
      </c>
      <c r="C92" s="87" t="s">
        <v>3234</v>
      </c>
      <c r="D92" s="66" t="s">
        <v>3171</v>
      </c>
      <c r="E92">
        <f>IFERROR(_xlfn.XLOOKUP($A92,map_headernames!H:H,map_headernames!H:H),0)</f>
        <v>0</v>
      </c>
      <c r="F92">
        <f>IFERROR(_xlfn.XLOOKUP($A92,map_headernames!I:I,map_headernames!I:I),0)</f>
        <v>0</v>
      </c>
      <c r="G92">
        <f>IFERROR(_xlfn.XLOOKUP($A92,map_headernames!N:N,map_headernames!N:N),0)</f>
        <v>0</v>
      </c>
    </row>
    <row r="93" spans="1:13">
      <c r="A93" s="76" t="s">
        <v>3235</v>
      </c>
      <c r="B93" s="76" t="s">
        <v>3236</v>
      </c>
      <c r="C93" s="87" t="s">
        <v>3236</v>
      </c>
      <c r="D93" s="66" t="s">
        <v>3171</v>
      </c>
      <c r="E93">
        <f>IFERROR(_xlfn.XLOOKUP($A93,map_headernames!H:H,map_headernames!H:H),0)</f>
        <v>0</v>
      </c>
      <c r="F93">
        <f>IFERROR(_xlfn.XLOOKUP($A93,map_headernames!I:I,map_headernames!I:I),0)</f>
        <v>0</v>
      </c>
      <c r="G93">
        <f>IFERROR(_xlfn.XLOOKUP($A93,map_headernames!N:N,map_headernames!N:N),0)</f>
        <v>0</v>
      </c>
    </row>
    <row r="94" spans="1:13">
      <c r="A94" s="76" t="s">
        <v>3237</v>
      </c>
      <c r="B94" s="76" t="s">
        <v>3238</v>
      </c>
      <c r="C94" s="87" t="s">
        <v>3239</v>
      </c>
      <c r="D94" s="66" t="s">
        <v>3171</v>
      </c>
      <c r="E94">
        <f>IFERROR(_xlfn.XLOOKUP($A94,map_headernames!H:H,map_headernames!H:H),0)</f>
        <v>0</v>
      </c>
      <c r="F94">
        <f>IFERROR(_xlfn.XLOOKUP($A94,map_headernames!I:I,map_headernames!I:I),0)</f>
        <v>0</v>
      </c>
      <c r="G94">
        <f>IFERROR(_xlfn.XLOOKUP($A94,map_headernames!N:N,map_headernames!N:N),0)</f>
        <v>0</v>
      </c>
    </row>
    <row r="95" spans="1:13">
      <c r="A95" s="76" t="s">
        <v>3240</v>
      </c>
      <c r="B95" s="76" t="s">
        <v>3241</v>
      </c>
      <c r="C95" s="87" t="s">
        <v>3241</v>
      </c>
      <c r="D95" s="66" t="s">
        <v>3171</v>
      </c>
      <c r="E95">
        <f>IFERROR(_xlfn.XLOOKUP($A95,map_headernames!H:H,map_headernames!H:H),0)</f>
        <v>0</v>
      </c>
      <c r="F95">
        <f>IFERROR(_xlfn.XLOOKUP($A95,map_headernames!I:I,map_headernames!I:I),0)</f>
        <v>0</v>
      </c>
      <c r="G95">
        <f>IFERROR(_xlfn.XLOOKUP($A95,map_headernames!N:N,map_headernames!N:N),0)</f>
        <v>0</v>
      </c>
    </row>
    <row r="96" spans="1:13">
      <c r="A96" s="76" t="s">
        <v>3242</v>
      </c>
      <c r="B96" s="76" t="s">
        <v>3243</v>
      </c>
      <c r="C96" s="87" t="s">
        <v>3244</v>
      </c>
      <c r="D96" s="66" t="s">
        <v>3171</v>
      </c>
      <c r="E96">
        <f>IFERROR(_xlfn.XLOOKUP($A96,map_headernames!H:H,map_headernames!H:H),0)</f>
        <v>0</v>
      </c>
      <c r="F96">
        <f>IFERROR(_xlfn.XLOOKUP($A96,map_headernames!I:I,map_headernames!I:I),0)</f>
        <v>0</v>
      </c>
      <c r="G96">
        <f>IFERROR(_xlfn.XLOOKUP($A96,map_headernames!N:N,map_headernames!N:N),0)</f>
        <v>0</v>
      </c>
    </row>
    <row r="97" spans="1:12">
      <c r="A97" s="76" t="s">
        <v>3245</v>
      </c>
      <c r="B97" s="76" t="s">
        <v>3246</v>
      </c>
      <c r="C97" s="87" t="s">
        <v>3246</v>
      </c>
      <c r="D97" s="66" t="s">
        <v>3171</v>
      </c>
      <c r="E97">
        <f>IFERROR(_xlfn.XLOOKUP($A97,map_headernames!H:H,map_headernames!H:H),0)</f>
        <v>0</v>
      </c>
      <c r="F97">
        <f>IFERROR(_xlfn.XLOOKUP($A97,map_headernames!I:I,map_headernames!I:I),0)</f>
        <v>0</v>
      </c>
      <c r="G97">
        <f>IFERROR(_xlfn.XLOOKUP($A97,map_headernames!N:N,map_headernames!N:N),0)</f>
        <v>0</v>
      </c>
    </row>
    <row r="98" spans="1:12">
      <c r="A98" s="76" t="s">
        <v>3247</v>
      </c>
      <c r="B98" s="76" t="s">
        <v>3248</v>
      </c>
      <c r="C98" s="87" t="s">
        <v>3249</v>
      </c>
      <c r="D98" s="66" t="s">
        <v>3171</v>
      </c>
      <c r="E98">
        <f>IFERROR(_xlfn.XLOOKUP($A98,map_headernames!H:H,map_headernames!H:H),0)</f>
        <v>0</v>
      </c>
      <c r="F98">
        <f>IFERROR(_xlfn.XLOOKUP($A98,map_headernames!I:I,map_headernames!I:I),0)</f>
        <v>0</v>
      </c>
      <c r="G98">
        <f>IFERROR(_xlfn.XLOOKUP($A98,map_headernames!N:N,map_headernames!N:N),0)</f>
        <v>0</v>
      </c>
    </row>
    <row r="99" spans="1:12">
      <c r="A99" s="76" t="s">
        <v>3250</v>
      </c>
      <c r="B99" s="76" t="s">
        <v>3251</v>
      </c>
      <c r="C99" s="99" t="s">
        <v>3251</v>
      </c>
      <c r="D99" s="66" t="s">
        <v>3171</v>
      </c>
      <c r="E99" t="str">
        <f>IFERROR(_xlfn.XLOOKUP($A99,map_headernames!H:H,map_headernames!H:H),0)</f>
        <v>HH_BPOV</v>
      </c>
      <c r="F99">
        <f>IFERROR(_xlfn.XLOOKUP($A99,map_headernames!I:I,map_headernames!I:I),0)</f>
        <v>0</v>
      </c>
      <c r="G99">
        <f>IFERROR(_xlfn.XLOOKUP($A99,map_headernames!N:N,map_headernames!N:N),0)</f>
        <v>0</v>
      </c>
      <c r="H99" s="23"/>
      <c r="I99" s="23"/>
      <c r="J99" s="23" t="s">
        <v>4731</v>
      </c>
      <c r="K99">
        <v>1</v>
      </c>
      <c r="L99">
        <v>1</v>
      </c>
    </row>
    <row r="100" spans="1:12">
      <c r="A100" s="76" t="s">
        <v>3252</v>
      </c>
      <c r="B100" s="76" t="s">
        <v>3253</v>
      </c>
      <c r="C100" s="86" t="s">
        <v>3254</v>
      </c>
      <c r="D100" s="66" t="s">
        <v>3171</v>
      </c>
      <c r="E100" t="str">
        <f>IFERROR(_xlfn.XLOOKUP($A100,map_headernames!H:H,map_headernames!H:H),0)</f>
        <v>PCT_HH_BPOV</v>
      </c>
      <c r="F100">
        <f>IFERROR(_xlfn.XLOOKUP($A100,map_headernames!I:I,map_headernames!I:I),0)</f>
        <v>0</v>
      </c>
      <c r="G100">
        <f>IFERROR(_xlfn.XLOOKUP($A100,map_headernames!N:N,map_headernames!N:N),0)</f>
        <v>0</v>
      </c>
      <c r="H100" s="23"/>
      <c r="I100" s="23"/>
      <c r="J100" s="23" t="s">
        <v>4732</v>
      </c>
      <c r="K100">
        <v>2</v>
      </c>
      <c r="L100">
        <v>1</v>
      </c>
    </row>
    <row r="101" spans="1:12">
      <c r="A101" s="76" t="s">
        <v>3255</v>
      </c>
      <c r="B101" s="76" t="s">
        <v>3256</v>
      </c>
      <c r="C101" s="83" t="s">
        <v>3256</v>
      </c>
      <c r="D101" s="66" t="s">
        <v>3171</v>
      </c>
      <c r="E101">
        <f>IFERROR(_xlfn.XLOOKUP($A101,map_headernames!H:H,map_headernames!H:H),0)</f>
        <v>0</v>
      </c>
      <c r="F101">
        <f>IFERROR(_xlfn.XLOOKUP($A101,map_headernames!I:I,map_headernames!I:I),0)</f>
        <v>0</v>
      </c>
      <c r="G101">
        <f>IFERROR(_xlfn.XLOOKUP($A101,map_headernames!N:N,map_headernames!N:N),0)</f>
        <v>0</v>
      </c>
    </row>
    <row r="102" spans="1:12">
      <c r="A102" s="76" t="s">
        <v>3257</v>
      </c>
      <c r="B102" s="76" t="s">
        <v>3258</v>
      </c>
      <c r="C102" s="83" t="s">
        <v>3259</v>
      </c>
      <c r="D102" s="66" t="s">
        <v>3171</v>
      </c>
      <c r="E102">
        <f>IFERROR(_xlfn.XLOOKUP($A102,map_headernames!H:H,map_headernames!H:H),0)</f>
        <v>0</v>
      </c>
      <c r="F102">
        <f>IFERROR(_xlfn.XLOOKUP($A102,map_headernames!I:I,map_headernames!I:I),0)</f>
        <v>0</v>
      </c>
      <c r="G102">
        <f>IFERROR(_xlfn.XLOOKUP($A102,map_headernames!N:N,map_headernames!N:N),0)</f>
        <v>0</v>
      </c>
    </row>
    <row r="103" spans="1:12">
      <c r="A103" s="76" t="s">
        <v>3260</v>
      </c>
      <c r="B103" s="76" t="s">
        <v>3261</v>
      </c>
      <c r="C103" s="83" t="s">
        <v>3261</v>
      </c>
      <c r="D103" s="66" t="s">
        <v>3171</v>
      </c>
      <c r="E103">
        <f>IFERROR(_xlfn.XLOOKUP($A103,map_headernames!H:H,map_headernames!H:H),0)</f>
        <v>0</v>
      </c>
      <c r="F103">
        <f>IFERROR(_xlfn.XLOOKUP($A103,map_headernames!I:I,map_headernames!I:I),0)</f>
        <v>0</v>
      </c>
      <c r="G103">
        <f>IFERROR(_xlfn.XLOOKUP($A103,map_headernames!N:N,map_headernames!N:N),0)</f>
        <v>0</v>
      </c>
    </row>
    <row r="104" spans="1:12">
      <c r="A104" s="76" t="s">
        <v>3262</v>
      </c>
      <c r="B104" s="76" t="s">
        <v>3263</v>
      </c>
      <c r="C104" s="83" t="s">
        <v>3264</v>
      </c>
      <c r="D104" s="66" t="s">
        <v>3171</v>
      </c>
      <c r="E104">
        <f>IFERROR(_xlfn.XLOOKUP($A104,map_headernames!H:H,map_headernames!H:H),0)</f>
        <v>0</v>
      </c>
      <c r="F104">
        <f>IFERROR(_xlfn.XLOOKUP($A104,map_headernames!I:I,map_headernames!I:I),0)</f>
        <v>0</v>
      </c>
      <c r="G104">
        <f>IFERROR(_xlfn.XLOOKUP($A104,map_headernames!N:N,map_headernames!N:N),0)</f>
        <v>0</v>
      </c>
    </row>
    <row r="105" spans="1:12">
      <c r="A105" s="76" t="s">
        <v>3265</v>
      </c>
      <c r="B105" s="76" t="s">
        <v>3266</v>
      </c>
      <c r="C105" s="83" t="s">
        <v>3266</v>
      </c>
      <c r="D105" s="66" t="s">
        <v>3171</v>
      </c>
      <c r="E105">
        <f>IFERROR(_xlfn.XLOOKUP($A105,map_headernames!H:H,map_headernames!H:H),0)</f>
        <v>0</v>
      </c>
      <c r="F105">
        <f>IFERROR(_xlfn.XLOOKUP($A105,map_headernames!I:I,map_headernames!I:I),0)</f>
        <v>0</v>
      </c>
      <c r="G105">
        <f>IFERROR(_xlfn.XLOOKUP($A105,map_headernames!N:N,map_headernames!N:N),0)</f>
        <v>0</v>
      </c>
    </row>
    <row r="106" spans="1:12">
      <c r="A106" s="76" t="s">
        <v>3267</v>
      </c>
      <c r="B106" s="76" t="s">
        <v>3268</v>
      </c>
      <c r="C106" s="83" t="s">
        <v>3269</v>
      </c>
      <c r="D106" s="66" t="s">
        <v>3171</v>
      </c>
      <c r="E106">
        <f>IFERROR(_xlfn.XLOOKUP($A106,map_headernames!H:H,map_headernames!H:H),0)</f>
        <v>0</v>
      </c>
      <c r="F106">
        <f>IFERROR(_xlfn.XLOOKUP($A106,map_headernames!I:I,map_headernames!I:I),0)</f>
        <v>0</v>
      </c>
      <c r="G106">
        <f>IFERROR(_xlfn.XLOOKUP($A106,map_headernames!N:N,map_headernames!N:N),0)</f>
        <v>0</v>
      </c>
    </row>
    <row r="107" spans="1:12">
      <c r="A107" s="76" t="s">
        <v>3270</v>
      </c>
      <c r="B107" s="76" t="s">
        <v>3271</v>
      </c>
      <c r="C107" s="83" t="s">
        <v>3271</v>
      </c>
      <c r="D107" s="66" t="s">
        <v>3171</v>
      </c>
      <c r="E107">
        <f>IFERROR(_xlfn.XLOOKUP($A107,map_headernames!H:H,map_headernames!H:H),0)</f>
        <v>0</v>
      </c>
      <c r="F107">
        <f>IFERROR(_xlfn.XLOOKUP($A107,map_headernames!I:I,map_headernames!I:I),0)</f>
        <v>0</v>
      </c>
      <c r="G107">
        <f>IFERROR(_xlfn.XLOOKUP($A107,map_headernames!N:N,map_headernames!N:N),0)</f>
        <v>0</v>
      </c>
    </row>
    <row r="108" spans="1:12">
      <c r="A108" s="76" t="s">
        <v>3272</v>
      </c>
      <c r="B108" s="76" t="s">
        <v>3273</v>
      </c>
      <c r="C108" s="83" t="s">
        <v>3274</v>
      </c>
      <c r="D108" s="66" t="s">
        <v>3171</v>
      </c>
      <c r="E108">
        <f>IFERROR(_xlfn.XLOOKUP($A108,map_headernames!H:H,map_headernames!H:H),0)</f>
        <v>0</v>
      </c>
      <c r="F108">
        <f>IFERROR(_xlfn.XLOOKUP($A108,map_headernames!I:I,map_headernames!I:I),0)</f>
        <v>0</v>
      </c>
      <c r="G108">
        <f>IFERROR(_xlfn.XLOOKUP($A108,map_headernames!N:N,map_headernames!N:N),0)</f>
        <v>0</v>
      </c>
    </row>
    <row r="109" spans="1:12">
      <c r="A109" s="76" t="s">
        <v>3275</v>
      </c>
      <c r="B109" s="76" t="s">
        <v>3276</v>
      </c>
      <c r="C109" s="83" t="s">
        <v>3276</v>
      </c>
      <c r="D109" s="66" t="s">
        <v>3171</v>
      </c>
      <c r="E109">
        <f>IFERROR(_xlfn.XLOOKUP($A109,map_headernames!H:H,map_headernames!H:H),0)</f>
        <v>0</v>
      </c>
      <c r="F109">
        <f>IFERROR(_xlfn.XLOOKUP($A109,map_headernames!I:I,map_headernames!I:I),0)</f>
        <v>0</v>
      </c>
      <c r="G109">
        <f>IFERROR(_xlfn.XLOOKUP($A109,map_headernames!N:N,map_headernames!N:N),0)</f>
        <v>0</v>
      </c>
    </row>
    <row r="110" spans="1:12">
      <c r="A110" s="76" t="s">
        <v>3277</v>
      </c>
      <c r="B110" s="76" t="s">
        <v>3278</v>
      </c>
      <c r="C110" s="83" t="s">
        <v>3279</v>
      </c>
      <c r="D110" s="66" t="s">
        <v>3171</v>
      </c>
      <c r="E110">
        <f>IFERROR(_xlfn.XLOOKUP($A110,map_headernames!H:H,map_headernames!H:H),0)</f>
        <v>0</v>
      </c>
      <c r="F110">
        <f>IFERROR(_xlfn.XLOOKUP($A110,map_headernames!I:I,map_headernames!I:I),0)</f>
        <v>0</v>
      </c>
      <c r="G110">
        <f>IFERROR(_xlfn.XLOOKUP($A110,map_headernames!N:N,map_headernames!N:N),0)</f>
        <v>0</v>
      </c>
    </row>
    <row r="111" spans="1:12">
      <c r="A111" s="76" t="s">
        <v>3280</v>
      </c>
      <c r="B111" s="76" t="s">
        <v>3281</v>
      </c>
      <c r="C111" s="83" t="s">
        <v>3281</v>
      </c>
      <c r="D111" s="66" t="s">
        <v>3171</v>
      </c>
      <c r="E111">
        <f>IFERROR(_xlfn.XLOOKUP($A111,map_headernames!H:H,map_headernames!H:H),0)</f>
        <v>0</v>
      </c>
      <c r="F111">
        <f>IFERROR(_xlfn.XLOOKUP($A111,map_headernames!I:I,map_headernames!I:I),0)</f>
        <v>0</v>
      </c>
      <c r="G111">
        <f>IFERROR(_xlfn.XLOOKUP($A111,map_headernames!N:N,map_headernames!N:N),0)</f>
        <v>0</v>
      </c>
    </row>
    <row r="112" spans="1:12">
      <c r="A112" s="76" t="s">
        <v>3282</v>
      </c>
      <c r="B112" s="76" t="s">
        <v>3283</v>
      </c>
      <c r="C112" s="83" t="s">
        <v>3284</v>
      </c>
      <c r="D112" s="66" t="s">
        <v>3171</v>
      </c>
      <c r="E112">
        <f>IFERROR(_xlfn.XLOOKUP($A112,map_headernames!H:H,map_headernames!H:H),0)</f>
        <v>0</v>
      </c>
      <c r="F112">
        <f>IFERROR(_xlfn.XLOOKUP($A112,map_headernames!I:I,map_headernames!I:I),0)</f>
        <v>0</v>
      </c>
      <c r="G112">
        <f>IFERROR(_xlfn.XLOOKUP($A112,map_headernames!N:N,map_headernames!N:N),0)</f>
        <v>0</v>
      </c>
    </row>
    <row r="113" spans="1:7">
      <c r="A113" s="76" t="s">
        <v>3285</v>
      </c>
      <c r="B113" s="76" t="s">
        <v>3286</v>
      </c>
      <c r="C113" s="83" t="s">
        <v>3286</v>
      </c>
      <c r="D113" s="66" t="s">
        <v>3171</v>
      </c>
      <c r="E113">
        <f>IFERROR(_xlfn.XLOOKUP($A113,map_headernames!H:H,map_headernames!H:H),0)</f>
        <v>0</v>
      </c>
      <c r="F113">
        <f>IFERROR(_xlfn.XLOOKUP($A113,map_headernames!I:I,map_headernames!I:I),0)</f>
        <v>0</v>
      </c>
      <c r="G113">
        <f>IFERROR(_xlfn.XLOOKUP($A113,map_headernames!N:N,map_headernames!N:N),0)</f>
        <v>0</v>
      </c>
    </row>
    <row r="114" spans="1:7">
      <c r="A114" s="76" t="s">
        <v>3287</v>
      </c>
      <c r="B114" s="76" t="s">
        <v>3288</v>
      </c>
      <c r="C114" s="83" t="s">
        <v>3289</v>
      </c>
      <c r="D114" s="66" t="s">
        <v>3171</v>
      </c>
      <c r="E114">
        <f>IFERROR(_xlfn.XLOOKUP($A114,map_headernames!H:H,map_headernames!H:H),0)</f>
        <v>0</v>
      </c>
      <c r="F114">
        <f>IFERROR(_xlfn.XLOOKUP($A114,map_headernames!I:I,map_headernames!I:I),0)</f>
        <v>0</v>
      </c>
      <c r="G114">
        <f>IFERROR(_xlfn.XLOOKUP($A114,map_headernames!N:N,map_headernames!N:N),0)</f>
        <v>0</v>
      </c>
    </row>
    <row r="115" spans="1:7">
      <c r="A115" s="76" t="s">
        <v>3290</v>
      </c>
      <c r="B115" s="76" t="s">
        <v>3291</v>
      </c>
      <c r="C115" s="83" t="s">
        <v>3291</v>
      </c>
      <c r="D115" s="66" t="s">
        <v>3171</v>
      </c>
      <c r="E115">
        <f>IFERROR(_xlfn.XLOOKUP($A115,map_headernames!H:H,map_headernames!H:H),0)</f>
        <v>0</v>
      </c>
      <c r="F115">
        <f>IFERROR(_xlfn.XLOOKUP($A115,map_headernames!I:I,map_headernames!I:I),0)</f>
        <v>0</v>
      </c>
      <c r="G115">
        <f>IFERROR(_xlfn.XLOOKUP($A115,map_headernames!N:N,map_headernames!N:N),0)</f>
        <v>0</v>
      </c>
    </row>
    <row r="116" spans="1:7">
      <c r="A116" s="76" t="s">
        <v>3292</v>
      </c>
      <c r="B116" s="76" t="s">
        <v>3293</v>
      </c>
      <c r="C116" s="83" t="s">
        <v>3294</v>
      </c>
      <c r="D116" s="66" t="s">
        <v>3171</v>
      </c>
      <c r="E116">
        <f>IFERROR(_xlfn.XLOOKUP($A116,map_headernames!H:H,map_headernames!H:H),0)</f>
        <v>0</v>
      </c>
      <c r="F116">
        <f>IFERROR(_xlfn.XLOOKUP($A116,map_headernames!I:I,map_headernames!I:I),0)</f>
        <v>0</v>
      </c>
      <c r="G116">
        <f>IFERROR(_xlfn.XLOOKUP($A116,map_headernames!N:N,map_headernames!N:N),0)</f>
        <v>0</v>
      </c>
    </row>
    <row r="117" spans="1:7">
      <c r="A117" s="76" t="s">
        <v>3295</v>
      </c>
      <c r="B117" s="76" t="s">
        <v>3296</v>
      </c>
      <c r="C117" s="83" t="s">
        <v>3296</v>
      </c>
      <c r="D117" s="66" t="s">
        <v>3171</v>
      </c>
      <c r="E117">
        <f>IFERROR(_xlfn.XLOOKUP($A117,map_headernames!H:H,map_headernames!H:H),0)</f>
        <v>0</v>
      </c>
      <c r="F117">
        <f>IFERROR(_xlfn.XLOOKUP($A117,map_headernames!I:I,map_headernames!I:I),0)</f>
        <v>0</v>
      </c>
      <c r="G117">
        <f>IFERROR(_xlfn.XLOOKUP($A117,map_headernames!N:N,map_headernames!N:N),0)</f>
        <v>0</v>
      </c>
    </row>
    <row r="118" spans="1:7">
      <c r="A118" s="76" t="s">
        <v>3297</v>
      </c>
      <c r="B118" s="76" t="s">
        <v>3298</v>
      </c>
      <c r="C118" s="83" t="s">
        <v>3299</v>
      </c>
      <c r="D118" s="66" t="s">
        <v>3171</v>
      </c>
      <c r="E118">
        <f>IFERROR(_xlfn.XLOOKUP($A118,map_headernames!H:H,map_headernames!H:H),0)</f>
        <v>0</v>
      </c>
      <c r="F118">
        <f>IFERROR(_xlfn.XLOOKUP($A118,map_headernames!I:I,map_headernames!I:I),0)</f>
        <v>0</v>
      </c>
      <c r="G118">
        <f>IFERROR(_xlfn.XLOOKUP($A118,map_headernames!N:N,map_headernames!N:N),0)</f>
        <v>0</v>
      </c>
    </row>
    <row r="119" spans="1:7">
      <c r="A119" s="76" t="s">
        <v>3300</v>
      </c>
      <c r="B119" s="76" t="s">
        <v>3301</v>
      </c>
      <c r="C119" s="83" t="s">
        <v>3301</v>
      </c>
      <c r="D119" s="66" t="s">
        <v>3171</v>
      </c>
      <c r="E119">
        <f>IFERROR(_xlfn.XLOOKUP($A119,map_headernames!H:H,map_headernames!H:H),0)</f>
        <v>0</v>
      </c>
      <c r="F119">
        <f>IFERROR(_xlfn.XLOOKUP($A119,map_headernames!I:I,map_headernames!I:I),0)</f>
        <v>0</v>
      </c>
      <c r="G119">
        <f>IFERROR(_xlfn.XLOOKUP($A119,map_headernames!N:N,map_headernames!N:N),0)</f>
        <v>0</v>
      </c>
    </row>
    <row r="120" spans="1:7">
      <c r="A120" s="76" t="s">
        <v>3302</v>
      </c>
      <c r="B120" s="76" t="s">
        <v>3303</v>
      </c>
      <c r="C120" s="83" t="s">
        <v>3304</v>
      </c>
      <c r="D120" s="66" t="s">
        <v>3171</v>
      </c>
      <c r="E120">
        <f>IFERROR(_xlfn.XLOOKUP($A120,map_headernames!H:H,map_headernames!H:H),0)</f>
        <v>0</v>
      </c>
      <c r="F120">
        <f>IFERROR(_xlfn.XLOOKUP($A120,map_headernames!I:I,map_headernames!I:I),0)</f>
        <v>0</v>
      </c>
      <c r="G120">
        <f>IFERROR(_xlfn.XLOOKUP($A120,map_headernames!N:N,map_headernames!N:N),0)</f>
        <v>0</v>
      </c>
    </row>
    <row r="121" spans="1:7">
      <c r="A121" s="76" t="s">
        <v>3305</v>
      </c>
      <c r="B121" s="76" t="s">
        <v>3306</v>
      </c>
      <c r="C121" s="83" t="s">
        <v>3306</v>
      </c>
      <c r="D121" s="66" t="s">
        <v>3171</v>
      </c>
      <c r="E121">
        <f>IFERROR(_xlfn.XLOOKUP($A121,map_headernames!H:H,map_headernames!H:H),0)</f>
        <v>0</v>
      </c>
      <c r="F121">
        <f>IFERROR(_xlfn.XLOOKUP($A121,map_headernames!I:I,map_headernames!I:I),0)</f>
        <v>0</v>
      </c>
      <c r="G121">
        <f>IFERROR(_xlfn.XLOOKUP($A121,map_headernames!N:N,map_headernames!N:N),0)</f>
        <v>0</v>
      </c>
    </row>
    <row r="122" spans="1:7">
      <c r="A122" s="76" t="s">
        <v>3307</v>
      </c>
      <c r="B122" s="76" t="s">
        <v>3308</v>
      </c>
      <c r="C122" s="83" t="s">
        <v>3309</v>
      </c>
      <c r="D122" s="66" t="s">
        <v>3171</v>
      </c>
      <c r="E122">
        <f>IFERROR(_xlfn.XLOOKUP($A122,map_headernames!H:H,map_headernames!H:H),0)</f>
        <v>0</v>
      </c>
      <c r="F122">
        <f>IFERROR(_xlfn.XLOOKUP($A122,map_headernames!I:I,map_headernames!I:I),0)</f>
        <v>0</v>
      </c>
      <c r="G122">
        <f>IFERROR(_xlfn.XLOOKUP($A122,map_headernames!N:N,map_headernames!N:N),0)</f>
        <v>0</v>
      </c>
    </row>
    <row r="123" spans="1:7">
      <c r="A123" s="76" t="s">
        <v>3310</v>
      </c>
      <c r="B123" s="76" t="s">
        <v>3311</v>
      </c>
      <c r="C123" s="92" t="s">
        <v>3311</v>
      </c>
      <c r="D123" s="66" t="s">
        <v>3171</v>
      </c>
      <c r="E123">
        <f>IFERROR(_xlfn.XLOOKUP($A123,map_headernames!H:H,map_headernames!H:H),0)</f>
        <v>0</v>
      </c>
      <c r="F123">
        <f>IFERROR(_xlfn.XLOOKUP($A123,map_headernames!I:I,map_headernames!I:I),0)</f>
        <v>0</v>
      </c>
      <c r="G123">
        <f>IFERROR(_xlfn.XLOOKUP($A123,map_headernames!N:N,map_headernames!N:N),0)</f>
        <v>0</v>
      </c>
    </row>
    <row r="124" spans="1:7">
      <c r="A124" s="76" t="s">
        <v>3312</v>
      </c>
      <c r="B124" s="76" t="s">
        <v>3313</v>
      </c>
      <c r="C124" s="92" t="s">
        <v>3314</v>
      </c>
      <c r="D124" s="66" t="s">
        <v>3171</v>
      </c>
      <c r="E124">
        <f>IFERROR(_xlfn.XLOOKUP($A124,map_headernames!H:H,map_headernames!H:H),0)</f>
        <v>0</v>
      </c>
      <c r="F124">
        <f>IFERROR(_xlfn.XLOOKUP($A124,map_headernames!I:I,map_headernames!I:I),0)</f>
        <v>0</v>
      </c>
      <c r="G124">
        <f>IFERROR(_xlfn.XLOOKUP($A124,map_headernames!N:N,map_headernames!N:N),0)</f>
        <v>0</v>
      </c>
    </row>
    <row r="125" spans="1:7">
      <c r="A125" s="76" t="s">
        <v>3315</v>
      </c>
      <c r="B125" s="76" t="s">
        <v>3316</v>
      </c>
      <c r="C125" s="93" t="s">
        <v>3316</v>
      </c>
      <c r="D125" s="66" t="s">
        <v>3171</v>
      </c>
      <c r="E125">
        <f>IFERROR(_xlfn.XLOOKUP($A125,map_headernames!H:H,map_headernames!H:H),0)</f>
        <v>0</v>
      </c>
      <c r="F125">
        <f>IFERROR(_xlfn.XLOOKUP($A125,map_headernames!I:I,map_headernames!I:I),0)</f>
        <v>0</v>
      </c>
      <c r="G125">
        <f>IFERROR(_xlfn.XLOOKUP($A125,map_headernames!N:N,map_headernames!N:N),0)</f>
        <v>0</v>
      </c>
    </row>
    <row r="126" spans="1:7">
      <c r="A126" s="76" t="s">
        <v>3317</v>
      </c>
      <c r="B126" s="76" t="s">
        <v>3318</v>
      </c>
      <c r="C126" s="93" t="s">
        <v>3319</v>
      </c>
      <c r="D126" s="66" t="s">
        <v>3171</v>
      </c>
      <c r="E126">
        <f>IFERROR(_xlfn.XLOOKUP($A126,map_headernames!H:H,map_headernames!H:H),0)</f>
        <v>0</v>
      </c>
      <c r="F126">
        <f>IFERROR(_xlfn.XLOOKUP($A126,map_headernames!I:I,map_headernames!I:I),0)</f>
        <v>0</v>
      </c>
      <c r="G126">
        <f>IFERROR(_xlfn.XLOOKUP($A126,map_headernames!N:N,map_headernames!N:N),0)</f>
        <v>0</v>
      </c>
    </row>
    <row r="127" spans="1:7">
      <c r="A127" s="76" t="s">
        <v>3320</v>
      </c>
      <c r="B127" s="76" t="s">
        <v>3321</v>
      </c>
      <c r="C127" s="93" t="s">
        <v>3321</v>
      </c>
      <c r="D127" s="66" t="s">
        <v>3171</v>
      </c>
      <c r="E127">
        <f>IFERROR(_xlfn.XLOOKUP($A127,map_headernames!H:H,map_headernames!H:H),0)</f>
        <v>0</v>
      </c>
      <c r="F127">
        <f>IFERROR(_xlfn.XLOOKUP($A127,map_headernames!I:I,map_headernames!I:I),0)</f>
        <v>0</v>
      </c>
      <c r="G127">
        <f>IFERROR(_xlfn.XLOOKUP($A127,map_headernames!N:N,map_headernames!N:N),0)</f>
        <v>0</v>
      </c>
    </row>
    <row r="128" spans="1:7">
      <c r="A128" s="76" t="s">
        <v>3322</v>
      </c>
      <c r="B128" s="76" t="s">
        <v>3323</v>
      </c>
      <c r="C128" s="93" t="s">
        <v>3324</v>
      </c>
      <c r="D128" s="66" t="s">
        <v>3171</v>
      </c>
      <c r="E128">
        <f>IFERROR(_xlfn.XLOOKUP($A128,map_headernames!H:H,map_headernames!H:H),0)</f>
        <v>0</v>
      </c>
      <c r="F128">
        <f>IFERROR(_xlfn.XLOOKUP($A128,map_headernames!I:I,map_headernames!I:I),0)</f>
        <v>0</v>
      </c>
      <c r="G128">
        <f>IFERROR(_xlfn.XLOOKUP($A128,map_headernames!N:N,map_headernames!N:N),0)</f>
        <v>0</v>
      </c>
    </row>
    <row r="129" spans="1:7">
      <c r="A129" s="76" t="s">
        <v>3325</v>
      </c>
      <c r="B129" s="76" t="s">
        <v>3326</v>
      </c>
      <c r="C129" s="93" t="s">
        <v>3326</v>
      </c>
      <c r="D129" s="66" t="s">
        <v>3171</v>
      </c>
      <c r="E129">
        <f>IFERROR(_xlfn.XLOOKUP($A129,map_headernames!H:H,map_headernames!H:H),0)</f>
        <v>0</v>
      </c>
      <c r="F129">
        <f>IFERROR(_xlfn.XLOOKUP($A129,map_headernames!I:I,map_headernames!I:I),0)</f>
        <v>0</v>
      </c>
      <c r="G129">
        <f>IFERROR(_xlfn.XLOOKUP($A129,map_headernames!N:N,map_headernames!N:N),0)</f>
        <v>0</v>
      </c>
    </row>
    <row r="130" spans="1:7">
      <c r="A130" s="76" t="s">
        <v>3327</v>
      </c>
      <c r="B130" s="76" t="s">
        <v>3328</v>
      </c>
      <c r="C130" s="93" t="s">
        <v>3329</v>
      </c>
      <c r="D130" s="66" t="s">
        <v>3171</v>
      </c>
      <c r="E130">
        <f>IFERROR(_xlfn.XLOOKUP($A130,map_headernames!H:H,map_headernames!H:H),0)</f>
        <v>0</v>
      </c>
      <c r="F130">
        <f>IFERROR(_xlfn.XLOOKUP($A130,map_headernames!I:I,map_headernames!I:I),0)</f>
        <v>0</v>
      </c>
      <c r="G130">
        <f>IFERROR(_xlfn.XLOOKUP($A130,map_headernames!N:N,map_headernames!N:N),0)</f>
        <v>0</v>
      </c>
    </row>
    <row r="131" spans="1:7">
      <c r="A131" s="76" t="s">
        <v>3330</v>
      </c>
      <c r="B131" s="76" t="s">
        <v>3331</v>
      </c>
      <c r="C131" s="93" t="s">
        <v>3331</v>
      </c>
      <c r="D131" s="66" t="s">
        <v>3171</v>
      </c>
      <c r="E131">
        <f>IFERROR(_xlfn.XLOOKUP($A131,map_headernames!H:H,map_headernames!H:H),0)</f>
        <v>0</v>
      </c>
      <c r="F131">
        <f>IFERROR(_xlfn.XLOOKUP($A131,map_headernames!I:I,map_headernames!I:I),0)</f>
        <v>0</v>
      </c>
      <c r="G131">
        <f>IFERROR(_xlfn.XLOOKUP($A131,map_headernames!N:N,map_headernames!N:N),0)</f>
        <v>0</v>
      </c>
    </row>
    <row r="132" spans="1:7">
      <c r="A132" s="76" t="s">
        <v>3332</v>
      </c>
      <c r="B132" s="76" t="s">
        <v>3333</v>
      </c>
      <c r="C132" s="93" t="s">
        <v>3334</v>
      </c>
      <c r="D132" s="66" t="s">
        <v>3171</v>
      </c>
      <c r="E132">
        <f>IFERROR(_xlfn.XLOOKUP($A132,map_headernames!H:H,map_headernames!H:H),0)</f>
        <v>0</v>
      </c>
      <c r="F132">
        <f>IFERROR(_xlfn.XLOOKUP($A132,map_headernames!I:I,map_headernames!I:I),0)</f>
        <v>0</v>
      </c>
      <c r="G132">
        <f>IFERROR(_xlfn.XLOOKUP($A132,map_headernames!N:N,map_headernames!N:N),0)</f>
        <v>0</v>
      </c>
    </row>
    <row r="133" spans="1:7">
      <c r="A133" s="76" t="s">
        <v>3335</v>
      </c>
      <c r="B133" s="76" t="s">
        <v>3336</v>
      </c>
      <c r="C133" s="93" t="s">
        <v>3336</v>
      </c>
      <c r="D133" s="66" t="s">
        <v>3171</v>
      </c>
      <c r="E133">
        <f>IFERROR(_xlfn.XLOOKUP($A133,map_headernames!H:H,map_headernames!H:H),0)</f>
        <v>0</v>
      </c>
      <c r="F133">
        <f>IFERROR(_xlfn.XLOOKUP($A133,map_headernames!I:I,map_headernames!I:I),0)</f>
        <v>0</v>
      </c>
      <c r="G133">
        <f>IFERROR(_xlfn.XLOOKUP($A133,map_headernames!N:N,map_headernames!N:N),0)</f>
        <v>0</v>
      </c>
    </row>
    <row r="134" spans="1:7">
      <c r="A134" s="76" t="s">
        <v>3337</v>
      </c>
      <c r="B134" s="76" t="s">
        <v>3338</v>
      </c>
      <c r="C134" s="93" t="s">
        <v>3339</v>
      </c>
      <c r="D134" s="66" t="s">
        <v>3171</v>
      </c>
      <c r="E134">
        <f>IFERROR(_xlfn.XLOOKUP($A134,map_headernames!H:H,map_headernames!H:H),0)</f>
        <v>0</v>
      </c>
      <c r="F134">
        <f>IFERROR(_xlfn.XLOOKUP($A134,map_headernames!I:I,map_headernames!I:I),0)</f>
        <v>0</v>
      </c>
      <c r="G134">
        <f>IFERROR(_xlfn.XLOOKUP($A134,map_headernames!N:N,map_headernames!N:N),0)</f>
        <v>0</v>
      </c>
    </row>
    <row r="135" spans="1:7">
      <c r="A135" s="76" t="s">
        <v>3340</v>
      </c>
      <c r="B135" s="76" t="s">
        <v>3341</v>
      </c>
      <c r="C135" s="93" t="s">
        <v>3341</v>
      </c>
      <c r="D135" s="66" t="s">
        <v>3171</v>
      </c>
      <c r="E135">
        <f>IFERROR(_xlfn.XLOOKUP($A135,map_headernames!H:H,map_headernames!H:H),0)</f>
        <v>0</v>
      </c>
      <c r="F135">
        <f>IFERROR(_xlfn.XLOOKUP($A135,map_headernames!I:I,map_headernames!I:I),0)</f>
        <v>0</v>
      </c>
      <c r="G135">
        <f>IFERROR(_xlfn.XLOOKUP($A135,map_headernames!N:N,map_headernames!N:N),0)</f>
        <v>0</v>
      </c>
    </row>
    <row r="136" spans="1:7">
      <c r="A136" s="76" t="s">
        <v>3342</v>
      </c>
      <c r="B136" s="76" t="s">
        <v>3343</v>
      </c>
      <c r="C136" s="93" t="s">
        <v>3344</v>
      </c>
      <c r="D136" s="66" t="s">
        <v>3171</v>
      </c>
      <c r="E136">
        <f>IFERROR(_xlfn.XLOOKUP($A136,map_headernames!H:H,map_headernames!H:H),0)</f>
        <v>0</v>
      </c>
      <c r="F136">
        <f>IFERROR(_xlfn.XLOOKUP($A136,map_headernames!I:I,map_headernames!I:I),0)</f>
        <v>0</v>
      </c>
      <c r="G136">
        <f>IFERROR(_xlfn.XLOOKUP($A136,map_headernames!N:N,map_headernames!N:N),0)</f>
        <v>0</v>
      </c>
    </row>
    <row r="137" spans="1:7">
      <c r="A137" s="76" t="s">
        <v>3345</v>
      </c>
      <c r="B137" s="76" t="s">
        <v>3346</v>
      </c>
      <c r="C137" s="93" t="s">
        <v>3346</v>
      </c>
      <c r="D137" s="66" t="s">
        <v>3171</v>
      </c>
      <c r="E137">
        <f>IFERROR(_xlfn.XLOOKUP($A137,map_headernames!H:H,map_headernames!H:H),0)</f>
        <v>0</v>
      </c>
      <c r="F137">
        <f>IFERROR(_xlfn.XLOOKUP($A137,map_headernames!I:I,map_headernames!I:I),0)</f>
        <v>0</v>
      </c>
      <c r="G137">
        <f>IFERROR(_xlfn.XLOOKUP($A137,map_headernames!N:N,map_headernames!N:N),0)</f>
        <v>0</v>
      </c>
    </row>
    <row r="138" spans="1:7">
      <c r="A138" s="76" t="s">
        <v>3347</v>
      </c>
      <c r="B138" s="76" t="s">
        <v>3348</v>
      </c>
      <c r="C138" s="93" t="s">
        <v>3349</v>
      </c>
      <c r="D138" s="66" t="s">
        <v>3171</v>
      </c>
      <c r="E138">
        <f>IFERROR(_xlfn.XLOOKUP($A138,map_headernames!H:H,map_headernames!H:H),0)</f>
        <v>0</v>
      </c>
      <c r="F138">
        <f>IFERROR(_xlfn.XLOOKUP($A138,map_headernames!I:I,map_headernames!I:I),0)</f>
        <v>0</v>
      </c>
      <c r="G138">
        <f>IFERROR(_xlfn.XLOOKUP($A138,map_headernames!N:N,map_headernames!N:N),0)</f>
        <v>0</v>
      </c>
    </row>
    <row r="139" spans="1:7">
      <c r="A139" s="76" t="s">
        <v>3350</v>
      </c>
      <c r="B139" s="76" t="s">
        <v>3351</v>
      </c>
      <c r="C139" s="93" t="s">
        <v>3351</v>
      </c>
      <c r="D139" s="66" t="s">
        <v>3171</v>
      </c>
      <c r="E139">
        <f>IFERROR(_xlfn.XLOOKUP($A139,map_headernames!H:H,map_headernames!H:H),0)</f>
        <v>0</v>
      </c>
      <c r="F139">
        <f>IFERROR(_xlfn.XLOOKUP($A139,map_headernames!I:I,map_headernames!I:I),0)</f>
        <v>0</v>
      </c>
      <c r="G139">
        <f>IFERROR(_xlfn.XLOOKUP($A139,map_headernames!N:N,map_headernames!N:N),0)</f>
        <v>0</v>
      </c>
    </row>
    <row r="140" spans="1:7">
      <c r="A140" s="76" t="s">
        <v>3352</v>
      </c>
      <c r="B140" s="76" t="s">
        <v>3353</v>
      </c>
      <c r="C140" s="93" t="s">
        <v>3354</v>
      </c>
      <c r="D140" s="66" t="s">
        <v>3171</v>
      </c>
      <c r="E140">
        <f>IFERROR(_xlfn.XLOOKUP($A140,map_headernames!H:H,map_headernames!H:H),0)</f>
        <v>0</v>
      </c>
      <c r="F140">
        <f>IFERROR(_xlfn.XLOOKUP($A140,map_headernames!I:I,map_headernames!I:I),0)</f>
        <v>0</v>
      </c>
      <c r="G140">
        <f>IFERROR(_xlfn.XLOOKUP($A140,map_headernames!N:N,map_headernames!N:N),0)</f>
        <v>0</v>
      </c>
    </row>
    <row r="141" spans="1:7">
      <c r="A141" s="76" t="s">
        <v>3355</v>
      </c>
      <c r="B141" s="76" t="s">
        <v>3356</v>
      </c>
      <c r="C141" s="93" t="s">
        <v>3356</v>
      </c>
      <c r="D141" s="66" t="s">
        <v>3171</v>
      </c>
      <c r="E141">
        <f>IFERROR(_xlfn.XLOOKUP($A141,map_headernames!H:H,map_headernames!H:H),0)</f>
        <v>0</v>
      </c>
      <c r="F141">
        <f>IFERROR(_xlfn.XLOOKUP($A141,map_headernames!I:I,map_headernames!I:I),0)</f>
        <v>0</v>
      </c>
      <c r="G141">
        <f>IFERROR(_xlfn.XLOOKUP($A141,map_headernames!N:N,map_headernames!N:N),0)</f>
        <v>0</v>
      </c>
    </row>
    <row r="142" spans="1:7">
      <c r="A142" s="76" t="s">
        <v>3357</v>
      </c>
      <c r="B142" s="76" t="s">
        <v>3358</v>
      </c>
      <c r="C142" s="93" t="s">
        <v>3359</v>
      </c>
      <c r="D142" s="66" t="s">
        <v>3171</v>
      </c>
      <c r="E142">
        <f>IFERROR(_xlfn.XLOOKUP($A142,map_headernames!H:H,map_headernames!H:H),0)</f>
        <v>0</v>
      </c>
      <c r="F142">
        <f>IFERROR(_xlfn.XLOOKUP($A142,map_headernames!I:I,map_headernames!I:I),0)</f>
        <v>0</v>
      </c>
      <c r="G142">
        <f>IFERROR(_xlfn.XLOOKUP($A142,map_headernames!N:N,map_headernames!N:N),0)</f>
        <v>0</v>
      </c>
    </row>
    <row r="143" spans="1:7">
      <c r="A143" s="76" t="s">
        <v>3360</v>
      </c>
      <c r="B143" s="76" t="s">
        <v>3361</v>
      </c>
      <c r="C143" s="93" t="s">
        <v>3361</v>
      </c>
      <c r="D143" s="66" t="s">
        <v>3171</v>
      </c>
      <c r="E143">
        <f>IFERROR(_xlfn.XLOOKUP($A143,map_headernames!H:H,map_headernames!H:H),0)</f>
        <v>0</v>
      </c>
      <c r="F143">
        <f>IFERROR(_xlfn.XLOOKUP($A143,map_headernames!I:I,map_headernames!I:I),0)</f>
        <v>0</v>
      </c>
      <c r="G143">
        <f>IFERROR(_xlfn.XLOOKUP($A143,map_headernames!N:N,map_headernames!N:N),0)</f>
        <v>0</v>
      </c>
    </row>
    <row r="144" spans="1:7">
      <c r="A144" s="76" t="s">
        <v>3362</v>
      </c>
      <c r="B144" s="76" t="s">
        <v>3363</v>
      </c>
      <c r="C144" s="93" t="s">
        <v>3364</v>
      </c>
      <c r="D144" s="66" t="s">
        <v>3171</v>
      </c>
      <c r="E144">
        <f>IFERROR(_xlfn.XLOOKUP($A144,map_headernames!H:H,map_headernames!H:H),0)</f>
        <v>0</v>
      </c>
      <c r="F144">
        <f>IFERROR(_xlfn.XLOOKUP($A144,map_headernames!I:I,map_headernames!I:I),0)</f>
        <v>0</v>
      </c>
      <c r="G144">
        <f>IFERROR(_xlfn.XLOOKUP($A144,map_headernames!N:N,map_headernames!N:N),0)</f>
        <v>0</v>
      </c>
    </row>
    <row r="145" spans="1:12">
      <c r="A145" s="76" t="s">
        <v>3365</v>
      </c>
      <c r="B145" s="76" t="s">
        <v>3366</v>
      </c>
      <c r="C145" s="93" t="s">
        <v>3366</v>
      </c>
      <c r="D145" s="66" t="s">
        <v>3171</v>
      </c>
      <c r="E145">
        <f>IFERROR(_xlfn.XLOOKUP($A145,map_headernames!H:H,map_headernames!H:H),0)</f>
        <v>0</v>
      </c>
      <c r="F145">
        <f>IFERROR(_xlfn.XLOOKUP($A145,map_headernames!I:I,map_headernames!I:I),0)</f>
        <v>0</v>
      </c>
      <c r="G145">
        <f>IFERROR(_xlfn.XLOOKUP($A145,map_headernames!N:N,map_headernames!N:N),0)</f>
        <v>0</v>
      </c>
    </row>
    <row r="146" spans="1:12">
      <c r="A146" s="76" t="s">
        <v>3367</v>
      </c>
      <c r="B146" s="76" t="s">
        <v>3368</v>
      </c>
      <c r="C146" s="93" t="s">
        <v>3369</v>
      </c>
      <c r="D146" s="66" t="s">
        <v>3171</v>
      </c>
      <c r="E146">
        <f>IFERROR(_xlfn.XLOOKUP($A146,map_headernames!H:H,map_headernames!H:H),0)</f>
        <v>0</v>
      </c>
      <c r="F146">
        <f>IFERROR(_xlfn.XLOOKUP($A146,map_headernames!I:I,map_headernames!I:I),0)</f>
        <v>0</v>
      </c>
      <c r="G146">
        <f>IFERROR(_xlfn.XLOOKUP($A146,map_headernames!N:N,map_headernames!N:N),0)</f>
        <v>0</v>
      </c>
    </row>
    <row r="147" spans="1:12">
      <c r="A147" s="76" t="s">
        <v>3370</v>
      </c>
      <c r="B147" s="76" t="s">
        <v>3371</v>
      </c>
      <c r="C147" s="93" t="s">
        <v>3371</v>
      </c>
      <c r="D147" s="66" t="s">
        <v>3171</v>
      </c>
      <c r="E147">
        <f>IFERROR(_xlfn.XLOOKUP($A147,map_headernames!H:H,map_headernames!H:H),0)</f>
        <v>0</v>
      </c>
      <c r="F147">
        <f>IFERROR(_xlfn.XLOOKUP($A147,map_headernames!I:I,map_headernames!I:I),0)</f>
        <v>0</v>
      </c>
      <c r="G147">
        <f>IFERROR(_xlfn.XLOOKUP($A147,map_headernames!N:N,map_headernames!N:N),0)</f>
        <v>0</v>
      </c>
    </row>
    <row r="148" spans="1:12">
      <c r="A148" s="76" t="s">
        <v>3372</v>
      </c>
      <c r="B148" s="76" t="s">
        <v>3373</v>
      </c>
      <c r="C148" s="93" t="s">
        <v>3374</v>
      </c>
      <c r="D148" s="66" t="s">
        <v>3171</v>
      </c>
      <c r="E148">
        <f>IFERROR(_xlfn.XLOOKUP($A148,map_headernames!H:H,map_headernames!H:H),0)</f>
        <v>0</v>
      </c>
      <c r="F148">
        <f>IFERROR(_xlfn.XLOOKUP($A148,map_headernames!I:I,map_headernames!I:I),0)</f>
        <v>0</v>
      </c>
      <c r="G148">
        <f>IFERROR(_xlfn.XLOOKUP($A148,map_headernames!N:N,map_headernames!N:N),0)</f>
        <v>0</v>
      </c>
    </row>
    <row r="149" spans="1:12">
      <c r="A149" s="76" t="s">
        <v>3375</v>
      </c>
      <c r="B149" s="76" t="s">
        <v>3376</v>
      </c>
      <c r="C149" s="93" t="s">
        <v>3376</v>
      </c>
      <c r="D149" s="66" t="s">
        <v>3171</v>
      </c>
      <c r="E149">
        <f>IFERROR(_xlfn.XLOOKUP($A149,map_headernames!H:H,map_headernames!H:H),0)</f>
        <v>0</v>
      </c>
      <c r="F149">
        <f>IFERROR(_xlfn.XLOOKUP($A149,map_headernames!I:I,map_headernames!I:I),0)</f>
        <v>0</v>
      </c>
      <c r="G149">
        <f>IFERROR(_xlfn.XLOOKUP($A149,map_headernames!N:N,map_headernames!N:N),0)</f>
        <v>0</v>
      </c>
    </row>
    <row r="150" spans="1:12">
      <c r="A150" s="76" t="s">
        <v>3377</v>
      </c>
      <c r="B150" s="76" t="s">
        <v>3378</v>
      </c>
      <c r="C150" s="93" t="s">
        <v>3379</v>
      </c>
      <c r="D150" s="66" t="s">
        <v>3171</v>
      </c>
      <c r="E150">
        <f>IFERROR(_xlfn.XLOOKUP($A150,map_headernames!H:H,map_headernames!H:H),0)</f>
        <v>0</v>
      </c>
      <c r="F150">
        <f>IFERROR(_xlfn.XLOOKUP($A150,map_headernames!I:I,map_headernames!I:I),0)</f>
        <v>0</v>
      </c>
      <c r="G150">
        <f>IFERROR(_xlfn.XLOOKUP($A150,map_headernames!N:N,map_headernames!N:N),0)</f>
        <v>0</v>
      </c>
    </row>
    <row r="151" spans="1:12">
      <c r="A151" s="76" t="s">
        <v>3380</v>
      </c>
      <c r="B151" s="76" t="s">
        <v>3381</v>
      </c>
      <c r="C151" s="93" t="s">
        <v>3381</v>
      </c>
      <c r="D151" s="66" t="s">
        <v>3171</v>
      </c>
      <c r="E151">
        <f>IFERROR(_xlfn.XLOOKUP($A151,map_headernames!H:H,map_headernames!H:H),0)</f>
        <v>0</v>
      </c>
      <c r="F151">
        <f>IFERROR(_xlfn.XLOOKUP($A151,map_headernames!I:I,map_headernames!I:I),0)</f>
        <v>0</v>
      </c>
      <c r="G151">
        <f>IFERROR(_xlfn.XLOOKUP($A151,map_headernames!N:N,map_headernames!N:N),0)</f>
        <v>0</v>
      </c>
    </row>
    <row r="152" spans="1:12">
      <c r="A152" s="76" t="s">
        <v>3382</v>
      </c>
      <c r="B152" s="76" t="s">
        <v>3383</v>
      </c>
      <c r="C152" s="93" t="s">
        <v>3384</v>
      </c>
      <c r="D152" s="66" t="s">
        <v>3171</v>
      </c>
      <c r="E152">
        <f>IFERROR(_xlfn.XLOOKUP($A152,map_headernames!H:H,map_headernames!H:H),0)</f>
        <v>0</v>
      </c>
      <c r="F152">
        <f>IFERROR(_xlfn.XLOOKUP($A152,map_headernames!I:I,map_headernames!I:I),0)</f>
        <v>0</v>
      </c>
      <c r="G152">
        <f>IFERROR(_xlfn.XLOOKUP($A152,map_headernames!N:N,map_headernames!N:N),0)</f>
        <v>0</v>
      </c>
    </row>
    <row r="153" spans="1:12">
      <c r="A153" s="76" t="s">
        <v>3385</v>
      </c>
      <c r="B153" s="76" t="s">
        <v>3386</v>
      </c>
      <c r="C153" s="93" t="s">
        <v>3386</v>
      </c>
      <c r="D153" s="66" t="s">
        <v>3171</v>
      </c>
      <c r="E153">
        <f>IFERROR(_xlfn.XLOOKUP($A153,map_headernames!H:H,map_headernames!H:H),0)</f>
        <v>0</v>
      </c>
      <c r="F153">
        <f>IFERROR(_xlfn.XLOOKUP($A153,map_headernames!I:I,map_headernames!I:I),0)</f>
        <v>0</v>
      </c>
      <c r="G153">
        <f>IFERROR(_xlfn.XLOOKUP($A153,map_headernames!N:N,map_headernames!N:N),0)</f>
        <v>0</v>
      </c>
    </row>
    <row r="154" spans="1:12">
      <c r="A154" s="76" t="s">
        <v>3387</v>
      </c>
      <c r="B154" s="76" t="s">
        <v>3388</v>
      </c>
      <c r="C154" s="93" t="s">
        <v>3389</v>
      </c>
      <c r="D154" s="66" t="s">
        <v>3171</v>
      </c>
      <c r="E154">
        <f>IFERROR(_xlfn.XLOOKUP($A154,map_headernames!H:H,map_headernames!H:H),0)</f>
        <v>0</v>
      </c>
      <c r="F154">
        <f>IFERROR(_xlfn.XLOOKUP($A154,map_headernames!I:I,map_headernames!I:I),0)</f>
        <v>0</v>
      </c>
      <c r="G154">
        <f>IFERROR(_xlfn.XLOOKUP($A154,map_headernames!N:N,map_headernames!N:N),0)</f>
        <v>0</v>
      </c>
    </row>
    <row r="155" spans="1:12">
      <c r="A155" s="82" t="s">
        <v>3390</v>
      </c>
      <c r="B155" s="82" t="s">
        <v>47</v>
      </c>
      <c r="C155" s="83" t="s">
        <v>47</v>
      </c>
      <c r="D155" s="66" t="s">
        <v>3391</v>
      </c>
      <c r="E155">
        <f>IFERROR(_xlfn.XLOOKUP($A155,map_headernames!H:H,map_headernames!H:H),0)</f>
        <v>0</v>
      </c>
      <c r="F155">
        <f>IFERROR(_xlfn.XLOOKUP($A155,map_headernames!I:I,map_headernames!I:I),0)</f>
        <v>0</v>
      </c>
      <c r="G155">
        <f>IFERROR(_xlfn.XLOOKUP($A155,map_headernames!N:N,map_headernames!N:N),0)</f>
        <v>0</v>
      </c>
      <c r="H155" s="39"/>
      <c r="I155" t="s">
        <v>42</v>
      </c>
      <c r="J155" s="39" t="s">
        <v>41</v>
      </c>
      <c r="K155">
        <v>0</v>
      </c>
      <c r="L155">
        <v>0</v>
      </c>
    </row>
    <row r="156" spans="1:12">
      <c r="A156" s="76" t="s">
        <v>3392</v>
      </c>
      <c r="B156" s="76" t="s">
        <v>3393</v>
      </c>
      <c r="C156" s="83" t="s">
        <v>3393</v>
      </c>
      <c r="D156" s="66" t="s">
        <v>3391</v>
      </c>
      <c r="E156">
        <f>IFERROR(_xlfn.XLOOKUP($A156,map_headernames!H:H,map_headernames!H:H),0)</f>
        <v>0</v>
      </c>
      <c r="F156">
        <f>IFERROR(_xlfn.XLOOKUP($A156,map_headernames!I:I,map_headernames!I:I),0)</f>
        <v>0</v>
      </c>
      <c r="G156">
        <f>IFERROR(_xlfn.XLOOKUP($A156,map_headernames!N:N,map_headernames!N:N),0)</f>
        <v>0</v>
      </c>
    </row>
    <row r="157" spans="1:12">
      <c r="A157" s="76" t="s">
        <v>3394</v>
      </c>
      <c r="B157" s="76" t="s">
        <v>3395</v>
      </c>
      <c r="C157" s="83" t="s">
        <v>3396</v>
      </c>
      <c r="D157" s="66" t="s">
        <v>3391</v>
      </c>
      <c r="E157">
        <f>IFERROR(_xlfn.XLOOKUP($A157,map_headernames!H:H,map_headernames!H:H),0)</f>
        <v>0</v>
      </c>
      <c r="F157">
        <f>IFERROR(_xlfn.XLOOKUP($A157,map_headernames!I:I,map_headernames!I:I),0)</f>
        <v>0</v>
      </c>
      <c r="G157">
        <f>IFERROR(_xlfn.XLOOKUP($A157,map_headernames!N:N,map_headernames!N:N),0)</f>
        <v>0</v>
      </c>
    </row>
    <row r="158" spans="1:12">
      <c r="A158" s="76" t="s">
        <v>3397</v>
      </c>
      <c r="B158" s="76" t="s">
        <v>3398</v>
      </c>
      <c r="C158" s="83" t="s">
        <v>3398</v>
      </c>
      <c r="D158" s="66" t="s">
        <v>3391</v>
      </c>
      <c r="E158">
        <f>IFERROR(_xlfn.XLOOKUP($A158,map_headernames!H:H,map_headernames!H:H),0)</f>
        <v>0</v>
      </c>
      <c r="F158">
        <f>IFERROR(_xlfn.XLOOKUP($A158,map_headernames!I:I,map_headernames!I:I),0)</f>
        <v>0</v>
      </c>
      <c r="G158">
        <f>IFERROR(_xlfn.XLOOKUP($A158,map_headernames!N:N,map_headernames!N:N),0)</f>
        <v>0</v>
      </c>
    </row>
    <row r="159" spans="1:12">
      <c r="A159" s="76" t="s">
        <v>3399</v>
      </c>
      <c r="B159" s="76" t="s">
        <v>3400</v>
      </c>
      <c r="C159" s="83" t="s">
        <v>3401</v>
      </c>
      <c r="D159" s="66" t="s">
        <v>3391</v>
      </c>
      <c r="E159">
        <f>IFERROR(_xlfn.XLOOKUP($A159,map_headernames!H:H,map_headernames!H:H),0)</f>
        <v>0</v>
      </c>
      <c r="F159">
        <f>IFERROR(_xlfn.XLOOKUP($A159,map_headernames!I:I,map_headernames!I:I),0)</f>
        <v>0</v>
      </c>
      <c r="G159">
        <f>IFERROR(_xlfn.XLOOKUP($A159,map_headernames!N:N,map_headernames!N:N),0)</f>
        <v>0</v>
      </c>
    </row>
    <row r="160" spans="1:12">
      <c r="A160" s="76" t="s">
        <v>3402</v>
      </c>
      <c r="B160" s="76" t="s">
        <v>3403</v>
      </c>
      <c r="C160" s="83" t="s">
        <v>3403</v>
      </c>
      <c r="D160" s="66" t="s">
        <v>3391</v>
      </c>
      <c r="E160">
        <f>IFERROR(_xlfn.XLOOKUP($A160,map_headernames!H:H,map_headernames!H:H),0)</f>
        <v>0</v>
      </c>
      <c r="F160">
        <f>IFERROR(_xlfn.XLOOKUP($A160,map_headernames!I:I,map_headernames!I:I),0)</f>
        <v>0</v>
      </c>
      <c r="G160">
        <f>IFERROR(_xlfn.XLOOKUP($A160,map_headernames!N:N,map_headernames!N:N),0)</f>
        <v>0</v>
      </c>
    </row>
    <row r="161" spans="1:12">
      <c r="A161" s="76" t="s">
        <v>3404</v>
      </c>
      <c r="B161" s="76" t="s">
        <v>3405</v>
      </c>
      <c r="C161" s="83" t="s">
        <v>3406</v>
      </c>
      <c r="D161" s="66" t="s">
        <v>3391</v>
      </c>
      <c r="E161">
        <f>IFERROR(_xlfn.XLOOKUP($A161,map_headernames!H:H,map_headernames!H:H),0)</f>
        <v>0</v>
      </c>
      <c r="F161">
        <f>IFERROR(_xlfn.XLOOKUP($A161,map_headernames!I:I,map_headernames!I:I),0)</f>
        <v>0</v>
      </c>
      <c r="G161">
        <f>IFERROR(_xlfn.XLOOKUP($A161,map_headernames!N:N,map_headernames!N:N),0)</f>
        <v>0</v>
      </c>
    </row>
    <row r="162" spans="1:12">
      <c r="A162" s="76" t="s">
        <v>3407</v>
      </c>
      <c r="B162" s="76" t="s">
        <v>3408</v>
      </c>
      <c r="C162" s="83" t="s">
        <v>3408</v>
      </c>
      <c r="D162" s="66" t="s">
        <v>3391</v>
      </c>
      <c r="E162">
        <f>IFERROR(_xlfn.XLOOKUP($A162,map_headernames!H:H,map_headernames!H:H),0)</f>
        <v>0</v>
      </c>
      <c r="F162">
        <f>IFERROR(_xlfn.XLOOKUP($A162,map_headernames!I:I,map_headernames!I:I),0)</f>
        <v>0</v>
      </c>
      <c r="G162">
        <f>IFERROR(_xlfn.XLOOKUP($A162,map_headernames!N:N,map_headernames!N:N),0)</f>
        <v>0</v>
      </c>
    </row>
    <row r="163" spans="1:12">
      <c r="A163" s="76" t="s">
        <v>3409</v>
      </c>
      <c r="B163" s="76" t="s">
        <v>3410</v>
      </c>
      <c r="C163" s="83" t="s">
        <v>3411</v>
      </c>
      <c r="D163" s="66" t="s">
        <v>3391</v>
      </c>
      <c r="E163">
        <f>IFERROR(_xlfn.XLOOKUP($A163,map_headernames!H:H,map_headernames!H:H),0)</f>
        <v>0</v>
      </c>
      <c r="F163">
        <f>IFERROR(_xlfn.XLOOKUP($A163,map_headernames!I:I,map_headernames!I:I),0)</f>
        <v>0</v>
      </c>
      <c r="G163">
        <f>IFERROR(_xlfn.XLOOKUP($A163,map_headernames!N:N,map_headernames!N:N),0)</f>
        <v>0</v>
      </c>
    </row>
    <row r="164" spans="1:12">
      <c r="A164" s="76" t="s">
        <v>3412</v>
      </c>
      <c r="B164" s="76" t="s">
        <v>3413</v>
      </c>
      <c r="C164" s="83" t="s">
        <v>3413</v>
      </c>
      <c r="D164" s="66" t="s">
        <v>3391</v>
      </c>
      <c r="E164">
        <f>IFERROR(_xlfn.XLOOKUP($A164,map_headernames!H:H,map_headernames!H:H),0)</f>
        <v>0</v>
      </c>
      <c r="F164">
        <f>IFERROR(_xlfn.XLOOKUP($A164,map_headernames!I:I,map_headernames!I:I),0)</f>
        <v>0</v>
      </c>
      <c r="G164">
        <f>IFERROR(_xlfn.XLOOKUP($A164,map_headernames!N:N,map_headernames!N:N),0)</f>
        <v>0</v>
      </c>
    </row>
    <row r="165" spans="1:12">
      <c r="A165" s="76" t="s">
        <v>3414</v>
      </c>
      <c r="B165" s="76" t="s">
        <v>3415</v>
      </c>
      <c r="C165" s="83" t="s">
        <v>3416</v>
      </c>
      <c r="D165" s="66" t="s">
        <v>3391</v>
      </c>
      <c r="E165">
        <f>IFERROR(_xlfn.XLOOKUP($A165,map_headernames!H:H,map_headernames!H:H),0)</f>
        <v>0</v>
      </c>
      <c r="F165">
        <f>IFERROR(_xlfn.XLOOKUP($A165,map_headernames!I:I,map_headernames!I:I),0)</f>
        <v>0</v>
      </c>
      <c r="G165">
        <f>IFERROR(_xlfn.XLOOKUP($A165,map_headernames!N:N,map_headernames!N:N),0)</f>
        <v>0</v>
      </c>
    </row>
    <row r="166" spans="1:12">
      <c r="A166" s="76" t="s">
        <v>3417</v>
      </c>
      <c r="B166" s="76" t="s">
        <v>3418</v>
      </c>
      <c r="C166" s="83" t="s">
        <v>3418</v>
      </c>
      <c r="D166" s="66" t="s">
        <v>3391</v>
      </c>
      <c r="E166">
        <f>IFERROR(_xlfn.XLOOKUP($A166,map_headernames!H:H,map_headernames!H:H),0)</f>
        <v>0</v>
      </c>
      <c r="F166">
        <f>IFERROR(_xlfn.XLOOKUP($A166,map_headernames!I:I,map_headernames!I:I),0)</f>
        <v>0</v>
      </c>
      <c r="G166">
        <f>IFERROR(_xlfn.XLOOKUP($A166,map_headernames!N:N,map_headernames!N:N),0)</f>
        <v>0</v>
      </c>
    </row>
    <row r="167" spans="1:12">
      <c r="A167" s="76" t="s">
        <v>3419</v>
      </c>
      <c r="B167" s="76" t="s">
        <v>3420</v>
      </c>
      <c r="C167" s="83" t="s">
        <v>3421</v>
      </c>
      <c r="D167" s="66" t="s">
        <v>3391</v>
      </c>
      <c r="E167">
        <f>IFERROR(_xlfn.XLOOKUP($A167,map_headernames!H:H,map_headernames!H:H),0)</f>
        <v>0</v>
      </c>
      <c r="F167">
        <f>IFERROR(_xlfn.XLOOKUP($A167,map_headernames!I:I,map_headernames!I:I),0)</f>
        <v>0</v>
      </c>
      <c r="G167">
        <f>IFERROR(_xlfn.XLOOKUP($A167,map_headernames!N:N,map_headernames!N:N),0)</f>
        <v>0</v>
      </c>
    </row>
    <row r="168" spans="1:12">
      <c r="A168" s="76" t="s">
        <v>3422</v>
      </c>
      <c r="B168" s="76" t="s">
        <v>3423</v>
      </c>
      <c r="C168" s="83" t="s">
        <v>3423</v>
      </c>
      <c r="D168" s="66" t="s">
        <v>3391</v>
      </c>
      <c r="E168">
        <f>IFERROR(_xlfn.XLOOKUP($A168,map_headernames!H:H,map_headernames!H:H),0)</f>
        <v>0</v>
      </c>
      <c r="F168">
        <f>IFERROR(_xlfn.XLOOKUP($A168,map_headernames!I:I,map_headernames!I:I),0)</f>
        <v>0</v>
      </c>
      <c r="G168">
        <f>IFERROR(_xlfn.XLOOKUP($A168,map_headernames!N:N,map_headernames!N:N),0)</f>
        <v>0</v>
      </c>
    </row>
    <row r="169" spans="1:12">
      <c r="A169" s="76" t="s">
        <v>3424</v>
      </c>
      <c r="B169" s="76" t="s">
        <v>3425</v>
      </c>
      <c r="C169" s="83" t="s">
        <v>3426</v>
      </c>
      <c r="D169" s="66" t="s">
        <v>3391</v>
      </c>
      <c r="E169">
        <f>IFERROR(_xlfn.XLOOKUP($A169,map_headernames!H:H,map_headernames!H:H),0)</f>
        <v>0</v>
      </c>
      <c r="F169">
        <f>IFERROR(_xlfn.XLOOKUP($A169,map_headernames!I:I,map_headernames!I:I),0)</f>
        <v>0</v>
      </c>
      <c r="G169">
        <f>IFERROR(_xlfn.XLOOKUP($A169,map_headernames!N:N,map_headernames!N:N),0)</f>
        <v>0</v>
      </c>
    </row>
    <row r="170" spans="1:12">
      <c r="A170" s="76" t="s">
        <v>3427</v>
      </c>
      <c r="B170" s="76" t="s">
        <v>3428</v>
      </c>
      <c r="C170" s="83" t="s">
        <v>3428</v>
      </c>
      <c r="D170" s="66" t="s">
        <v>3391</v>
      </c>
      <c r="E170">
        <f>IFERROR(_xlfn.XLOOKUP($A170,map_headernames!H:H,map_headernames!H:H),0)</f>
        <v>0</v>
      </c>
      <c r="F170">
        <f>IFERROR(_xlfn.XLOOKUP($A170,map_headernames!I:I,map_headernames!I:I),0)</f>
        <v>0</v>
      </c>
      <c r="G170">
        <f>IFERROR(_xlfn.XLOOKUP($A170,map_headernames!N:N,map_headernames!N:N),0)</f>
        <v>0</v>
      </c>
    </row>
    <row r="171" spans="1:12">
      <c r="A171" s="76" t="s">
        <v>3429</v>
      </c>
      <c r="B171" s="76" t="s">
        <v>3430</v>
      </c>
      <c r="C171" s="83" t="s">
        <v>3431</v>
      </c>
      <c r="D171" s="66" t="s">
        <v>3391</v>
      </c>
      <c r="E171">
        <f>IFERROR(_xlfn.XLOOKUP($A171,map_headernames!H:H,map_headernames!H:H),0)</f>
        <v>0</v>
      </c>
      <c r="F171">
        <f>IFERROR(_xlfn.XLOOKUP($A171,map_headernames!I:I,map_headernames!I:I),0)</f>
        <v>0</v>
      </c>
      <c r="G171">
        <f>IFERROR(_xlfn.XLOOKUP($A171,map_headernames!N:N,map_headernames!N:N),0)</f>
        <v>0</v>
      </c>
    </row>
    <row r="172" spans="1:12">
      <c r="A172" s="76" t="s">
        <v>3432</v>
      </c>
      <c r="B172" s="76" t="s">
        <v>3433</v>
      </c>
      <c r="C172" s="83" t="s">
        <v>3433</v>
      </c>
      <c r="D172" s="66" t="s">
        <v>3391</v>
      </c>
      <c r="E172">
        <f>IFERROR(_xlfn.XLOOKUP($A172,map_headernames!H:H,map_headernames!H:H),0)</f>
        <v>0</v>
      </c>
      <c r="F172">
        <f>IFERROR(_xlfn.XLOOKUP($A172,map_headernames!I:I,map_headernames!I:I),0)</f>
        <v>0</v>
      </c>
      <c r="G172">
        <f>IFERROR(_xlfn.XLOOKUP($A172,map_headernames!N:N,map_headernames!N:N),0)</f>
        <v>0</v>
      </c>
    </row>
    <row r="173" spans="1:12">
      <c r="A173" s="76" t="s">
        <v>3434</v>
      </c>
      <c r="B173" s="76" t="s">
        <v>3435</v>
      </c>
      <c r="C173" s="83" t="s">
        <v>3436</v>
      </c>
      <c r="D173" s="66" t="s">
        <v>3391</v>
      </c>
      <c r="E173">
        <f>IFERROR(_xlfn.XLOOKUP($A173,map_headernames!H:H,map_headernames!H:H),0)</f>
        <v>0</v>
      </c>
      <c r="F173">
        <f>IFERROR(_xlfn.XLOOKUP($A173,map_headernames!I:I,map_headernames!I:I),0)</f>
        <v>0</v>
      </c>
      <c r="G173">
        <f>IFERROR(_xlfn.XLOOKUP($A173,map_headernames!N:N,map_headernames!N:N),0)</f>
        <v>0</v>
      </c>
    </row>
    <row r="174" spans="1:12">
      <c r="A174" s="76" t="s">
        <v>3437</v>
      </c>
      <c r="B174" s="76" t="s">
        <v>3438</v>
      </c>
      <c r="C174" s="83" t="s">
        <v>3438</v>
      </c>
      <c r="D174" s="66" t="s">
        <v>3391</v>
      </c>
      <c r="E174">
        <f>IFERROR(_xlfn.XLOOKUP($A174,map_headernames!H:H,map_headernames!H:H),0)</f>
        <v>0</v>
      </c>
      <c r="F174">
        <f>IFERROR(_xlfn.XLOOKUP($A174,map_headernames!I:I,map_headernames!I:I),0)</f>
        <v>0</v>
      </c>
      <c r="G174">
        <f>IFERROR(_xlfn.XLOOKUP($A174,map_headernames!N:N,map_headernames!N:N),0)</f>
        <v>0</v>
      </c>
    </row>
    <row r="175" spans="1:12">
      <c r="A175" s="76" t="s">
        <v>3439</v>
      </c>
      <c r="B175" s="76" t="s">
        <v>3440</v>
      </c>
      <c r="C175" s="83" t="s">
        <v>3441</v>
      </c>
      <c r="D175" s="66" t="s">
        <v>3391</v>
      </c>
      <c r="E175">
        <f>IFERROR(_xlfn.XLOOKUP($A175,map_headernames!H:H,map_headernames!H:H),0)</f>
        <v>0</v>
      </c>
      <c r="F175">
        <f>IFERROR(_xlfn.XLOOKUP($A175,map_headernames!I:I,map_headernames!I:I),0)</f>
        <v>0</v>
      </c>
      <c r="G175">
        <f>IFERROR(_xlfn.XLOOKUP($A175,map_headernames!N:N,map_headernames!N:N),0)</f>
        <v>0</v>
      </c>
    </row>
    <row r="176" spans="1:12">
      <c r="A176" s="82" t="s">
        <v>3442</v>
      </c>
      <c r="B176" s="82" t="s">
        <v>3443</v>
      </c>
      <c r="C176" s="83" t="s">
        <v>3443</v>
      </c>
      <c r="D176" s="66" t="s">
        <v>3391</v>
      </c>
      <c r="E176">
        <f>IFERROR(_xlfn.XLOOKUP($A176,map_headernames!H:H,map_headernames!H:H),0)</f>
        <v>0</v>
      </c>
      <c r="F176">
        <f>IFERROR(_xlfn.XLOOKUP($A176,map_headernames!I:I,map_headernames!I:I),0)</f>
        <v>0</v>
      </c>
      <c r="G176">
        <f>IFERROR(_xlfn.XLOOKUP($A176,map_headernames!N:N,map_headernames!N:N),0)</f>
        <v>0</v>
      </c>
      <c r="H176" s="39"/>
      <c r="I176" s="23" t="s">
        <v>574</v>
      </c>
      <c r="J176" s="39" t="s">
        <v>573</v>
      </c>
      <c r="K176">
        <v>0</v>
      </c>
      <c r="L176">
        <v>0</v>
      </c>
    </row>
    <row r="177" spans="1:12">
      <c r="A177" s="82" t="s">
        <v>3444</v>
      </c>
      <c r="B177" s="82" t="s">
        <v>3445</v>
      </c>
      <c r="C177" s="83" t="s">
        <v>3446</v>
      </c>
      <c r="D177" s="66" t="s">
        <v>3391</v>
      </c>
      <c r="E177">
        <f>IFERROR(_xlfn.XLOOKUP($A177,map_headernames!H:H,map_headernames!H:H),0)</f>
        <v>0</v>
      </c>
      <c r="F177">
        <f>IFERROR(_xlfn.XLOOKUP($A177,map_headernames!I:I,map_headernames!I:I),0)</f>
        <v>0</v>
      </c>
      <c r="G177">
        <f>IFERROR(_xlfn.XLOOKUP($A177,map_headernames!N:N,map_headernames!N:N),0)</f>
        <v>0</v>
      </c>
      <c r="H177" s="39"/>
      <c r="I177" s="23" t="s">
        <v>1612</v>
      </c>
      <c r="J177" s="39" t="s">
        <v>51</v>
      </c>
      <c r="K177">
        <v>0</v>
      </c>
      <c r="L177">
        <v>0</v>
      </c>
    </row>
    <row r="178" spans="1:12">
      <c r="A178" s="76" t="s">
        <v>3447</v>
      </c>
      <c r="B178" s="76" t="s">
        <v>3448</v>
      </c>
      <c r="C178" s="83" t="s">
        <v>3448</v>
      </c>
      <c r="D178" s="66" t="s">
        <v>3391</v>
      </c>
      <c r="E178">
        <f>IFERROR(_xlfn.XLOOKUP($A178,map_headernames!H:H,map_headernames!H:H),0)</f>
        <v>0</v>
      </c>
      <c r="F178">
        <f>IFERROR(_xlfn.XLOOKUP($A178,map_headernames!I:I,map_headernames!I:I),0)</f>
        <v>0</v>
      </c>
      <c r="G178">
        <f>IFERROR(_xlfn.XLOOKUP($A178,map_headernames!N:N,map_headernames!N:N),0)</f>
        <v>0</v>
      </c>
    </row>
    <row r="179" spans="1:12">
      <c r="A179" s="76" t="s">
        <v>3449</v>
      </c>
      <c r="B179" s="76" t="s">
        <v>3450</v>
      </c>
      <c r="C179" s="83" t="s">
        <v>3451</v>
      </c>
      <c r="D179" s="66" t="s">
        <v>3391</v>
      </c>
      <c r="E179">
        <f>IFERROR(_xlfn.XLOOKUP($A179,map_headernames!H:H,map_headernames!H:H),0)</f>
        <v>0</v>
      </c>
      <c r="F179">
        <f>IFERROR(_xlfn.XLOOKUP($A179,map_headernames!I:I,map_headernames!I:I),0)</f>
        <v>0</v>
      </c>
      <c r="G179">
        <f>IFERROR(_xlfn.XLOOKUP($A179,map_headernames!N:N,map_headernames!N:N),0)</f>
        <v>0</v>
      </c>
    </row>
    <row r="180" spans="1:12">
      <c r="A180" s="76" t="s">
        <v>3452</v>
      </c>
      <c r="B180" s="76" t="s">
        <v>3453</v>
      </c>
      <c r="C180" s="83" t="s">
        <v>3453</v>
      </c>
      <c r="D180" s="66" t="s">
        <v>3391</v>
      </c>
      <c r="E180">
        <f>IFERROR(_xlfn.XLOOKUP($A180,map_headernames!H:H,map_headernames!H:H),0)</f>
        <v>0</v>
      </c>
      <c r="F180">
        <f>IFERROR(_xlfn.XLOOKUP($A180,map_headernames!I:I,map_headernames!I:I),0)</f>
        <v>0</v>
      </c>
      <c r="G180">
        <f>IFERROR(_xlfn.XLOOKUP($A180,map_headernames!N:N,map_headernames!N:N),0)</f>
        <v>0</v>
      </c>
    </row>
    <row r="181" spans="1:12">
      <c r="A181" s="76" t="s">
        <v>3454</v>
      </c>
      <c r="B181" s="76" t="s">
        <v>3455</v>
      </c>
      <c r="C181" s="83" t="s">
        <v>3456</v>
      </c>
      <c r="D181" s="66" t="s">
        <v>3391</v>
      </c>
      <c r="E181">
        <f>IFERROR(_xlfn.XLOOKUP($A181,map_headernames!H:H,map_headernames!H:H),0)</f>
        <v>0</v>
      </c>
      <c r="F181">
        <f>IFERROR(_xlfn.XLOOKUP($A181,map_headernames!I:I,map_headernames!I:I),0)</f>
        <v>0</v>
      </c>
      <c r="G181">
        <f>IFERROR(_xlfn.XLOOKUP($A181,map_headernames!N:N,map_headernames!N:N),0)</f>
        <v>0</v>
      </c>
    </row>
    <row r="182" spans="1:12">
      <c r="A182" s="76" t="s">
        <v>3457</v>
      </c>
      <c r="B182" s="76" t="s">
        <v>3458</v>
      </c>
      <c r="C182" s="83" t="s">
        <v>3458</v>
      </c>
      <c r="D182" s="66" t="s">
        <v>3391</v>
      </c>
      <c r="E182">
        <f>IFERROR(_xlfn.XLOOKUP($A182,map_headernames!H:H,map_headernames!H:H),0)</f>
        <v>0</v>
      </c>
      <c r="F182">
        <f>IFERROR(_xlfn.XLOOKUP($A182,map_headernames!I:I,map_headernames!I:I),0)</f>
        <v>0</v>
      </c>
      <c r="G182">
        <f>IFERROR(_xlfn.XLOOKUP($A182,map_headernames!N:N,map_headernames!N:N),0)</f>
        <v>0</v>
      </c>
    </row>
    <row r="183" spans="1:12">
      <c r="A183" s="76" t="s">
        <v>3459</v>
      </c>
      <c r="B183" s="76" t="s">
        <v>3460</v>
      </c>
      <c r="C183" s="83" t="s">
        <v>3461</v>
      </c>
      <c r="D183" s="66" t="s">
        <v>3391</v>
      </c>
      <c r="E183">
        <f>IFERROR(_xlfn.XLOOKUP($A183,map_headernames!H:H,map_headernames!H:H),0)</f>
        <v>0</v>
      </c>
      <c r="F183">
        <f>IFERROR(_xlfn.XLOOKUP($A183,map_headernames!I:I,map_headernames!I:I),0)</f>
        <v>0</v>
      </c>
      <c r="G183">
        <f>IFERROR(_xlfn.XLOOKUP($A183,map_headernames!N:N,map_headernames!N:N),0)</f>
        <v>0</v>
      </c>
    </row>
    <row r="184" spans="1:12">
      <c r="A184" s="76" t="s">
        <v>3462</v>
      </c>
      <c r="B184" s="76" t="s">
        <v>3463</v>
      </c>
      <c r="C184" s="83" t="s">
        <v>3463</v>
      </c>
      <c r="D184" s="66" t="s">
        <v>3391</v>
      </c>
      <c r="E184">
        <f>IFERROR(_xlfn.XLOOKUP($A184,map_headernames!H:H,map_headernames!H:H),0)</f>
        <v>0</v>
      </c>
      <c r="F184">
        <f>IFERROR(_xlfn.XLOOKUP($A184,map_headernames!I:I,map_headernames!I:I),0)</f>
        <v>0</v>
      </c>
      <c r="G184">
        <f>IFERROR(_xlfn.XLOOKUP($A184,map_headernames!N:N,map_headernames!N:N),0)</f>
        <v>0</v>
      </c>
    </row>
    <row r="185" spans="1:12">
      <c r="A185" s="76" t="s">
        <v>3464</v>
      </c>
      <c r="B185" s="76" t="s">
        <v>3465</v>
      </c>
      <c r="C185" s="83" t="s">
        <v>3466</v>
      </c>
      <c r="D185" s="66" t="s">
        <v>3391</v>
      </c>
      <c r="E185">
        <f>IFERROR(_xlfn.XLOOKUP($A185,map_headernames!H:H,map_headernames!H:H),0)</f>
        <v>0</v>
      </c>
      <c r="F185">
        <f>IFERROR(_xlfn.XLOOKUP($A185,map_headernames!I:I,map_headernames!I:I),0)</f>
        <v>0</v>
      </c>
      <c r="G185">
        <f>IFERROR(_xlfn.XLOOKUP($A185,map_headernames!N:N,map_headernames!N:N),0)</f>
        <v>0</v>
      </c>
    </row>
    <row r="186" spans="1:12">
      <c r="A186" s="76" t="s">
        <v>3467</v>
      </c>
      <c r="B186" s="76" t="s">
        <v>3468</v>
      </c>
      <c r="C186" s="83" t="s">
        <v>3468</v>
      </c>
      <c r="D186" s="66" t="s">
        <v>3391</v>
      </c>
      <c r="E186">
        <f>IFERROR(_xlfn.XLOOKUP($A186,map_headernames!H:H,map_headernames!H:H),0)</f>
        <v>0</v>
      </c>
      <c r="F186">
        <f>IFERROR(_xlfn.XLOOKUP($A186,map_headernames!I:I,map_headernames!I:I),0)</f>
        <v>0</v>
      </c>
      <c r="G186">
        <f>IFERROR(_xlfn.XLOOKUP($A186,map_headernames!N:N,map_headernames!N:N),0)</f>
        <v>0</v>
      </c>
    </row>
    <row r="187" spans="1:12">
      <c r="A187" s="76" t="s">
        <v>3469</v>
      </c>
      <c r="B187" s="76" t="s">
        <v>3470</v>
      </c>
      <c r="C187" s="83" t="s">
        <v>3471</v>
      </c>
      <c r="D187" s="66" t="s">
        <v>3391</v>
      </c>
      <c r="E187">
        <f>IFERROR(_xlfn.XLOOKUP($A187,map_headernames!H:H,map_headernames!H:H),0)</f>
        <v>0</v>
      </c>
      <c r="F187">
        <f>IFERROR(_xlfn.XLOOKUP($A187,map_headernames!I:I,map_headernames!I:I),0)</f>
        <v>0</v>
      </c>
      <c r="G187">
        <f>IFERROR(_xlfn.XLOOKUP($A187,map_headernames!N:N,map_headernames!N:N),0)</f>
        <v>0</v>
      </c>
    </row>
    <row r="188" spans="1:12">
      <c r="A188" s="76" t="s">
        <v>3472</v>
      </c>
      <c r="B188" s="76" t="s">
        <v>3473</v>
      </c>
      <c r="C188" s="83" t="s">
        <v>3473</v>
      </c>
      <c r="D188" s="66" t="s">
        <v>3391</v>
      </c>
      <c r="E188">
        <f>IFERROR(_xlfn.XLOOKUP($A188,map_headernames!H:H,map_headernames!H:H),0)</f>
        <v>0</v>
      </c>
      <c r="F188">
        <f>IFERROR(_xlfn.XLOOKUP($A188,map_headernames!I:I,map_headernames!I:I),0)</f>
        <v>0</v>
      </c>
      <c r="G188">
        <f>IFERROR(_xlfn.XLOOKUP($A188,map_headernames!N:N,map_headernames!N:N),0)</f>
        <v>0</v>
      </c>
    </row>
    <row r="189" spans="1:12">
      <c r="A189" s="76" t="s">
        <v>3474</v>
      </c>
      <c r="B189" s="76" t="s">
        <v>3475</v>
      </c>
      <c r="C189" s="83" t="s">
        <v>3476</v>
      </c>
      <c r="D189" s="66" t="s">
        <v>3391</v>
      </c>
      <c r="E189">
        <f>IFERROR(_xlfn.XLOOKUP($A189,map_headernames!H:H,map_headernames!H:H),0)</f>
        <v>0</v>
      </c>
      <c r="F189">
        <f>IFERROR(_xlfn.XLOOKUP($A189,map_headernames!I:I,map_headernames!I:I),0)</f>
        <v>0</v>
      </c>
      <c r="G189">
        <f>IFERROR(_xlfn.XLOOKUP($A189,map_headernames!N:N,map_headernames!N:N),0)</f>
        <v>0</v>
      </c>
    </row>
    <row r="190" spans="1:12">
      <c r="A190" s="76" t="s">
        <v>3477</v>
      </c>
      <c r="B190" s="76" t="s">
        <v>3478</v>
      </c>
      <c r="C190" s="83" t="s">
        <v>3478</v>
      </c>
      <c r="D190" s="66" t="s">
        <v>3391</v>
      </c>
      <c r="E190">
        <f>IFERROR(_xlfn.XLOOKUP($A190,map_headernames!H:H,map_headernames!H:H),0)</f>
        <v>0</v>
      </c>
      <c r="F190">
        <f>IFERROR(_xlfn.XLOOKUP($A190,map_headernames!I:I,map_headernames!I:I),0)</f>
        <v>0</v>
      </c>
      <c r="G190">
        <f>IFERROR(_xlfn.XLOOKUP($A190,map_headernames!N:N,map_headernames!N:N),0)</f>
        <v>0</v>
      </c>
    </row>
    <row r="191" spans="1:12">
      <c r="A191" s="76" t="s">
        <v>3479</v>
      </c>
      <c r="B191" s="76" t="s">
        <v>3480</v>
      </c>
      <c r="C191" s="83" t="s">
        <v>3481</v>
      </c>
      <c r="D191" s="66" t="s">
        <v>3391</v>
      </c>
      <c r="E191">
        <f>IFERROR(_xlfn.XLOOKUP($A191,map_headernames!H:H,map_headernames!H:H),0)</f>
        <v>0</v>
      </c>
      <c r="F191">
        <f>IFERROR(_xlfn.XLOOKUP($A191,map_headernames!I:I,map_headernames!I:I),0)</f>
        <v>0</v>
      </c>
      <c r="G191">
        <f>IFERROR(_xlfn.XLOOKUP($A191,map_headernames!N:N,map_headernames!N:N),0)</f>
        <v>0</v>
      </c>
    </row>
    <row r="192" spans="1:12">
      <c r="A192" s="76" t="s">
        <v>3482</v>
      </c>
      <c r="B192" s="76" t="s">
        <v>3483</v>
      </c>
      <c r="C192" s="83" t="s">
        <v>3483</v>
      </c>
      <c r="D192" s="66" t="s">
        <v>3391</v>
      </c>
      <c r="E192">
        <f>IFERROR(_xlfn.XLOOKUP($A192,map_headernames!H:H,map_headernames!H:H),0)</f>
        <v>0</v>
      </c>
      <c r="F192">
        <f>IFERROR(_xlfn.XLOOKUP($A192,map_headernames!I:I,map_headernames!I:I),0)</f>
        <v>0</v>
      </c>
      <c r="G192">
        <f>IFERROR(_xlfn.XLOOKUP($A192,map_headernames!N:N,map_headernames!N:N),0)</f>
        <v>0</v>
      </c>
    </row>
    <row r="193" spans="1:7">
      <c r="A193" s="76" t="s">
        <v>3484</v>
      </c>
      <c r="B193" s="76" t="s">
        <v>3485</v>
      </c>
      <c r="C193" s="83" t="s">
        <v>3486</v>
      </c>
      <c r="D193" s="66" t="s">
        <v>3391</v>
      </c>
      <c r="E193">
        <f>IFERROR(_xlfn.XLOOKUP($A193,map_headernames!H:H,map_headernames!H:H),0)</f>
        <v>0</v>
      </c>
      <c r="F193">
        <f>IFERROR(_xlfn.XLOOKUP($A193,map_headernames!I:I,map_headernames!I:I),0)</f>
        <v>0</v>
      </c>
      <c r="G193">
        <f>IFERROR(_xlfn.XLOOKUP($A193,map_headernames!N:N,map_headernames!N:N),0)</f>
        <v>0</v>
      </c>
    </row>
    <row r="194" spans="1:7">
      <c r="A194" s="76" t="s">
        <v>3487</v>
      </c>
      <c r="B194" s="76" t="s">
        <v>3488</v>
      </c>
      <c r="C194" s="83" t="s">
        <v>3488</v>
      </c>
      <c r="D194" s="66" t="s">
        <v>3391</v>
      </c>
      <c r="E194">
        <f>IFERROR(_xlfn.XLOOKUP($A194,map_headernames!H:H,map_headernames!H:H),0)</f>
        <v>0</v>
      </c>
      <c r="F194">
        <f>IFERROR(_xlfn.XLOOKUP($A194,map_headernames!I:I,map_headernames!I:I),0)</f>
        <v>0</v>
      </c>
      <c r="G194">
        <f>IFERROR(_xlfn.XLOOKUP($A194,map_headernames!N:N,map_headernames!N:N),0)</f>
        <v>0</v>
      </c>
    </row>
    <row r="195" spans="1:7">
      <c r="A195" s="76" t="s">
        <v>3489</v>
      </c>
      <c r="B195" s="76" t="s">
        <v>3490</v>
      </c>
      <c r="C195" s="83" t="s">
        <v>3491</v>
      </c>
      <c r="D195" s="66" t="s">
        <v>3391</v>
      </c>
      <c r="E195">
        <f>IFERROR(_xlfn.XLOOKUP($A195,map_headernames!H:H,map_headernames!H:H),0)</f>
        <v>0</v>
      </c>
      <c r="F195">
        <f>IFERROR(_xlfn.XLOOKUP($A195,map_headernames!I:I,map_headernames!I:I),0)</f>
        <v>0</v>
      </c>
      <c r="G195">
        <f>IFERROR(_xlfn.XLOOKUP($A195,map_headernames!N:N,map_headernames!N:N),0)</f>
        <v>0</v>
      </c>
    </row>
    <row r="196" spans="1:7">
      <c r="A196" s="76" t="s">
        <v>3492</v>
      </c>
      <c r="B196" s="76" t="s">
        <v>3493</v>
      </c>
      <c r="C196" s="83" t="s">
        <v>3493</v>
      </c>
      <c r="D196" s="66" t="s">
        <v>3391</v>
      </c>
      <c r="E196">
        <f>IFERROR(_xlfn.XLOOKUP($A196,map_headernames!H:H,map_headernames!H:H),0)</f>
        <v>0</v>
      </c>
      <c r="F196">
        <f>IFERROR(_xlfn.XLOOKUP($A196,map_headernames!I:I,map_headernames!I:I),0)</f>
        <v>0</v>
      </c>
      <c r="G196">
        <f>IFERROR(_xlfn.XLOOKUP($A196,map_headernames!N:N,map_headernames!N:N),0)</f>
        <v>0</v>
      </c>
    </row>
    <row r="197" spans="1:7">
      <c r="A197" s="76" t="s">
        <v>3494</v>
      </c>
      <c r="B197" s="76" t="s">
        <v>3495</v>
      </c>
      <c r="C197" s="83" t="s">
        <v>3496</v>
      </c>
      <c r="D197" s="66" t="s">
        <v>3391</v>
      </c>
      <c r="E197">
        <f>IFERROR(_xlfn.XLOOKUP($A197,map_headernames!H:H,map_headernames!H:H),0)</f>
        <v>0</v>
      </c>
      <c r="F197">
        <f>IFERROR(_xlfn.XLOOKUP($A197,map_headernames!I:I,map_headernames!I:I),0)</f>
        <v>0</v>
      </c>
      <c r="G197">
        <f>IFERROR(_xlfn.XLOOKUP($A197,map_headernames!N:N,map_headernames!N:N),0)</f>
        <v>0</v>
      </c>
    </row>
    <row r="198" spans="1:7">
      <c r="A198" s="76" t="s">
        <v>3497</v>
      </c>
      <c r="B198" s="76" t="s">
        <v>3498</v>
      </c>
      <c r="C198" s="83" t="s">
        <v>3498</v>
      </c>
      <c r="D198" s="66" t="s">
        <v>3391</v>
      </c>
      <c r="E198">
        <f>IFERROR(_xlfn.XLOOKUP($A198,map_headernames!H:H,map_headernames!H:H),0)</f>
        <v>0</v>
      </c>
      <c r="F198">
        <f>IFERROR(_xlfn.XLOOKUP($A198,map_headernames!I:I,map_headernames!I:I),0)</f>
        <v>0</v>
      </c>
      <c r="G198">
        <f>IFERROR(_xlfn.XLOOKUP($A198,map_headernames!N:N,map_headernames!N:N),0)</f>
        <v>0</v>
      </c>
    </row>
    <row r="199" spans="1:7">
      <c r="A199" s="76" t="s">
        <v>3499</v>
      </c>
      <c r="B199" s="76" t="s">
        <v>3500</v>
      </c>
      <c r="C199" s="77" t="s">
        <v>3500</v>
      </c>
      <c r="D199" s="66" t="s">
        <v>3391</v>
      </c>
      <c r="E199">
        <f>IFERROR(_xlfn.XLOOKUP($A199,map_headernames!H:H,map_headernames!H:H),0)</f>
        <v>0</v>
      </c>
      <c r="F199">
        <f>IFERROR(_xlfn.XLOOKUP($A199,map_headernames!I:I,map_headernames!I:I),0)</f>
        <v>0</v>
      </c>
      <c r="G199">
        <f>IFERROR(_xlfn.XLOOKUP($A199,map_headernames!N:N,map_headernames!N:N),0)</f>
        <v>0</v>
      </c>
    </row>
    <row r="200" spans="1:7">
      <c r="A200" s="76" t="s">
        <v>3501</v>
      </c>
      <c r="B200" s="76" t="s">
        <v>3502</v>
      </c>
      <c r="C200" s="77" t="s">
        <v>3503</v>
      </c>
      <c r="D200" s="66" t="s">
        <v>3391</v>
      </c>
      <c r="E200">
        <f>IFERROR(_xlfn.XLOOKUP($A200,map_headernames!H:H,map_headernames!H:H),0)</f>
        <v>0</v>
      </c>
      <c r="F200">
        <f>IFERROR(_xlfn.XLOOKUP($A200,map_headernames!I:I,map_headernames!I:I),0)</f>
        <v>0</v>
      </c>
      <c r="G200">
        <f>IFERROR(_xlfn.XLOOKUP($A200,map_headernames!N:N,map_headernames!N:N),0)</f>
        <v>0</v>
      </c>
    </row>
    <row r="201" spans="1:7">
      <c r="A201" s="76" t="s">
        <v>3504</v>
      </c>
      <c r="B201" s="76" t="s">
        <v>3505</v>
      </c>
      <c r="C201" s="77" t="s">
        <v>3505</v>
      </c>
      <c r="D201" s="66" t="s">
        <v>3391</v>
      </c>
      <c r="E201">
        <f>IFERROR(_xlfn.XLOOKUP($A201,map_headernames!H:H,map_headernames!H:H),0)</f>
        <v>0</v>
      </c>
      <c r="F201">
        <f>IFERROR(_xlfn.XLOOKUP($A201,map_headernames!I:I,map_headernames!I:I),0)</f>
        <v>0</v>
      </c>
      <c r="G201">
        <f>IFERROR(_xlfn.XLOOKUP($A201,map_headernames!N:N,map_headernames!N:N),0)</f>
        <v>0</v>
      </c>
    </row>
    <row r="202" spans="1:7">
      <c r="A202" s="76" t="s">
        <v>3506</v>
      </c>
      <c r="B202" s="76" t="s">
        <v>3507</v>
      </c>
      <c r="C202" s="77" t="s">
        <v>3508</v>
      </c>
      <c r="D202" s="66" t="s">
        <v>3391</v>
      </c>
      <c r="E202">
        <f>IFERROR(_xlfn.XLOOKUP($A202,map_headernames!H:H,map_headernames!H:H),0)</f>
        <v>0</v>
      </c>
      <c r="F202">
        <f>IFERROR(_xlfn.XLOOKUP($A202,map_headernames!I:I,map_headernames!I:I),0)</f>
        <v>0</v>
      </c>
      <c r="G202">
        <f>IFERROR(_xlfn.XLOOKUP($A202,map_headernames!N:N,map_headernames!N:N),0)</f>
        <v>0</v>
      </c>
    </row>
    <row r="203" spans="1:7">
      <c r="A203" s="76" t="s">
        <v>3509</v>
      </c>
      <c r="B203" s="76" t="s">
        <v>3510</v>
      </c>
      <c r="C203" s="77" t="s">
        <v>3510</v>
      </c>
      <c r="D203" s="66" t="s">
        <v>3391</v>
      </c>
      <c r="E203">
        <f>IFERROR(_xlfn.XLOOKUP($A203,map_headernames!H:H,map_headernames!H:H),0)</f>
        <v>0</v>
      </c>
      <c r="F203">
        <f>IFERROR(_xlfn.XLOOKUP($A203,map_headernames!I:I,map_headernames!I:I),0)</f>
        <v>0</v>
      </c>
      <c r="G203">
        <f>IFERROR(_xlfn.XLOOKUP($A203,map_headernames!N:N,map_headernames!N:N),0)</f>
        <v>0</v>
      </c>
    </row>
    <row r="204" spans="1:7">
      <c r="A204" s="76" t="s">
        <v>3511</v>
      </c>
      <c r="B204" s="76" t="s">
        <v>3512</v>
      </c>
      <c r="C204" s="77" t="s">
        <v>3513</v>
      </c>
      <c r="D204" s="66" t="s">
        <v>3391</v>
      </c>
      <c r="E204">
        <f>IFERROR(_xlfn.XLOOKUP($A204,map_headernames!H:H,map_headernames!H:H),0)</f>
        <v>0</v>
      </c>
      <c r="F204">
        <f>IFERROR(_xlfn.XLOOKUP($A204,map_headernames!I:I,map_headernames!I:I),0)</f>
        <v>0</v>
      </c>
      <c r="G204">
        <f>IFERROR(_xlfn.XLOOKUP($A204,map_headernames!N:N,map_headernames!N:N),0)</f>
        <v>0</v>
      </c>
    </row>
    <row r="205" spans="1:7">
      <c r="A205" s="76" t="s">
        <v>3514</v>
      </c>
      <c r="B205" s="76" t="s">
        <v>3515</v>
      </c>
      <c r="C205" s="77" t="s">
        <v>3515</v>
      </c>
      <c r="D205" s="66" t="s">
        <v>3391</v>
      </c>
      <c r="E205">
        <f>IFERROR(_xlfn.XLOOKUP($A205,map_headernames!H:H,map_headernames!H:H),0)</f>
        <v>0</v>
      </c>
      <c r="F205">
        <f>IFERROR(_xlfn.XLOOKUP($A205,map_headernames!I:I,map_headernames!I:I),0)</f>
        <v>0</v>
      </c>
      <c r="G205">
        <f>IFERROR(_xlfn.XLOOKUP($A205,map_headernames!N:N,map_headernames!N:N),0)</f>
        <v>0</v>
      </c>
    </row>
    <row r="206" spans="1:7">
      <c r="A206" s="76" t="s">
        <v>3516</v>
      </c>
      <c r="B206" s="76" t="s">
        <v>3517</v>
      </c>
      <c r="C206" s="77" t="s">
        <v>3518</v>
      </c>
      <c r="D206" s="66" t="s">
        <v>3391</v>
      </c>
      <c r="E206">
        <f>IFERROR(_xlfn.XLOOKUP($A206,map_headernames!H:H,map_headernames!H:H),0)</f>
        <v>0</v>
      </c>
      <c r="F206">
        <f>IFERROR(_xlfn.XLOOKUP($A206,map_headernames!I:I,map_headernames!I:I),0)</f>
        <v>0</v>
      </c>
      <c r="G206">
        <f>IFERROR(_xlfn.XLOOKUP($A206,map_headernames!N:N,map_headernames!N:N),0)</f>
        <v>0</v>
      </c>
    </row>
    <row r="207" spans="1:7">
      <c r="A207" s="76" t="s">
        <v>3519</v>
      </c>
      <c r="B207" s="76" t="s">
        <v>3520</v>
      </c>
      <c r="C207" s="77" t="s">
        <v>3520</v>
      </c>
      <c r="D207" s="66" t="s">
        <v>3391</v>
      </c>
      <c r="E207">
        <f>IFERROR(_xlfn.XLOOKUP($A207,map_headernames!H:H,map_headernames!H:H),0)</f>
        <v>0</v>
      </c>
      <c r="F207">
        <f>IFERROR(_xlfn.XLOOKUP($A207,map_headernames!I:I,map_headernames!I:I),0)</f>
        <v>0</v>
      </c>
      <c r="G207">
        <f>IFERROR(_xlfn.XLOOKUP($A207,map_headernames!N:N,map_headernames!N:N),0)</f>
        <v>0</v>
      </c>
    </row>
    <row r="208" spans="1:7">
      <c r="A208" s="76" t="s">
        <v>3521</v>
      </c>
      <c r="B208" s="76" t="s">
        <v>3522</v>
      </c>
      <c r="C208" s="77" t="s">
        <v>3523</v>
      </c>
      <c r="D208" s="66" t="s">
        <v>3391</v>
      </c>
      <c r="E208">
        <f>IFERROR(_xlfn.XLOOKUP($A208,map_headernames!H:H,map_headernames!H:H),0)</f>
        <v>0</v>
      </c>
      <c r="F208">
        <f>IFERROR(_xlfn.XLOOKUP($A208,map_headernames!I:I,map_headernames!I:I),0)</f>
        <v>0</v>
      </c>
      <c r="G208">
        <f>IFERROR(_xlfn.XLOOKUP($A208,map_headernames!N:N,map_headernames!N:N),0)</f>
        <v>0</v>
      </c>
    </row>
    <row r="209" spans="1:7">
      <c r="A209" s="76" t="s">
        <v>3524</v>
      </c>
      <c r="B209" s="76" t="s">
        <v>3525</v>
      </c>
      <c r="C209" s="77" t="s">
        <v>3525</v>
      </c>
      <c r="D209" s="66" t="s">
        <v>3391</v>
      </c>
      <c r="E209">
        <f>IFERROR(_xlfn.XLOOKUP($A209,map_headernames!H:H,map_headernames!H:H),0)</f>
        <v>0</v>
      </c>
      <c r="F209">
        <f>IFERROR(_xlfn.XLOOKUP($A209,map_headernames!I:I,map_headernames!I:I),0)</f>
        <v>0</v>
      </c>
      <c r="G209">
        <f>IFERROR(_xlfn.XLOOKUP($A209,map_headernames!N:N,map_headernames!N:N),0)</f>
        <v>0</v>
      </c>
    </row>
    <row r="210" spans="1:7">
      <c r="A210" s="76" t="s">
        <v>3526</v>
      </c>
      <c r="B210" s="76" t="s">
        <v>3527</v>
      </c>
      <c r="C210" s="77" t="s">
        <v>3528</v>
      </c>
      <c r="D210" s="66" t="s">
        <v>3391</v>
      </c>
      <c r="E210">
        <f>IFERROR(_xlfn.XLOOKUP($A210,map_headernames!H:H,map_headernames!H:H),0)</f>
        <v>0</v>
      </c>
      <c r="F210">
        <f>IFERROR(_xlfn.XLOOKUP($A210,map_headernames!I:I,map_headernames!I:I),0)</f>
        <v>0</v>
      </c>
      <c r="G210">
        <f>IFERROR(_xlfn.XLOOKUP($A210,map_headernames!N:N,map_headernames!N:N),0)</f>
        <v>0</v>
      </c>
    </row>
    <row r="211" spans="1:7">
      <c r="A211" s="76" t="s">
        <v>3529</v>
      </c>
      <c r="B211" s="76" t="s">
        <v>3530</v>
      </c>
      <c r="C211" s="77" t="s">
        <v>3530</v>
      </c>
      <c r="D211" s="66" t="s">
        <v>3391</v>
      </c>
      <c r="E211">
        <f>IFERROR(_xlfn.XLOOKUP($A211,map_headernames!H:H,map_headernames!H:H),0)</f>
        <v>0</v>
      </c>
      <c r="F211">
        <f>IFERROR(_xlfn.XLOOKUP($A211,map_headernames!I:I,map_headernames!I:I),0)</f>
        <v>0</v>
      </c>
      <c r="G211">
        <f>IFERROR(_xlfn.XLOOKUP($A211,map_headernames!N:N,map_headernames!N:N),0)</f>
        <v>0</v>
      </c>
    </row>
    <row r="212" spans="1:7">
      <c r="A212" s="76" t="s">
        <v>3531</v>
      </c>
      <c r="B212" s="76" t="s">
        <v>3532</v>
      </c>
      <c r="C212" s="77" t="s">
        <v>3533</v>
      </c>
      <c r="D212" s="66" t="s">
        <v>3391</v>
      </c>
      <c r="E212">
        <f>IFERROR(_xlfn.XLOOKUP($A212,map_headernames!H:H,map_headernames!H:H),0)</f>
        <v>0</v>
      </c>
      <c r="F212">
        <f>IFERROR(_xlfn.XLOOKUP($A212,map_headernames!I:I,map_headernames!I:I),0)</f>
        <v>0</v>
      </c>
      <c r="G212">
        <f>IFERROR(_xlfn.XLOOKUP($A212,map_headernames!N:N,map_headernames!N:N),0)</f>
        <v>0</v>
      </c>
    </row>
    <row r="213" spans="1:7">
      <c r="A213" s="76" t="s">
        <v>3534</v>
      </c>
      <c r="B213" s="76" t="s">
        <v>3535</v>
      </c>
      <c r="C213" s="77" t="s">
        <v>3535</v>
      </c>
      <c r="D213" s="66" t="s">
        <v>3391</v>
      </c>
      <c r="E213">
        <f>IFERROR(_xlfn.XLOOKUP($A213,map_headernames!H:H,map_headernames!H:H),0)</f>
        <v>0</v>
      </c>
      <c r="F213">
        <f>IFERROR(_xlfn.XLOOKUP($A213,map_headernames!I:I,map_headernames!I:I),0)</f>
        <v>0</v>
      </c>
      <c r="G213">
        <f>IFERROR(_xlfn.XLOOKUP($A213,map_headernames!N:N,map_headernames!N:N),0)</f>
        <v>0</v>
      </c>
    </row>
    <row r="214" spans="1:7">
      <c r="A214" s="76" t="s">
        <v>3536</v>
      </c>
      <c r="B214" s="76" t="s">
        <v>3537</v>
      </c>
      <c r="C214" s="77" t="s">
        <v>3538</v>
      </c>
      <c r="D214" s="66" t="s">
        <v>3391</v>
      </c>
      <c r="E214">
        <f>IFERROR(_xlfn.XLOOKUP($A214,map_headernames!H:H,map_headernames!H:H),0)</f>
        <v>0</v>
      </c>
      <c r="F214">
        <f>IFERROR(_xlfn.XLOOKUP($A214,map_headernames!I:I,map_headernames!I:I),0)</f>
        <v>0</v>
      </c>
      <c r="G214">
        <f>IFERROR(_xlfn.XLOOKUP($A214,map_headernames!N:N,map_headernames!N:N),0)</f>
        <v>0</v>
      </c>
    </row>
    <row r="215" spans="1:7">
      <c r="A215" s="76" t="s">
        <v>3539</v>
      </c>
      <c r="B215" s="76" t="s">
        <v>3540</v>
      </c>
      <c r="C215" s="77" t="s">
        <v>3540</v>
      </c>
      <c r="D215" s="66" t="s">
        <v>3391</v>
      </c>
      <c r="E215">
        <f>IFERROR(_xlfn.XLOOKUP($A215,map_headernames!H:H,map_headernames!H:H),0)</f>
        <v>0</v>
      </c>
      <c r="F215">
        <f>IFERROR(_xlfn.XLOOKUP($A215,map_headernames!I:I,map_headernames!I:I),0)</f>
        <v>0</v>
      </c>
      <c r="G215">
        <f>IFERROR(_xlfn.XLOOKUP($A215,map_headernames!N:N,map_headernames!N:N),0)</f>
        <v>0</v>
      </c>
    </row>
    <row r="216" spans="1:7">
      <c r="A216" s="76" t="s">
        <v>3541</v>
      </c>
      <c r="B216" s="76" t="s">
        <v>3542</v>
      </c>
      <c r="C216" s="77" t="s">
        <v>3543</v>
      </c>
      <c r="D216" s="66" t="s">
        <v>3391</v>
      </c>
      <c r="E216">
        <f>IFERROR(_xlfn.XLOOKUP($A216,map_headernames!H:H,map_headernames!H:H),0)</f>
        <v>0</v>
      </c>
      <c r="F216">
        <f>IFERROR(_xlfn.XLOOKUP($A216,map_headernames!I:I,map_headernames!I:I),0)</f>
        <v>0</v>
      </c>
      <c r="G216">
        <f>IFERROR(_xlfn.XLOOKUP($A216,map_headernames!N:N,map_headernames!N:N),0)</f>
        <v>0</v>
      </c>
    </row>
    <row r="217" spans="1:7">
      <c r="A217" s="76" t="s">
        <v>3544</v>
      </c>
      <c r="B217" s="76" t="s">
        <v>3545</v>
      </c>
      <c r="C217" s="77" t="s">
        <v>3545</v>
      </c>
      <c r="D217" s="66" t="s">
        <v>3391</v>
      </c>
      <c r="E217">
        <f>IFERROR(_xlfn.XLOOKUP($A217,map_headernames!H:H,map_headernames!H:H),0)</f>
        <v>0</v>
      </c>
      <c r="F217">
        <f>IFERROR(_xlfn.XLOOKUP($A217,map_headernames!I:I,map_headernames!I:I),0)</f>
        <v>0</v>
      </c>
      <c r="G217">
        <f>IFERROR(_xlfn.XLOOKUP($A217,map_headernames!N:N,map_headernames!N:N),0)</f>
        <v>0</v>
      </c>
    </row>
    <row r="218" spans="1:7">
      <c r="A218" s="76" t="s">
        <v>3546</v>
      </c>
      <c r="B218" s="76" t="s">
        <v>3547</v>
      </c>
      <c r="C218" s="77" t="s">
        <v>3548</v>
      </c>
      <c r="D218" s="66" t="s">
        <v>3391</v>
      </c>
      <c r="E218">
        <f>IFERROR(_xlfn.XLOOKUP($A218,map_headernames!H:H,map_headernames!H:H),0)</f>
        <v>0</v>
      </c>
      <c r="F218">
        <f>IFERROR(_xlfn.XLOOKUP($A218,map_headernames!I:I,map_headernames!I:I),0)</f>
        <v>0</v>
      </c>
      <c r="G218">
        <f>IFERROR(_xlfn.XLOOKUP($A218,map_headernames!N:N,map_headernames!N:N),0)</f>
        <v>0</v>
      </c>
    </row>
    <row r="219" spans="1:7">
      <c r="A219" s="76" t="s">
        <v>3549</v>
      </c>
      <c r="B219" s="76" t="s">
        <v>3550</v>
      </c>
      <c r="C219" s="77" t="s">
        <v>3550</v>
      </c>
      <c r="D219" s="66" t="s">
        <v>3391</v>
      </c>
      <c r="E219">
        <f>IFERROR(_xlfn.XLOOKUP($A219,map_headernames!H:H,map_headernames!H:H),0)</f>
        <v>0</v>
      </c>
      <c r="F219">
        <f>IFERROR(_xlfn.XLOOKUP($A219,map_headernames!I:I,map_headernames!I:I),0)</f>
        <v>0</v>
      </c>
      <c r="G219">
        <f>IFERROR(_xlfn.XLOOKUP($A219,map_headernames!N:N,map_headernames!N:N),0)</f>
        <v>0</v>
      </c>
    </row>
    <row r="220" spans="1:7">
      <c r="A220" s="76" t="s">
        <v>3551</v>
      </c>
      <c r="B220" s="76" t="s">
        <v>3552</v>
      </c>
      <c r="C220" s="77" t="s">
        <v>3553</v>
      </c>
      <c r="D220" s="66" t="s">
        <v>3391</v>
      </c>
      <c r="E220">
        <f>IFERROR(_xlfn.XLOOKUP($A220,map_headernames!H:H,map_headernames!H:H),0)</f>
        <v>0</v>
      </c>
      <c r="F220">
        <f>IFERROR(_xlfn.XLOOKUP($A220,map_headernames!I:I,map_headernames!I:I),0)</f>
        <v>0</v>
      </c>
      <c r="G220">
        <f>IFERROR(_xlfn.XLOOKUP($A220,map_headernames!N:N,map_headernames!N:N),0)</f>
        <v>0</v>
      </c>
    </row>
    <row r="221" spans="1:7">
      <c r="A221" s="76" t="s">
        <v>3554</v>
      </c>
      <c r="B221" s="76" t="s">
        <v>3555</v>
      </c>
      <c r="C221" s="77" t="s">
        <v>3555</v>
      </c>
      <c r="D221" s="66" t="s">
        <v>3391</v>
      </c>
      <c r="E221">
        <f>IFERROR(_xlfn.XLOOKUP($A221,map_headernames!H:H,map_headernames!H:H),0)</f>
        <v>0</v>
      </c>
      <c r="F221">
        <f>IFERROR(_xlfn.XLOOKUP($A221,map_headernames!I:I,map_headernames!I:I),0)</f>
        <v>0</v>
      </c>
      <c r="G221">
        <f>IFERROR(_xlfn.XLOOKUP($A221,map_headernames!N:N,map_headernames!N:N),0)</f>
        <v>0</v>
      </c>
    </row>
    <row r="222" spans="1:7">
      <c r="A222" s="76" t="s">
        <v>3556</v>
      </c>
      <c r="B222" s="76" t="s">
        <v>3557</v>
      </c>
      <c r="C222" s="77" t="s">
        <v>3558</v>
      </c>
      <c r="D222" s="66" t="s">
        <v>3391</v>
      </c>
      <c r="E222">
        <f>IFERROR(_xlfn.XLOOKUP($A222,map_headernames!H:H,map_headernames!H:H),0)</f>
        <v>0</v>
      </c>
      <c r="F222">
        <f>IFERROR(_xlfn.XLOOKUP($A222,map_headernames!I:I,map_headernames!I:I),0)</f>
        <v>0</v>
      </c>
      <c r="G222">
        <f>IFERROR(_xlfn.XLOOKUP($A222,map_headernames!N:N,map_headernames!N:N),0)</f>
        <v>0</v>
      </c>
    </row>
    <row r="223" spans="1:7">
      <c r="A223" s="76" t="s">
        <v>3559</v>
      </c>
      <c r="B223" s="76" t="s">
        <v>3560</v>
      </c>
      <c r="C223" s="77" t="s">
        <v>3560</v>
      </c>
      <c r="D223" s="66" t="s">
        <v>3391</v>
      </c>
      <c r="E223">
        <f>IFERROR(_xlfn.XLOOKUP($A223,map_headernames!H:H,map_headernames!H:H),0)</f>
        <v>0</v>
      </c>
      <c r="F223">
        <f>IFERROR(_xlfn.XLOOKUP($A223,map_headernames!I:I,map_headernames!I:I),0)</f>
        <v>0</v>
      </c>
      <c r="G223">
        <f>IFERROR(_xlfn.XLOOKUP($A223,map_headernames!N:N,map_headernames!N:N),0)</f>
        <v>0</v>
      </c>
    </row>
    <row r="224" spans="1:7">
      <c r="A224" s="76" t="s">
        <v>3561</v>
      </c>
      <c r="B224" s="76" t="s">
        <v>3562</v>
      </c>
      <c r="C224" s="77" t="s">
        <v>3563</v>
      </c>
      <c r="D224" s="66" t="s">
        <v>3391</v>
      </c>
      <c r="E224">
        <f>IFERROR(_xlfn.XLOOKUP($A224,map_headernames!H:H,map_headernames!H:H),0)</f>
        <v>0</v>
      </c>
      <c r="F224">
        <f>IFERROR(_xlfn.XLOOKUP($A224,map_headernames!I:I,map_headernames!I:I),0)</f>
        <v>0</v>
      </c>
      <c r="G224">
        <f>IFERROR(_xlfn.XLOOKUP($A224,map_headernames!N:N,map_headernames!N:N),0)</f>
        <v>0</v>
      </c>
    </row>
    <row r="225" spans="1:7">
      <c r="A225" s="76" t="s">
        <v>3564</v>
      </c>
      <c r="B225" s="76" t="s">
        <v>3565</v>
      </c>
      <c r="C225" s="77" t="s">
        <v>3565</v>
      </c>
      <c r="D225" s="66" t="s">
        <v>3391</v>
      </c>
      <c r="E225">
        <f>IFERROR(_xlfn.XLOOKUP($A225,map_headernames!H:H,map_headernames!H:H),0)</f>
        <v>0</v>
      </c>
      <c r="F225">
        <f>IFERROR(_xlfn.XLOOKUP($A225,map_headernames!I:I,map_headernames!I:I),0)</f>
        <v>0</v>
      </c>
      <c r="G225">
        <f>IFERROR(_xlfn.XLOOKUP($A225,map_headernames!N:N,map_headernames!N:N),0)</f>
        <v>0</v>
      </c>
    </row>
    <row r="226" spans="1:7">
      <c r="A226" s="76" t="s">
        <v>3566</v>
      </c>
      <c r="B226" s="76" t="s">
        <v>3567</v>
      </c>
      <c r="C226" s="77" t="s">
        <v>3568</v>
      </c>
      <c r="D226" s="66" t="s">
        <v>3391</v>
      </c>
      <c r="E226">
        <f>IFERROR(_xlfn.XLOOKUP($A226,map_headernames!H:H,map_headernames!H:H),0)</f>
        <v>0</v>
      </c>
      <c r="F226">
        <f>IFERROR(_xlfn.XLOOKUP($A226,map_headernames!I:I,map_headernames!I:I),0)</f>
        <v>0</v>
      </c>
      <c r="G226">
        <f>IFERROR(_xlfn.XLOOKUP($A226,map_headernames!N:N,map_headernames!N:N),0)</f>
        <v>0</v>
      </c>
    </row>
    <row r="227" spans="1:7">
      <c r="A227" s="76" t="s">
        <v>3569</v>
      </c>
      <c r="B227" s="76" t="s">
        <v>3570</v>
      </c>
      <c r="C227" s="77" t="s">
        <v>3570</v>
      </c>
      <c r="D227" s="66" t="s">
        <v>3391</v>
      </c>
      <c r="E227">
        <f>IFERROR(_xlfn.XLOOKUP($A227,map_headernames!H:H,map_headernames!H:H),0)</f>
        <v>0</v>
      </c>
      <c r="F227">
        <f>IFERROR(_xlfn.XLOOKUP($A227,map_headernames!I:I,map_headernames!I:I),0)</f>
        <v>0</v>
      </c>
      <c r="G227">
        <f>IFERROR(_xlfn.XLOOKUP($A227,map_headernames!N:N,map_headernames!N:N),0)</f>
        <v>0</v>
      </c>
    </row>
    <row r="228" spans="1:7">
      <c r="A228" s="76" t="s">
        <v>3571</v>
      </c>
      <c r="B228" s="76" t="s">
        <v>3572</v>
      </c>
      <c r="C228" s="77" t="s">
        <v>3573</v>
      </c>
      <c r="D228" s="66" t="s">
        <v>3391</v>
      </c>
      <c r="E228">
        <f>IFERROR(_xlfn.XLOOKUP($A228,map_headernames!H:H,map_headernames!H:H),0)</f>
        <v>0</v>
      </c>
      <c r="F228">
        <f>IFERROR(_xlfn.XLOOKUP($A228,map_headernames!I:I,map_headernames!I:I),0)</f>
        <v>0</v>
      </c>
      <c r="G228">
        <f>IFERROR(_xlfn.XLOOKUP($A228,map_headernames!N:N,map_headernames!N:N),0)</f>
        <v>0</v>
      </c>
    </row>
    <row r="229" spans="1:7">
      <c r="A229" s="76" t="s">
        <v>3574</v>
      </c>
      <c r="B229" s="76" t="s">
        <v>3575</v>
      </c>
      <c r="C229" s="77" t="s">
        <v>3575</v>
      </c>
      <c r="D229" s="66" t="s">
        <v>3391</v>
      </c>
      <c r="E229">
        <f>IFERROR(_xlfn.XLOOKUP($A229,map_headernames!H:H,map_headernames!H:H),0)</f>
        <v>0</v>
      </c>
      <c r="F229">
        <f>IFERROR(_xlfn.XLOOKUP($A229,map_headernames!I:I,map_headernames!I:I),0)</f>
        <v>0</v>
      </c>
      <c r="G229">
        <f>IFERROR(_xlfn.XLOOKUP($A229,map_headernames!N:N,map_headernames!N:N),0)</f>
        <v>0</v>
      </c>
    </row>
    <row r="230" spans="1:7">
      <c r="A230" s="76" t="s">
        <v>3576</v>
      </c>
      <c r="B230" s="76" t="s">
        <v>3577</v>
      </c>
      <c r="C230" s="77" t="s">
        <v>3578</v>
      </c>
      <c r="D230" s="66" t="s">
        <v>3391</v>
      </c>
      <c r="E230">
        <f>IFERROR(_xlfn.XLOOKUP($A230,map_headernames!H:H,map_headernames!H:H),0)</f>
        <v>0</v>
      </c>
      <c r="F230">
        <f>IFERROR(_xlfn.XLOOKUP($A230,map_headernames!I:I,map_headernames!I:I),0)</f>
        <v>0</v>
      </c>
      <c r="G230">
        <f>IFERROR(_xlfn.XLOOKUP($A230,map_headernames!N:N,map_headernames!N:N),0)</f>
        <v>0</v>
      </c>
    </row>
    <row r="231" spans="1:7">
      <c r="A231" s="76" t="s">
        <v>3579</v>
      </c>
      <c r="B231" s="76" t="s">
        <v>3580</v>
      </c>
      <c r="C231" s="77" t="s">
        <v>3580</v>
      </c>
      <c r="D231" s="66" t="s">
        <v>3391</v>
      </c>
      <c r="E231">
        <f>IFERROR(_xlfn.XLOOKUP($A231,map_headernames!H:H,map_headernames!H:H),0)</f>
        <v>0</v>
      </c>
      <c r="F231">
        <f>IFERROR(_xlfn.XLOOKUP($A231,map_headernames!I:I,map_headernames!I:I),0)</f>
        <v>0</v>
      </c>
      <c r="G231">
        <f>IFERROR(_xlfn.XLOOKUP($A231,map_headernames!N:N,map_headernames!N:N),0)</f>
        <v>0</v>
      </c>
    </row>
    <row r="232" spans="1:7">
      <c r="A232" s="76" t="s">
        <v>3581</v>
      </c>
      <c r="B232" s="76" t="s">
        <v>3582</v>
      </c>
      <c r="C232" s="77" t="s">
        <v>3583</v>
      </c>
      <c r="D232" s="66" t="s">
        <v>3391</v>
      </c>
      <c r="E232">
        <f>IFERROR(_xlfn.XLOOKUP($A232,map_headernames!H:H,map_headernames!H:H),0)</f>
        <v>0</v>
      </c>
      <c r="F232">
        <f>IFERROR(_xlfn.XLOOKUP($A232,map_headernames!I:I,map_headernames!I:I),0)</f>
        <v>0</v>
      </c>
      <c r="G232">
        <f>IFERROR(_xlfn.XLOOKUP($A232,map_headernames!N:N,map_headernames!N:N),0)</f>
        <v>0</v>
      </c>
    </row>
    <row r="233" spans="1:7">
      <c r="A233" s="76" t="s">
        <v>3584</v>
      </c>
      <c r="B233" s="76" t="s">
        <v>3585</v>
      </c>
      <c r="C233" s="77" t="s">
        <v>3585</v>
      </c>
      <c r="D233" s="66" t="s">
        <v>3391</v>
      </c>
      <c r="E233">
        <f>IFERROR(_xlfn.XLOOKUP($A233,map_headernames!H:H,map_headernames!H:H),0)</f>
        <v>0</v>
      </c>
      <c r="F233">
        <f>IFERROR(_xlfn.XLOOKUP($A233,map_headernames!I:I,map_headernames!I:I),0)</f>
        <v>0</v>
      </c>
      <c r="G233">
        <f>IFERROR(_xlfn.XLOOKUP($A233,map_headernames!N:N,map_headernames!N:N),0)</f>
        <v>0</v>
      </c>
    </row>
    <row r="234" spans="1:7">
      <c r="A234" s="76" t="s">
        <v>3586</v>
      </c>
      <c r="B234" s="76" t="s">
        <v>3587</v>
      </c>
      <c r="C234" s="77" t="s">
        <v>3588</v>
      </c>
      <c r="D234" s="66" t="s">
        <v>3391</v>
      </c>
      <c r="E234">
        <f>IFERROR(_xlfn.XLOOKUP($A234,map_headernames!H:H,map_headernames!H:H),0)</f>
        <v>0</v>
      </c>
      <c r="F234">
        <f>IFERROR(_xlfn.XLOOKUP($A234,map_headernames!I:I,map_headernames!I:I),0)</f>
        <v>0</v>
      </c>
      <c r="G234">
        <f>IFERROR(_xlfn.XLOOKUP($A234,map_headernames!N:N,map_headernames!N:N),0)</f>
        <v>0</v>
      </c>
    </row>
    <row r="235" spans="1:7">
      <c r="A235" s="76" t="s">
        <v>3589</v>
      </c>
      <c r="B235" s="76" t="s">
        <v>3590</v>
      </c>
      <c r="C235" s="77" t="s">
        <v>3590</v>
      </c>
      <c r="D235" s="66" t="s">
        <v>3391</v>
      </c>
      <c r="E235">
        <f>IFERROR(_xlfn.XLOOKUP($A235,map_headernames!H:H,map_headernames!H:H),0)</f>
        <v>0</v>
      </c>
      <c r="F235">
        <f>IFERROR(_xlfn.XLOOKUP($A235,map_headernames!I:I,map_headernames!I:I),0)</f>
        <v>0</v>
      </c>
      <c r="G235">
        <f>IFERROR(_xlfn.XLOOKUP($A235,map_headernames!N:N,map_headernames!N:N),0)</f>
        <v>0</v>
      </c>
    </row>
    <row r="236" spans="1:7">
      <c r="A236" s="76" t="s">
        <v>3591</v>
      </c>
      <c r="B236" s="76" t="s">
        <v>3592</v>
      </c>
      <c r="C236" s="77" t="s">
        <v>3593</v>
      </c>
      <c r="D236" s="66" t="s">
        <v>3391</v>
      </c>
      <c r="E236">
        <f>IFERROR(_xlfn.XLOOKUP($A236,map_headernames!H:H,map_headernames!H:H),0)</f>
        <v>0</v>
      </c>
      <c r="F236">
        <f>IFERROR(_xlfn.XLOOKUP($A236,map_headernames!I:I,map_headernames!I:I),0)</f>
        <v>0</v>
      </c>
      <c r="G236">
        <f>IFERROR(_xlfn.XLOOKUP($A236,map_headernames!N:N,map_headernames!N:N),0)</f>
        <v>0</v>
      </c>
    </row>
    <row r="237" spans="1:7">
      <c r="A237" s="76" t="s">
        <v>3594</v>
      </c>
      <c r="B237" s="76" t="s">
        <v>3595</v>
      </c>
      <c r="C237" s="77" t="s">
        <v>3595</v>
      </c>
      <c r="D237" s="66" t="s">
        <v>3391</v>
      </c>
      <c r="E237">
        <f>IFERROR(_xlfn.XLOOKUP($A237,map_headernames!H:H,map_headernames!H:H),0)</f>
        <v>0</v>
      </c>
      <c r="F237">
        <f>IFERROR(_xlfn.XLOOKUP($A237,map_headernames!I:I,map_headernames!I:I),0)</f>
        <v>0</v>
      </c>
      <c r="G237">
        <f>IFERROR(_xlfn.XLOOKUP($A237,map_headernames!N:N,map_headernames!N:N),0)</f>
        <v>0</v>
      </c>
    </row>
    <row r="238" spans="1:7">
      <c r="A238" s="76" t="s">
        <v>3596</v>
      </c>
      <c r="B238" s="76" t="s">
        <v>3597</v>
      </c>
      <c r="C238" s="77" t="s">
        <v>3598</v>
      </c>
      <c r="D238" s="66" t="s">
        <v>3391</v>
      </c>
      <c r="E238">
        <f>IFERROR(_xlfn.XLOOKUP($A238,map_headernames!H:H,map_headernames!H:H),0)</f>
        <v>0</v>
      </c>
      <c r="F238">
        <f>IFERROR(_xlfn.XLOOKUP($A238,map_headernames!I:I,map_headernames!I:I),0)</f>
        <v>0</v>
      </c>
      <c r="G238">
        <f>IFERROR(_xlfn.XLOOKUP($A238,map_headernames!N:N,map_headernames!N:N),0)</f>
        <v>0</v>
      </c>
    </row>
    <row r="239" spans="1:7">
      <c r="A239" s="76" t="s">
        <v>3599</v>
      </c>
      <c r="B239" s="76" t="s">
        <v>3600</v>
      </c>
      <c r="C239" s="77" t="s">
        <v>3600</v>
      </c>
      <c r="D239" s="66" t="s">
        <v>3391</v>
      </c>
      <c r="E239">
        <f>IFERROR(_xlfn.XLOOKUP($A239,map_headernames!H:H,map_headernames!H:H),0)</f>
        <v>0</v>
      </c>
      <c r="F239">
        <f>IFERROR(_xlfn.XLOOKUP($A239,map_headernames!I:I,map_headernames!I:I),0)</f>
        <v>0</v>
      </c>
      <c r="G239">
        <f>IFERROR(_xlfn.XLOOKUP($A239,map_headernames!N:N,map_headernames!N:N),0)</f>
        <v>0</v>
      </c>
    </row>
    <row r="240" spans="1:7">
      <c r="A240" s="76" t="s">
        <v>3601</v>
      </c>
      <c r="B240" s="76" t="s">
        <v>3602</v>
      </c>
      <c r="C240" s="77" t="s">
        <v>3603</v>
      </c>
      <c r="D240" s="66" t="s">
        <v>3391</v>
      </c>
      <c r="E240">
        <f>IFERROR(_xlfn.XLOOKUP($A240,map_headernames!H:H,map_headernames!H:H),0)</f>
        <v>0</v>
      </c>
      <c r="F240">
        <f>IFERROR(_xlfn.XLOOKUP($A240,map_headernames!I:I,map_headernames!I:I),0)</f>
        <v>0</v>
      </c>
      <c r="G240">
        <f>IFERROR(_xlfn.XLOOKUP($A240,map_headernames!N:N,map_headernames!N:N),0)</f>
        <v>0</v>
      </c>
    </row>
    <row r="241" spans="1:12">
      <c r="A241" s="76" t="s">
        <v>3604</v>
      </c>
      <c r="B241" s="76" t="s">
        <v>3605</v>
      </c>
      <c r="C241" s="77" t="s">
        <v>3605</v>
      </c>
      <c r="D241" s="66" t="s">
        <v>3391</v>
      </c>
      <c r="E241">
        <f>IFERROR(_xlfn.XLOOKUP($A241,map_headernames!H:H,map_headernames!H:H),0)</f>
        <v>0</v>
      </c>
      <c r="F241">
        <f>IFERROR(_xlfn.XLOOKUP($A241,map_headernames!I:I,map_headernames!I:I),0)</f>
        <v>0</v>
      </c>
      <c r="G241">
        <f>IFERROR(_xlfn.XLOOKUP($A241,map_headernames!N:N,map_headernames!N:N),0)</f>
        <v>0</v>
      </c>
    </row>
    <row r="242" spans="1:12">
      <c r="A242" s="76" t="s">
        <v>3606</v>
      </c>
      <c r="B242" s="76" t="s">
        <v>3607</v>
      </c>
      <c r="C242" s="77" t="s">
        <v>3608</v>
      </c>
      <c r="D242" s="66" t="s">
        <v>3391</v>
      </c>
      <c r="E242">
        <f>IFERROR(_xlfn.XLOOKUP($A242,map_headernames!H:H,map_headernames!H:H),0)</f>
        <v>0</v>
      </c>
      <c r="F242">
        <f>IFERROR(_xlfn.XLOOKUP($A242,map_headernames!I:I,map_headernames!I:I),0)</f>
        <v>0</v>
      </c>
      <c r="G242">
        <f>IFERROR(_xlfn.XLOOKUP($A242,map_headernames!N:N,map_headernames!N:N),0)</f>
        <v>0</v>
      </c>
    </row>
    <row r="243" spans="1:12">
      <c r="A243" s="76" t="s">
        <v>3609</v>
      </c>
      <c r="B243" s="76" t="s">
        <v>3610</v>
      </c>
      <c r="C243" s="77" t="s">
        <v>3610</v>
      </c>
      <c r="D243" s="66" t="s">
        <v>3391</v>
      </c>
      <c r="E243">
        <f>IFERROR(_xlfn.XLOOKUP($A243,map_headernames!H:H,map_headernames!H:H),0)</f>
        <v>0</v>
      </c>
      <c r="F243">
        <f>IFERROR(_xlfn.XLOOKUP($A243,map_headernames!I:I,map_headernames!I:I),0)</f>
        <v>0</v>
      </c>
      <c r="G243">
        <f>IFERROR(_xlfn.XLOOKUP($A243,map_headernames!N:N,map_headernames!N:N),0)</f>
        <v>0</v>
      </c>
    </row>
    <row r="244" spans="1:12">
      <c r="A244" s="76" t="s">
        <v>3611</v>
      </c>
      <c r="B244" s="76" t="s">
        <v>3612</v>
      </c>
      <c r="C244" s="77" t="s">
        <v>3613</v>
      </c>
      <c r="D244" s="66" t="s">
        <v>3391</v>
      </c>
      <c r="E244">
        <f>IFERROR(_xlfn.XLOOKUP($A244,map_headernames!H:H,map_headernames!H:H),0)</f>
        <v>0</v>
      </c>
      <c r="F244">
        <f>IFERROR(_xlfn.XLOOKUP($A244,map_headernames!I:I,map_headernames!I:I),0)</f>
        <v>0</v>
      </c>
      <c r="G244">
        <f>IFERROR(_xlfn.XLOOKUP($A244,map_headernames!N:N,map_headernames!N:N),0)</f>
        <v>0</v>
      </c>
    </row>
    <row r="245" spans="1:12">
      <c r="A245" s="94" t="s">
        <v>3614</v>
      </c>
      <c r="B245" s="95" t="s">
        <v>3615</v>
      </c>
      <c r="C245" s="83" t="s">
        <v>3616</v>
      </c>
      <c r="D245" s="66" t="s">
        <v>3617</v>
      </c>
      <c r="E245" t="str">
        <f>IFERROR(_xlfn.XLOOKUP($A245,map_headernames!H:H,map_headernames!H:H),0)</f>
        <v>LAN_UNIVERSE</v>
      </c>
      <c r="F245">
        <f>IFERROR(_xlfn.XLOOKUP($A245,map_headernames!I:I,map_headernames!I:I),0)</f>
        <v>0</v>
      </c>
      <c r="G245">
        <f>IFERROR(_xlfn.XLOOKUP($A245,map_headernames!N:N,map_headernames!N:N),0)</f>
        <v>0</v>
      </c>
      <c r="I245" s="23"/>
      <c r="K245">
        <v>1</v>
      </c>
      <c r="L245">
        <v>1</v>
      </c>
    </row>
    <row r="246" spans="1:12">
      <c r="A246" s="94" t="s">
        <v>3618</v>
      </c>
      <c r="B246" s="94" t="s">
        <v>3619</v>
      </c>
      <c r="C246" s="83" t="s">
        <v>3619</v>
      </c>
      <c r="D246" s="66" t="s">
        <v>3617</v>
      </c>
      <c r="E246">
        <f>IFERROR(_xlfn.XLOOKUP($A246,map_headernames!H:H,map_headernames!H:H),0)</f>
        <v>0</v>
      </c>
      <c r="F246">
        <f>IFERROR(_xlfn.XLOOKUP($A246,map_headernames!I:I,map_headernames!I:I),0)</f>
        <v>0</v>
      </c>
      <c r="G246">
        <f>IFERROR(_xlfn.XLOOKUP($A246,map_headernames!N:N,map_headernames!N:N),0)</f>
        <v>0</v>
      </c>
    </row>
    <row r="247" spans="1:12">
      <c r="A247" s="94" t="s">
        <v>3620</v>
      </c>
      <c r="B247" s="94" t="s">
        <v>3621</v>
      </c>
      <c r="C247" s="83" t="s">
        <v>3622</v>
      </c>
      <c r="D247" s="66" t="s">
        <v>3617</v>
      </c>
      <c r="E247">
        <f>IFERROR(_xlfn.XLOOKUP($A247,map_headernames!H:H,map_headernames!H:H),0)</f>
        <v>0</v>
      </c>
      <c r="F247">
        <f>IFERROR(_xlfn.XLOOKUP($A247,map_headernames!I:I,map_headernames!I:I),0)</f>
        <v>0</v>
      </c>
      <c r="G247">
        <f>IFERROR(_xlfn.XLOOKUP($A247,map_headernames!N:N,map_headernames!N:N),0)</f>
        <v>0</v>
      </c>
    </row>
    <row r="248" spans="1:12">
      <c r="A248" s="94" t="s">
        <v>3623</v>
      </c>
      <c r="B248" s="94" t="s">
        <v>3624</v>
      </c>
      <c r="C248" s="83" t="s">
        <v>3624</v>
      </c>
      <c r="D248" s="66" t="s">
        <v>3617</v>
      </c>
      <c r="E248" t="str">
        <f>IFERROR(_xlfn.XLOOKUP($A248,map_headernames!H:H,map_headernames!H:H),0)</f>
        <v>LAN_NON_ENG</v>
      </c>
      <c r="F248">
        <f>IFERROR(_xlfn.XLOOKUP($A248,map_headernames!I:I,map_headernames!I:I),0)</f>
        <v>0</v>
      </c>
      <c r="G248">
        <f>IFERROR(_xlfn.XLOOKUP($A248,map_headernames!N:N,map_headernames!N:N),0)</f>
        <v>0</v>
      </c>
    </row>
    <row r="249" spans="1:12">
      <c r="A249" s="94" t="s">
        <v>3625</v>
      </c>
      <c r="B249" s="94" t="s">
        <v>3626</v>
      </c>
      <c r="C249" s="83" t="s">
        <v>3627</v>
      </c>
      <c r="D249" s="66" t="s">
        <v>3617</v>
      </c>
      <c r="E249" t="str">
        <f>IFERROR(_xlfn.XLOOKUP($A249,map_headernames!H:H,map_headernames!H:H),0)</f>
        <v>PCT_LAN_NON_ENG</v>
      </c>
      <c r="F249">
        <f>IFERROR(_xlfn.XLOOKUP($A249,map_headernames!I:I,map_headernames!I:I),0)</f>
        <v>0</v>
      </c>
      <c r="G249">
        <f>IFERROR(_xlfn.XLOOKUP($A249,map_headernames!N:N,map_headernames!N:N),0)</f>
        <v>0</v>
      </c>
    </row>
    <row r="250" spans="1:12">
      <c r="A250" s="94" t="s">
        <v>3628</v>
      </c>
      <c r="B250" s="94" t="s">
        <v>3629</v>
      </c>
      <c r="C250" s="83" t="s">
        <v>3629</v>
      </c>
      <c r="D250" s="66" t="s">
        <v>3617</v>
      </c>
      <c r="E250">
        <f>IFERROR(_xlfn.XLOOKUP($A250,map_headernames!H:H,map_headernames!H:H),0)</f>
        <v>0</v>
      </c>
      <c r="F250">
        <f>IFERROR(_xlfn.XLOOKUP($A250,map_headernames!I:I,map_headernames!I:I),0)</f>
        <v>0</v>
      </c>
      <c r="G250">
        <f>IFERROR(_xlfn.XLOOKUP($A250,map_headernames!N:N,map_headernames!N:N),0)</f>
        <v>0</v>
      </c>
    </row>
    <row r="251" spans="1:12">
      <c r="A251" s="94" t="s">
        <v>3630</v>
      </c>
      <c r="B251" s="94" t="s">
        <v>3631</v>
      </c>
      <c r="C251" s="83" t="s">
        <v>3632</v>
      </c>
      <c r="D251" s="66" t="s">
        <v>3617</v>
      </c>
      <c r="E251">
        <f>IFERROR(_xlfn.XLOOKUP($A251,map_headernames!H:H,map_headernames!H:H),0)</f>
        <v>0</v>
      </c>
      <c r="F251">
        <f>IFERROR(_xlfn.XLOOKUP($A251,map_headernames!I:I,map_headernames!I:I),0)</f>
        <v>0</v>
      </c>
      <c r="G251">
        <f>IFERROR(_xlfn.XLOOKUP($A251,map_headernames!N:N,map_headernames!N:N),0)</f>
        <v>0</v>
      </c>
    </row>
    <row r="252" spans="1:12">
      <c r="A252" s="94" t="s">
        <v>3633</v>
      </c>
      <c r="B252" s="94" t="s">
        <v>3634</v>
      </c>
      <c r="C252" s="83" t="s">
        <v>3634</v>
      </c>
      <c r="D252" s="66" t="s">
        <v>3617</v>
      </c>
      <c r="E252">
        <f>IFERROR(_xlfn.XLOOKUP($A252,map_headernames!H:H,map_headernames!H:H),0)</f>
        <v>0</v>
      </c>
      <c r="F252">
        <f>IFERROR(_xlfn.XLOOKUP($A252,map_headernames!I:I,map_headernames!I:I),0)</f>
        <v>0</v>
      </c>
      <c r="G252">
        <f>IFERROR(_xlfn.XLOOKUP($A252,map_headernames!N:N,map_headernames!N:N),0)</f>
        <v>0</v>
      </c>
    </row>
    <row r="253" spans="1:12">
      <c r="A253" s="94" t="s">
        <v>3635</v>
      </c>
      <c r="B253" s="94" t="s">
        <v>3636</v>
      </c>
      <c r="C253" s="83" t="s">
        <v>3637</v>
      </c>
      <c r="D253" s="66" t="s">
        <v>3617</v>
      </c>
      <c r="E253">
        <f>IFERROR(_xlfn.XLOOKUP($A253,map_headernames!H:H,map_headernames!H:H),0)</f>
        <v>0</v>
      </c>
      <c r="F253">
        <f>IFERROR(_xlfn.XLOOKUP($A253,map_headernames!I:I,map_headernames!I:I),0)</f>
        <v>0</v>
      </c>
      <c r="G253">
        <f>IFERROR(_xlfn.XLOOKUP($A253,map_headernames!N:N,map_headernames!N:N),0)</f>
        <v>0</v>
      </c>
    </row>
    <row r="254" spans="1:12">
      <c r="A254" s="94" t="s">
        <v>3638</v>
      </c>
      <c r="B254" s="94" t="s">
        <v>3639</v>
      </c>
      <c r="C254" s="83" t="s">
        <v>3639</v>
      </c>
      <c r="D254" s="66" t="s">
        <v>3617</v>
      </c>
      <c r="E254">
        <f>IFERROR(_xlfn.XLOOKUP($A254,map_headernames!H:H,map_headernames!H:H),0)</f>
        <v>0</v>
      </c>
      <c r="F254">
        <f>IFERROR(_xlfn.XLOOKUP($A254,map_headernames!I:I,map_headernames!I:I),0)</f>
        <v>0</v>
      </c>
      <c r="G254">
        <f>IFERROR(_xlfn.XLOOKUP($A254,map_headernames!N:N,map_headernames!N:N),0)</f>
        <v>0</v>
      </c>
    </row>
    <row r="255" spans="1:12">
      <c r="A255" s="94" t="s">
        <v>3640</v>
      </c>
      <c r="B255" s="94" t="s">
        <v>3641</v>
      </c>
      <c r="C255" s="83" t="s">
        <v>3642</v>
      </c>
      <c r="D255" s="66" t="s">
        <v>3617</v>
      </c>
      <c r="E255">
        <f>IFERROR(_xlfn.XLOOKUP($A255,map_headernames!H:H,map_headernames!H:H),0)</f>
        <v>0</v>
      </c>
      <c r="F255">
        <f>IFERROR(_xlfn.XLOOKUP($A255,map_headernames!I:I,map_headernames!I:I),0)</f>
        <v>0</v>
      </c>
      <c r="G255">
        <f>IFERROR(_xlfn.XLOOKUP($A255,map_headernames!N:N,map_headernames!N:N),0)</f>
        <v>0</v>
      </c>
    </row>
    <row r="256" spans="1:12">
      <c r="A256" s="94" t="s">
        <v>3643</v>
      </c>
      <c r="B256" s="95" t="s">
        <v>3644</v>
      </c>
      <c r="C256" s="83" t="s">
        <v>3644</v>
      </c>
      <c r="D256" s="66" t="s">
        <v>3617</v>
      </c>
      <c r="E256" t="str">
        <f>IFERROR(_xlfn.XLOOKUP($A256,map_headernames!H:H,map_headernames!H:H),0)</f>
        <v>LAN_ENG_NA</v>
      </c>
      <c r="F256">
        <f>IFERROR(_xlfn.XLOOKUP($A256,map_headernames!I:I,map_headernames!I:I),0)</f>
        <v>0</v>
      </c>
      <c r="G256">
        <f>IFERROR(_xlfn.XLOOKUP($A256,map_headernames!N:N,map_headernames!N:N),0)</f>
        <v>0</v>
      </c>
      <c r="I256" s="23"/>
      <c r="K256">
        <v>1</v>
      </c>
      <c r="L256">
        <v>1</v>
      </c>
    </row>
    <row r="257" spans="1:12">
      <c r="A257" s="94" t="s">
        <v>3645</v>
      </c>
      <c r="B257" s="94" t="s">
        <v>3646</v>
      </c>
      <c r="C257" s="83" t="s">
        <v>3647</v>
      </c>
      <c r="D257" s="66" t="s">
        <v>3617</v>
      </c>
      <c r="E257">
        <f>IFERROR(_xlfn.XLOOKUP($A257,map_headernames!H:H,map_headernames!H:H),0)</f>
        <v>0</v>
      </c>
      <c r="F257">
        <f>IFERROR(_xlfn.XLOOKUP($A257,map_headernames!I:I,map_headernames!I:I),0)</f>
        <v>0</v>
      </c>
      <c r="G257">
        <f>IFERROR(_xlfn.XLOOKUP($A257,map_headernames!N:N,map_headernames!N:N),0)</f>
        <v>0</v>
      </c>
    </row>
    <row r="258" spans="1:12">
      <c r="A258" s="94" t="s">
        <v>3648</v>
      </c>
      <c r="B258" s="94" t="s">
        <v>3649</v>
      </c>
      <c r="C258" s="83" t="s">
        <v>3649</v>
      </c>
      <c r="D258" s="66" t="s">
        <v>3617</v>
      </c>
      <c r="E258">
        <f>IFERROR(_xlfn.XLOOKUP($A258,map_headernames!H:H,map_headernames!H:H),0)</f>
        <v>0</v>
      </c>
      <c r="F258">
        <f>IFERROR(_xlfn.XLOOKUP($A258,map_headernames!I:I,map_headernames!I:I),0)</f>
        <v>0</v>
      </c>
      <c r="G258">
        <f>IFERROR(_xlfn.XLOOKUP($A258,map_headernames!N:N,map_headernames!N:N),0)</f>
        <v>0</v>
      </c>
    </row>
    <row r="259" spans="1:12">
      <c r="A259" s="94" t="s">
        <v>3650</v>
      </c>
      <c r="B259" s="94" t="s">
        <v>3651</v>
      </c>
      <c r="C259" s="83" t="s">
        <v>3652</v>
      </c>
      <c r="D259" s="66" t="s">
        <v>3617</v>
      </c>
      <c r="E259">
        <f>IFERROR(_xlfn.XLOOKUP($A259,map_headernames!H:H,map_headernames!H:H),0)</f>
        <v>0</v>
      </c>
      <c r="F259">
        <f>IFERROR(_xlfn.XLOOKUP($A259,map_headernames!I:I,map_headernames!I:I),0)</f>
        <v>0</v>
      </c>
      <c r="G259">
        <f>IFERROR(_xlfn.XLOOKUP($A259,map_headernames!N:N,map_headernames!N:N),0)</f>
        <v>0</v>
      </c>
    </row>
    <row r="260" spans="1:12">
      <c r="A260" s="94" t="s">
        <v>3653</v>
      </c>
      <c r="B260" s="94" t="s">
        <v>3654</v>
      </c>
      <c r="C260" s="83" t="s">
        <v>3654</v>
      </c>
      <c r="D260" s="66" t="s">
        <v>3617</v>
      </c>
      <c r="E260">
        <f>IFERROR(_xlfn.XLOOKUP($A260,map_headernames!H:H,map_headernames!H:H),0)</f>
        <v>0</v>
      </c>
      <c r="F260">
        <f>IFERROR(_xlfn.XLOOKUP($A260,map_headernames!I:I,map_headernames!I:I),0)</f>
        <v>0</v>
      </c>
      <c r="G260">
        <f>IFERROR(_xlfn.XLOOKUP($A260,map_headernames!N:N,map_headernames!N:N),0)</f>
        <v>0</v>
      </c>
    </row>
    <row r="261" spans="1:12">
      <c r="A261" s="94" t="s">
        <v>3655</v>
      </c>
      <c r="B261" s="94" t="s">
        <v>3656</v>
      </c>
      <c r="C261" s="83" t="s">
        <v>3657</v>
      </c>
      <c r="D261" s="66" t="s">
        <v>3617</v>
      </c>
      <c r="E261">
        <f>IFERROR(_xlfn.XLOOKUP($A261,map_headernames!H:H,map_headernames!H:H),0)</f>
        <v>0</v>
      </c>
      <c r="F261">
        <f>IFERROR(_xlfn.XLOOKUP($A261,map_headernames!I:I,map_headernames!I:I),0)</f>
        <v>0</v>
      </c>
      <c r="G261">
        <f>IFERROR(_xlfn.XLOOKUP($A261,map_headernames!N:N,map_headernames!N:N),0)</f>
        <v>0</v>
      </c>
    </row>
    <row r="262" spans="1:12">
      <c r="A262" s="94" t="s">
        <v>3658</v>
      </c>
      <c r="B262" s="95" t="s">
        <v>3659</v>
      </c>
      <c r="C262" s="83" t="s">
        <v>3659</v>
      </c>
      <c r="D262" s="66" t="s">
        <v>3617</v>
      </c>
      <c r="E262" t="str">
        <f>IFERROR(_xlfn.XLOOKUP($A262,map_headernames!H:H,map_headernames!H:H),0)</f>
        <v>LAN_SPANISH</v>
      </c>
      <c r="F262">
        <f>IFERROR(_xlfn.XLOOKUP($A262,map_headernames!I:I,map_headernames!I:I),0)</f>
        <v>0</v>
      </c>
      <c r="G262">
        <f>IFERROR(_xlfn.XLOOKUP($A262,map_headernames!N:N,map_headernames!N:N),0)</f>
        <v>0</v>
      </c>
      <c r="I262" s="23"/>
      <c r="K262">
        <v>1</v>
      </c>
      <c r="L262">
        <v>1</v>
      </c>
    </row>
    <row r="263" spans="1:12">
      <c r="A263" s="94" t="s">
        <v>3660</v>
      </c>
      <c r="B263" s="94" t="s">
        <v>3661</v>
      </c>
      <c r="C263" s="83" t="s">
        <v>3662</v>
      </c>
      <c r="D263" s="66" t="s">
        <v>3617</v>
      </c>
      <c r="E263">
        <f>IFERROR(_xlfn.XLOOKUP($A263,map_headernames!H:H,map_headernames!H:H),0)</f>
        <v>0</v>
      </c>
      <c r="F263">
        <f>IFERROR(_xlfn.XLOOKUP($A263,map_headernames!I:I,map_headernames!I:I),0)</f>
        <v>0</v>
      </c>
      <c r="G263">
        <f>IFERROR(_xlfn.XLOOKUP($A263,map_headernames!N:N,map_headernames!N:N),0)</f>
        <v>0</v>
      </c>
    </row>
    <row r="264" spans="1:12">
      <c r="A264" s="94" t="s">
        <v>3663</v>
      </c>
      <c r="B264" s="94" t="s">
        <v>3664</v>
      </c>
      <c r="C264" s="83" t="s">
        <v>3664</v>
      </c>
      <c r="D264" s="66" t="s">
        <v>3617</v>
      </c>
      <c r="E264">
        <f>IFERROR(_xlfn.XLOOKUP($A264,map_headernames!H:H,map_headernames!H:H),0)</f>
        <v>0</v>
      </c>
      <c r="F264">
        <f>IFERROR(_xlfn.XLOOKUP($A264,map_headernames!I:I,map_headernames!I:I),0)</f>
        <v>0</v>
      </c>
      <c r="G264">
        <f>IFERROR(_xlfn.XLOOKUP($A264,map_headernames!N:N,map_headernames!N:N),0)</f>
        <v>0</v>
      </c>
    </row>
    <row r="265" spans="1:12">
      <c r="A265" s="94" t="s">
        <v>3665</v>
      </c>
      <c r="B265" s="94" t="s">
        <v>3666</v>
      </c>
      <c r="C265" s="83" t="s">
        <v>3667</v>
      </c>
      <c r="D265" s="66" t="s">
        <v>3617</v>
      </c>
      <c r="E265">
        <f>IFERROR(_xlfn.XLOOKUP($A265,map_headernames!H:H,map_headernames!H:H),0)</f>
        <v>0</v>
      </c>
      <c r="F265">
        <f>IFERROR(_xlfn.XLOOKUP($A265,map_headernames!I:I,map_headernames!I:I),0)</f>
        <v>0</v>
      </c>
      <c r="G265">
        <f>IFERROR(_xlfn.XLOOKUP($A265,map_headernames!N:N,map_headernames!N:N),0)</f>
        <v>0</v>
      </c>
    </row>
    <row r="266" spans="1:12">
      <c r="A266" s="94" t="s">
        <v>3668</v>
      </c>
      <c r="B266" s="94" t="s">
        <v>3669</v>
      </c>
      <c r="C266" s="83" t="s">
        <v>3669</v>
      </c>
      <c r="D266" s="66" t="s">
        <v>3617</v>
      </c>
      <c r="E266">
        <f>IFERROR(_xlfn.XLOOKUP($A266,map_headernames!H:H,map_headernames!H:H),0)</f>
        <v>0</v>
      </c>
      <c r="F266">
        <f>IFERROR(_xlfn.XLOOKUP($A266,map_headernames!I:I,map_headernames!I:I),0)</f>
        <v>0</v>
      </c>
      <c r="G266">
        <f>IFERROR(_xlfn.XLOOKUP($A266,map_headernames!N:N,map_headernames!N:N),0)</f>
        <v>0</v>
      </c>
    </row>
    <row r="267" spans="1:12">
      <c r="A267" s="94" t="s">
        <v>3670</v>
      </c>
      <c r="B267" s="94" t="s">
        <v>3671</v>
      </c>
      <c r="C267" s="83" t="s">
        <v>3672</v>
      </c>
      <c r="D267" s="66" t="s">
        <v>3617</v>
      </c>
      <c r="E267">
        <f>IFERROR(_xlfn.XLOOKUP($A267,map_headernames!H:H,map_headernames!H:H),0)</f>
        <v>0</v>
      </c>
      <c r="F267">
        <f>IFERROR(_xlfn.XLOOKUP($A267,map_headernames!I:I,map_headernames!I:I),0)</f>
        <v>0</v>
      </c>
      <c r="G267">
        <f>IFERROR(_xlfn.XLOOKUP($A267,map_headernames!N:N,map_headernames!N:N),0)</f>
        <v>0</v>
      </c>
    </row>
    <row r="268" spans="1:12">
      <c r="A268" s="94" t="s">
        <v>3673</v>
      </c>
      <c r="B268" s="94" t="s">
        <v>3674</v>
      </c>
      <c r="C268" s="83" t="s">
        <v>3674</v>
      </c>
      <c r="D268" s="66" t="s">
        <v>3617</v>
      </c>
      <c r="E268">
        <f>IFERROR(_xlfn.XLOOKUP($A268,map_headernames!H:H,map_headernames!H:H),0)</f>
        <v>0</v>
      </c>
      <c r="F268">
        <f>IFERROR(_xlfn.XLOOKUP($A268,map_headernames!I:I,map_headernames!I:I),0)</f>
        <v>0</v>
      </c>
      <c r="G268">
        <f>IFERROR(_xlfn.XLOOKUP($A268,map_headernames!N:N,map_headernames!N:N),0)</f>
        <v>0</v>
      </c>
    </row>
    <row r="269" spans="1:12">
      <c r="A269" s="94" t="s">
        <v>3675</v>
      </c>
      <c r="B269" s="94" t="s">
        <v>3676</v>
      </c>
      <c r="C269" s="83" t="s">
        <v>3677</v>
      </c>
      <c r="D269" s="66" t="s">
        <v>3617</v>
      </c>
      <c r="E269">
        <f>IFERROR(_xlfn.XLOOKUP($A269,map_headernames!H:H,map_headernames!H:H),0)</f>
        <v>0</v>
      </c>
      <c r="F269">
        <f>IFERROR(_xlfn.XLOOKUP($A269,map_headernames!I:I,map_headernames!I:I),0)</f>
        <v>0</v>
      </c>
      <c r="G269">
        <f>IFERROR(_xlfn.XLOOKUP($A269,map_headernames!N:N,map_headernames!N:N),0)</f>
        <v>0</v>
      </c>
    </row>
    <row r="270" spans="1:12">
      <c r="A270" s="94" t="s">
        <v>3678</v>
      </c>
      <c r="B270" s="94" t="s">
        <v>3679</v>
      </c>
      <c r="C270" s="83" t="s">
        <v>3679</v>
      </c>
      <c r="D270" s="66" t="s">
        <v>3617</v>
      </c>
      <c r="E270">
        <f>IFERROR(_xlfn.XLOOKUP($A270,map_headernames!H:H,map_headernames!H:H),0)</f>
        <v>0</v>
      </c>
      <c r="F270">
        <f>IFERROR(_xlfn.XLOOKUP($A270,map_headernames!I:I,map_headernames!I:I),0)</f>
        <v>0</v>
      </c>
      <c r="G270">
        <f>IFERROR(_xlfn.XLOOKUP($A270,map_headernames!N:N,map_headernames!N:N),0)</f>
        <v>0</v>
      </c>
    </row>
    <row r="271" spans="1:12">
      <c r="A271" s="94" t="s">
        <v>3680</v>
      </c>
      <c r="B271" s="94" t="s">
        <v>3681</v>
      </c>
      <c r="C271" s="83" t="s">
        <v>3682</v>
      </c>
      <c r="D271" s="66" t="s">
        <v>3617</v>
      </c>
      <c r="E271">
        <f>IFERROR(_xlfn.XLOOKUP($A271,map_headernames!H:H,map_headernames!H:H),0)</f>
        <v>0</v>
      </c>
      <c r="F271">
        <f>IFERROR(_xlfn.XLOOKUP($A271,map_headernames!I:I,map_headernames!I:I),0)</f>
        <v>0</v>
      </c>
      <c r="G271">
        <f>IFERROR(_xlfn.XLOOKUP($A271,map_headernames!N:N,map_headernames!N:N),0)</f>
        <v>0</v>
      </c>
    </row>
    <row r="272" spans="1:12">
      <c r="A272" s="94" t="s">
        <v>3683</v>
      </c>
      <c r="B272" s="95" t="s">
        <v>3684</v>
      </c>
      <c r="C272" s="83" t="s">
        <v>3684</v>
      </c>
      <c r="D272" s="66" t="s">
        <v>3617</v>
      </c>
      <c r="E272" t="str">
        <f>IFERROR(_xlfn.XLOOKUP($A272,map_headernames!H:H,map_headernames!H:H),0)</f>
        <v>LAN_IE</v>
      </c>
      <c r="F272">
        <f>IFERROR(_xlfn.XLOOKUP($A272,map_headernames!I:I,map_headernames!I:I),0)</f>
        <v>0</v>
      </c>
      <c r="G272">
        <f>IFERROR(_xlfn.XLOOKUP($A272,map_headernames!N:N,map_headernames!N:N),0)</f>
        <v>0</v>
      </c>
      <c r="I272" s="23"/>
      <c r="K272">
        <v>1</v>
      </c>
      <c r="L272">
        <v>1</v>
      </c>
    </row>
    <row r="273" spans="1:12">
      <c r="A273" s="94" t="s">
        <v>3685</v>
      </c>
      <c r="B273" s="94" t="s">
        <v>3686</v>
      </c>
      <c r="C273" s="83" t="s">
        <v>3687</v>
      </c>
      <c r="D273" s="66" t="s">
        <v>3617</v>
      </c>
      <c r="E273" t="str">
        <f>IFERROR(_xlfn.XLOOKUP($A273,map_headernames!H:H,map_headernames!H:H),0)</f>
        <v>PCT_LAN_IE</v>
      </c>
      <c r="F273">
        <f>IFERROR(_xlfn.XLOOKUP($A273,map_headernames!I:I,map_headernames!I:I),0)</f>
        <v>0</v>
      </c>
      <c r="G273">
        <f>IFERROR(_xlfn.XLOOKUP($A273,map_headernames!N:N,map_headernames!N:N),0)</f>
        <v>0</v>
      </c>
    </row>
    <row r="274" spans="1:12">
      <c r="A274" s="94" t="s">
        <v>3688</v>
      </c>
      <c r="B274" s="94" t="s">
        <v>3689</v>
      </c>
      <c r="C274" s="83" t="s">
        <v>3689</v>
      </c>
      <c r="D274" s="66" t="s">
        <v>3617</v>
      </c>
      <c r="E274">
        <f>IFERROR(_xlfn.XLOOKUP($A274,map_headernames!H:H,map_headernames!H:H),0)</f>
        <v>0</v>
      </c>
      <c r="F274">
        <f>IFERROR(_xlfn.XLOOKUP($A274,map_headernames!I:I,map_headernames!I:I),0)</f>
        <v>0</v>
      </c>
      <c r="G274">
        <f>IFERROR(_xlfn.XLOOKUP($A274,map_headernames!N:N,map_headernames!N:N),0)</f>
        <v>0</v>
      </c>
    </row>
    <row r="275" spans="1:12">
      <c r="A275" s="94" t="s">
        <v>3690</v>
      </c>
      <c r="B275" s="94" t="s">
        <v>3691</v>
      </c>
      <c r="C275" s="83" t="s">
        <v>3692</v>
      </c>
      <c r="D275" s="66" t="s">
        <v>3617</v>
      </c>
      <c r="E275">
        <f>IFERROR(_xlfn.XLOOKUP($A275,map_headernames!H:H,map_headernames!H:H),0)</f>
        <v>0</v>
      </c>
      <c r="F275">
        <f>IFERROR(_xlfn.XLOOKUP($A275,map_headernames!I:I,map_headernames!I:I),0)</f>
        <v>0</v>
      </c>
      <c r="G275">
        <f>IFERROR(_xlfn.XLOOKUP($A275,map_headernames!N:N,map_headernames!N:N),0)</f>
        <v>0</v>
      </c>
    </row>
    <row r="276" spans="1:12">
      <c r="A276" s="94" t="s">
        <v>3693</v>
      </c>
      <c r="B276" s="94" t="s">
        <v>3694</v>
      </c>
      <c r="C276" s="83" t="s">
        <v>3694</v>
      </c>
      <c r="D276" s="66" t="s">
        <v>3617</v>
      </c>
      <c r="E276">
        <f>IFERROR(_xlfn.XLOOKUP($A276,map_headernames!H:H,map_headernames!H:H),0)</f>
        <v>0</v>
      </c>
      <c r="F276">
        <f>IFERROR(_xlfn.XLOOKUP($A276,map_headernames!I:I,map_headernames!I:I),0)</f>
        <v>0</v>
      </c>
      <c r="G276">
        <f>IFERROR(_xlfn.XLOOKUP($A276,map_headernames!N:N,map_headernames!N:N),0)</f>
        <v>0</v>
      </c>
    </row>
    <row r="277" spans="1:12">
      <c r="A277" s="94" t="s">
        <v>3695</v>
      </c>
      <c r="B277" s="94" t="s">
        <v>3696</v>
      </c>
      <c r="C277" s="83" t="s">
        <v>3697</v>
      </c>
      <c r="D277" s="66" t="s">
        <v>3617</v>
      </c>
      <c r="E277">
        <f>IFERROR(_xlfn.XLOOKUP($A277,map_headernames!H:H,map_headernames!H:H),0)</f>
        <v>0</v>
      </c>
      <c r="F277">
        <f>IFERROR(_xlfn.XLOOKUP($A277,map_headernames!I:I,map_headernames!I:I),0)</f>
        <v>0</v>
      </c>
      <c r="G277">
        <f>IFERROR(_xlfn.XLOOKUP($A277,map_headernames!N:N,map_headernames!N:N),0)</f>
        <v>0</v>
      </c>
    </row>
    <row r="278" spans="1:12">
      <c r="A278" s="94" t="s">
        <v>3698</v>
      </c>
      <c r="B278" s="94" t="s">
        <v>3699</v>
      </c>
      <c r="C278" s="83" t="s">
        <v>3699</v>
      </c>
      <c r="D278" s="66" t="s">
        <v>3617</v>
      </c>
      <c r="E278">
        <f>IFERROR(_xlfn.XLOOKUP($A278,map_headernames!H:H,map_headernames!H:H),0)</f>
        <v>0</v>
      </c>
      <c r="F278">
        <f>IFERROR(_xlfn.XLOOKUP($A278,map_headernames!I:I,map_headernames!I:I),0)</f>
        <v>0</v>
      </c>
      <c r="G278">
        <f>IFERROR(_xlfn.XLOOKUP($A278,map_headernames!N:N,map_headernames!N:N),0)</f>
        <v>0</v>
      </c>
    </row>
    <row r="279" spans="1:12">
      <c r="A279" s="94" t="s">
        <v>3700</v>
      </c>
      <c r="B279" s="94" t="s">
        <v>3701</v>
      </c>
      <c r="C279" s="83" t="s">
        <v>3702</v>
      </c>
      <c r="D279" s="66" t="s">
        <v>3617</v>
      </c>
      <c r="E279">
        <f>IFERROR(_xlfn.XLOOKUP($A279,map_headernames!H:H,map_headernames!H:H),0)</f>
        <v>0</v>
      </c>
      <c r="F279">
        <f>IFERROR(_xlfn.XLOOKUP($A279,map_headernames!I:I,map_headernames!I:I),0)</f>
        <v>0</v>
      </c>
      <c r="G279">
        <f>IFERROR(_xlfn.XLOOKUP($A279,map_headernames!N:N,map_headernames!N:N),0)</f>
        <v>0</v>
      </c>
    </row>
    <row r="280" spans="1:12">
      <c r="A280" s="94" t="s">
        <v>3703</v>
      </c>
      <c r="B280" s="94" t="s">
        <v>3704</v>
      </c>
      <c r="C280" s="83" t="s">
        <v>3704</v>
      </c>
      <c r="D280" s="66" t="s">
        <v>3617</v>
      </c>
      <c r="E280">
        <f>IFERROR(_xlfn.XLOOKUP($A280,map_headernames!H:H,map_headernames!H:H),0)</f>
        <v>0</v>
      </c>
      <c r="F280">
        <f>IFERROR(_xlfn.XLOOKUP($A280,map_headernames!I:I,map_headernames!I:I),0)</f>
        <v>0</v>
      </c>
      <c r="G280">
        <f>IFERROR(_xlfn.XLOOKUP($A280,map_headernames!N:N,map_headernames!N:N),0)</f>
        <v>0</v>
      </c>
    </row>
    <row r="281" spans="1:12">
      <c r="A281" s="94" t="s">
        <v>3705</v>
      </c>
      <c r="B281" s="94" t="s">
        <v>3706</v>
      </c>
      <c r="C281" s="83" t="s">
        <v>3707</v>
      </c>
      <c r="D281" s="66" t="s">
        <v>3617</v>
      </c>
      <c r="E281">
        <f>IFERROR(_xlfn.XLOOKUP($A281,map_headernames!H:H,map_headernames!H:H),0)</f>
        <v>0</v>
      </c>
      <c r="F281">
        <f>IFERROR(_xlfn.XLOOKUP($A281,map_headernames!I:I,map_headernames!I:I),0)</f>
        <v>0</v>
      </c>
      <c r="G281">
        <f>IFERROR(_xlfn.XLOOKUP($A281,map_headernames!N:N,map_headernames!N:N),0)</f>
        <v>0</v>
      </c>
    </row>
    <row r="282" spans="1:12">
      <c r="A282" s="94" t="s">
        <v>3708</v>
      </c>
      <c r="B282" s="95" t="s">
        <v>3709</v>
      </c>
      <c r="C282" s="83" t="s">
        <v>3709</v>
      </c>
      <c r="D282" s="66" t="s">
        <v>3617</v>
      </c>
      <c r="E282" t="str">
        <f>IFERROR(_xlfn.XLOOKUP($A282,map_headernames!H:H,map_headernames!H:H),0)</f>
        <v>LAN_API</v>
      </c>
      <c r="F282">
        <f>IFERROR(_xlfn.XLOOKUP($A282,map_headernames!I:I,map_headernames!I:I),0)</f>
        <v>0</v>
      </c>
      <c r="G282">
        <f>IFERROR(_xlfn.XLOOKUP($A282,map_headernames!N:N,map_headernames!N:N),0)</f>
        <v>0</v>
      </c>
      <c r="I282" s="23"/>
      <c r="K282">
        <v>1</v>
      </c>
      <c r="L282">
        <v>1</v>
      </c>
    </row>
    <row r="283" spans="1:12">
      <c r="A283" s="94" t="s">
        <v>3710</v>
      </c>
      <c r="B283" s="94" t="s">
        <v>3711</v>
      </c>
      <c r="C283" s="83" t="s">
        <v>3662</v>
      </c>
      <c r="D283" s="66" t="s">
        <v>3617</v>
      </c>
      <c r="E283" t="str">
        <f>IFERROR(_xlfn.XLOOKUP($A283,map_headernames!H:H,map_headernames!H:H),0)</f>
        <v>PCT_LAN_API</v>
      </c>
      <c r="F283">
        <f>IFERROR(_xlfn.XLOOKUP($A283,map_headernames!I:I,map_headernames!I:I),0)</f>
        <v>0</v>
      </c>
      <c r="G283">
        <f>IFERROR(_xlfn.XLOOKUP($A283,map_headernames!N:N,map_headernames!N:N),0)</f>
        <v>0</v>
      </c>
    </row>
    <row r="284" spans="1:12">
      <c r="A284" s="94" t="s">
        <v>3712</v>
      </c>
      <c r="B284" s="94" t="s">
        <v>3713</v>
      </c>
      <c r="C284" s="83" t="s">
        <v>3713</v>
      </c>
      <c r="D284" s="66" t="s">
        <v>3617</v>
      </c>
      <c r="E284">
        <f>IFERROR(_xlfn.XLOOKUP($A284,map_headernames!H:H,map_headernames!H:H),0)</f>
        <v>0</v>
      </c>
      <c r="F284">
        <f>IFERROR(_xlfn.XLOOKUP($A284,map_headernames!I:I,map_headernames!I:I),0)</f>
        <v>0</v>
      </c>
      <c r="G284">
        <f>IFERROR(_xlfn.XLOOKUP($A284,map_headernames!N:N,map_headernames!N:N),0)</f>
        <v>0</v>
      </c>
    </row>
    <row r="285" spans="1:12">
      <c r="A285" s="94" t="s">
        <v>3714</v>
      </c>
      <c r="B285" s="94" t="s">
        <v>3715</v>
      </c>
      <c r="C285" s="83" t="s">
        <v>3716</v>
      </c>
      <c r="D285" s="66" t="s">
        <v>3617</v>
      </c>
      <c r="E285">
        <f>IFERROR(_xlfn.XLOOKUP($A285,map_headernames!H:H,map_headernames!H:H),0)</f>
        <v>0</v>
      </c>
      <c r="F285">
        <f>IFERROR(_xlfn.XLOOKUP($A285,map_headernames!I:I,map_headernames!I:I),0)</f>
        <v>0</v>
      </c>
      <c r="G285">
        <f>IFERROR(_xlfn.XLOOKUP($A285,map_headernames!N:N,map_headernames!N:N),0)</f>
        <v>0</v>
      </c>
    </row>
    <row r="286" spans="1:12">
      <c r="A286" s="94" t="s">
        <v>3717</v>
      </c>
      <c r="B286" s="94" t="s">
        <v>3718</v>
      </c>
      <c r="C286" s="83" t="s">
        <v>3718</v>
      </c>
      <c r="D286" s="66" t="s">
        <v>3617</v>
      </c>
      <c r="E286">
        <f>IFERROR(_xlfn.XLOOKUP($A286,map_headernames!H:H,map_headernames!H:H),0)</f>
        <v>0</v>
      </c>
      <c r="F286">
        <f>IFERROR(_xlfn.XLOOKUP($A286,map_headernames!I:I,map_headernames!I:I),0)</f>
        <v>0</v>
      </c>
      <c r="G286">
        <f>IFERROR(_xlfn.XLOOKUP($A286,map_headernames!N:N,map_headernames!N:N),0)</f>
        <v>0</v>
      </c>
    </row>
    <row r="287" spans="1:12">
      <c r="A287" s="94" t="s">
        <v>3719</v>
      </c>
      <c r="B287" s="94" t="s">
        <v>3720</v>
      </c>
      <c r="C287" s="83" t="s">
        <v>3721</v>
      </c>
      <c r="D287" s="66" t="s">
        <v>3617</v>
      </c>
      <c r="E287">
        <f>IFERROR(_xlfn.XLOOKUP($A287,map_headernames!H:H,map_headernames!H:H),0)</f>
        <v>0</v>
      </c>
      <c r="F287">
        <f>IFERROR(_xlfn.XLOOKUP($A287,map_headernames!I:I,map_headernames!I:I),0)</f>
        <v>0</v>
      </c>
      <c r="G287">
        <f>IFERROR(_xlfn.XLOOKUP($A287,map_headernames!N:N,map_headernames!N:N),0)</f>
        <v>0</v>
      </c>
    </row>
    <row r="288" spans="1:12">
      <c r="A288" s="94" t="s">
        <v>3722</v>
      </c>
      <c r="B288" s="94" t="s">
        <v>3723</v>
      </c>
      <c r="C288" s="83" t="s">
        <v>3723</v>
      </c>
      <c r="D288" s="66" t="s">
        <v>3617</v>
      </c>
      <c r="E288">
        <f>IFERROR(_xlfn.XLOOKUP($A288,map_headernames!H:H,map_headernames!H:H),0)</f>
        <v>0</v>
      </c>
      <c r="F288">
        <f>IFERROR(_xlfn.XLOOKUP($A288,map_headernames!I:I,map_headernames!I:I),0)</f>
        <v>0</v>
      </c>
      <c r="G288">
        <f>IFERROR(_xlfn.XLOOKUP($A288,map_headernames!N:N,map_headernames!N:N),0)</f>
        <v>0</v>
      </c>
    </row>
    <row r="289" spans="1:12">
      <c r="A289" s="94" t="s">
        <v>3724</v>
      </c>
      <c r="B289" s="94" t="s">
        <v>3725</v>
      </c>
      <c r="C289" s="83" t="s">
        <v>3726</v>
      </c>
      <c r="D289" s="66" t="s">
        <v>3617</v>
      </c>
      <c r="E289">
        <f>IFERROR(_xlfn.XLOOKUP($A289,map_headernames!H:H,map_headernames!H:H),0)</f>
        <v>0</v>
      </c>
      <c r="F289">
        <f>IFERROR(_xlfn.XLOOKUP($A289,map_headernames!I:I,map_headernames!I:I),0)</f>
        <v>0</v>
      </c>
      <c r="G289">
        <f>IFERROR(_xlfn.XLOOKUP($A289,map_headernames!N:N,map_headernames!N:N),0)</f>
        <v>0</v>
      </c>
    </row>
    <row r="290" spans="1:12">
      <c r="A290" s="94" t="s">
        <v>3727</v>
      </c>
      <c r="B290" s="94" t="s">
        <v>3728</v>
      </c>
      <c r="C290" s="83" t="s">
        <v>3728</v>
      </c>
      <c r="D290" s="66" t="s">
        <v>3617</v>
      </c>
      <c r="E290">
        <f>IFERROR(_xlfn.XLOOKUP($A290,map_headernames!H:H,map_headernames!H:H),0)</f>
        <v>0</v>
      </c>
      <c r="F290">
        <f>IFERROR(_xlfn.XLOOKUP($A290,map_headernames!I:I,map_headernames!I:I),0)</f>
        <v>0</v>
      </c>
      <c r="G290">
        <f>IFERROR(_xlfn.XLOOKUP($A290,map_headernames!N:N,map_headernames!N:N),0)</f>
        <v>0</v>
      </c>
    </row>
    <row r="291" spans="1:12">
      <c r="A291" s="94" t="s">
        <v>3729</v>
      </c>
      <c r="B291" s="94" t="s">
        <v>3730</v>
      </c>
      <c r="C291" s="83" t="s">
        <v>3731</v>
      </c>
      <c r="D291" s="66" t="s">
        <v>3617</v>
      </c>
      <c r="E291">
        <f>IFERROR(_xlfn.XLOOKUP($A291,map_headernames!H:H,map_headernames!H:H),0)</f>
        <v>0</v>
      </c>
      <c r="F291">
        <f>IFERROR(_xlfn.XLOOKUP($A291,map_headernames!I:I,map_headernames!I:I),0)</f>
        <v>0</v>
      </c>
      <c r="G291">
        <f>IFERROR(_xlfn.XLOOKUP($A291,map_headernames!N:N,map_headernames!N:N),0)</f>
        <v>0</v>
      </c>
    </row>
    <row r="292" spans="1:12">
      <c r="A292" s="94" t="s">
        <v>3732</v>
      </c>
      <c r="B292" s="95" t="s">
        <v>3733</v>
      </c>
      <c r="C292" s="83" t="s">
        <v>3733</v>
      </c>
      <c r="D292" s="66" t="s">
        <v>3617</v>
      </c>
      <c r="E292" t="str">
        <f>IFERROR(_xlfn.XLOOKUP($A292,map_headernames!H:H,map_headernames!H:H),0)</f>
        <v>LAN_OTHER</v>
      </c>
      <c r="F292">
        <f>IFERROR(_xlfn.XLOOKUP($A292,map_headernames!I:I,map_headernames!I:I),0)</f>
        <v>0</v>
      </c>
      <c r="G292">
        <f>IFERROR(_xlfn.XLOOKUP($A292,map_headernames!N:N,map_headernames!N:N),0)</f>
        <v>0</v>
      </c>
    </row>
    <row r="293" spans="1:12">
      <c r="A293" s="94" t="s">
        <v>3734</v>
      </c>
      <c r="B293" s="94" t="s">
        <v>3735</v>
      </c>
      <c r="C293" s="83" t="s">
        <v>3736</v>
      </c>
      <c r="D293" s="66" t="s">
        <v>3617</v>
      </c>
      <c r="E293">
        <f>IFERROR(_xlfn.XLOOKUP($A293,map_headernames!H:H,map_headernames!H:H),0)</f>
        <v>0</v>
      </c>
      <c r="F293">
        <f>IFERROR(_xlfn.XLOOKUP($A293,map_headernames!I:I,map_headernames!I:I),0)</f>
        <v>0</v>
      </c>
      <c r="G293">
        <f>IFERROR(_xlfn.XLOOKUP($A293,map_headernames!N:N,map_headernames!N:N),0)</f>
        <v>0</v>
      </c>
    </row>
    <row r="294" spans="1:12">
      <c r="A294" s="94" t="s">
        <v>3737</v>
      </c>
      <c r="B294" s="94" t="s">
        <v>3738</v>
      </c>
      <c r="C294" s="83" t="s">
        <v>3738</v>
      </c>
      <c r="D294" s="66" t="s">
        <v>3617</v>
      </c>
      <c r="E294">
        <f>IFERROR(_xlfn.XLOOKUP($A294,map_headernames!H:H,map_headernames!H:H),0)</f>
        <v>0</v>
      </c>
      <c r="F294">
        <f>IFERROR(_xlfn.XLOOKUP($A294,map_headernames!I:I,map_headernames!I:I),0)</f>
        <v>0</v>
      </c>
      <c r="G294">
        <f>IFERROR(_xlfn.XLOOKUP($A294,map_headernames!N:N,map_headernames!N:N),0)</f>
        <v>0</v>
      </c>
    </row>
    <row r="295" spans="1:12">
      <c r="A295" s="94" t="s">
        <v>3739</v>
      </c>
      <c r="B295" s="94" t="s">
        <v>3740</v>
      </c>
      <c r="C295" s="83" t="s">
        <v>3741</v>
      </c>
      <c r="D295" s="66" t="s">
        <v>3617</v>
      </c>
      <c r="E295">
        <f>IFERROR(_xlfn.XLOOKUP($A295,map_headernames!H:H,map_headernames!H:H),0)</f>
        <v>0</v>
      </c>
      <c r="F295">
        <f>IFERROR(_xlfn.XLOOKUP($A295,map_headernames!I:I,map_headernames!I:I),0)</f>
        <v>0</v>
      </c>
      <c r="G295">
        <f>IFERROR(_xlfn.XLOOKUP($A295,map_headernames!N:N,map_headernames!N:N),0)</f>
        <v>0</v>
      </c>
    </row>
    <row r="296" spans="1:12">
      <c r="A296" s="94" t="s">
        <v>3742</v>
      </c>
      <c r="B296" s="94" t="s">
        <v>3743</v>
      </c>
      <c r="C296" s="83" t="s">
        <v>3743</v>
      </c>
      <c r="D296" s="66" t="s">
        <v>3617</v>
      </c>
      <c r="E296">
        <f>IFERROR(_xlfn.XLOOKUP($A296,map_headernames!H:H,map_headernames!H:H),0)</f>
        <v>0</v>
      </c>
      <c r="F296">
        <f>IFERROR(_xlfn.XLOOKUP($A296,map_headernames!I:I,map_headernames!I:I),0)</f>
        <v>0</v>
      </c>
      <c r="G296">
        <f>IFERROR(_xlfn.XLOOKUP($A296,map_headernames!N:N,map_headernames!N:N),0)</f>
        <v>0</v>
      </c>
    </row>
    <row r="297" spans="1:12">
      <c r="A297" s="94" t="s">
        <v>3744</v>
      </c>
      <c r="B297" s="94" t="s">
        <v>3745</v>
      </c>
      <c r="C297" s="83" t="s">
        <v>3746</v>
      </c>
      <c r="D297" s="66" t="s">
        <v>3617</v>
      </c>
      <c r="E297">
        <f>IFERROR(_xlfn.XLOOKUP($A297,map_headernames!H:H,map_headernames!H:H),0)</f>
        <v>0</v>
      </c>
      <c r="F297">
        <f>IFERROR(_xlfn.XLOOKUP($A297,map_headernames!I:I,map_headernames!I:I),0)</f>
        <v>0</v>
      </c>
      <c r="G297">
        <f>IFERROR(_xlfn.XLOOKUP($A297,map_headernames!N:N,map_headernames!N:N),0)</f>
        <v>0</v>
      </c>
    </row>
    <row r="298" spans="1:12">
      <c r="A298" s="94" t="s">
        <v>3747</v>
      </c>
      <c r="B298" s="94" t="s">
        <v>3748</v>
      </c>
      <c r="C298" s="83" t="s">
        <v>3748</v>
      </c>
      <c r="D298" s="66" t="s">
        <v>3617</v>
      </c>
      <c r="E298">
        <f>IFERROR(_xlfn.XLOOKUP($A298,map_headernames!H:H,map_headernames!H:H),0)</f>
        <v>0</v>
      </c>
      <c r="F298">
        <f>IFERROR(_xlfn.XLOOKUP($A298,map_headernames!I:I,map_headernames!I:I),0)</f>
        <v>0</v>
      </c>
      <c r="G298">
        <f>IFERROR(_xlfn.XLOOKUP($A298,map_headernames!N:N,map_headernames!N:N),0)</f>
        <v>0</v>
      </c>
    </row>
    <row r="299" spans="1:12">
      <c r="A299" s="94" t="s">
        <v>3749</v>
      </c>
      <c r="B299" s="94" t="s">
        <v>3750</v>
      </c>
      <c r="C299" s="83" t="s">
        <v>3751</v>
      </c>
      <c r="D299" s="66" t="s">
        <v>3617</v>
      </c>
      <c r="E299">
        <f>IFERROR(_xlfn.XLOOKUP($A299,map_headernames!H:H,map_headernames!H:H),0)</f>
        <v>0</v>
      </c>
      <c r="F299">
        <f>IFERROR(_xlfn.XLOOKUP($A299,map_headernames!I:I,map_headernames!I:I),0)</f>
        <v>0</v>
      </c>
      <c r="G299">
        <f>IFERROR(_xlfn.XLOOKUP($A299,map_headernames!N:N,map_headernames!N:N),0)</f>
        <v>0</v>
      </c>
    </row>
    <row r="300" spans="1:12">
      <c r="A300" s="94" t="s">
        <v>3752</v>
      </c>
      <c r="B300" s="94" t="s">
        <v>3753</v>
      </c>
      <c r="C300" s="83" t="s">
        <v>3753</v>
      </c>
      <c r="D300" s="66" t="s">
        <v>3617</v>
      </c>
      <c r="E300">
        <f>IFERROR(_xlfn.XLOOKUP($A300,map_headernames!H:H,map_headernames!H:H),0)</f>
        <v>0</v>
      </c>
      <c r="F300">
        <f>IFERROR(_xlfn.XLOOKUP($A300,map_headernames!I:I,map_headernames!I:I),0)</f>
        <v>0</v>
      </c>
      <c r="G300">
        <f>IFERROR(_xlfn.XLOOKUP($A300,map_headernames!N:N,map_headernames!N:N),0)</f>
        <v>0</v>
      </c>
    </row>
    <row r="301" spans="1:12">
      <c r="A301" s="94" t="s">
        <v>3754</v>
      </c>
      <c r="B301" s="94" t="s">
        <v>3755</v>
      </c>
      <c r="C301" s="83" t="s">
        <v>3756</v>
      </c>
      <c r="D301" s="66" t="s">
        <v>3617</v>
      </c>
      <c r="E301">
        <f>IFERROR(_xlfn.XLOOKUP($A301,map_headernames!H:H,map_headernames!H:H),0)</f>
        <v>0</v>
      </c>
      <c r="F301">
        <f>IFERROR(_xlfn.XLOOKUP($A301,map_headernames!I:I,map_headernames!I:I),0)</f>
        <v>0</v>
      </c>
      <c r="G301">
        <f>IFERROR(_xlfn.XLOOKUP($A301,map_headernames!N:N,map_headernames!N:N),0)</f>
        <v>0</v>
      </c>
    </row>
    <row r="302" spans="1:12">
      <c r="A302" s="82" t="s">
        <v>3757</v>
      </c>
      <c r="B302" s="96" t="s">
        <v>3170</v>
      </c>
      <c r="C302" s="83" t="s">
        <v>3170</v>
      </c>
      <c r="D302" s="66" t="s">
        <v>3617</v>
      </c>
      <c r="E302">
        <f>IFERROR(_xlfn.XLOOKUP($A302,map_headernames!H:H,map_headernames!H:H),0)</f>
        <v>0</v>
      </c>
      <c r="F302">
        <f>IFERROR(_xlfn.XLOOKUP($A302,map_headernames!I:I,map_headernames!I:I),0)</f>
        <v>0</v>
      </c>
      <c r="G302">
        <f>IFERROR(_xlfn.XLOOKUP($A302,map_headernames!N:N,map_headernames!N:N),0)</f>
        <v>0</v>
      </c>
      <c r="H302" s="39"/>
      <c r="I302" t="s">
        <v>1057</v>
      </c>
      <c r="J302" s="39" t="s">
        <v>1055</v>
      </c>
      <c r="K302">
        <v>0</v>
      </c>
      <c r="L302">
        <v>0</v>
      </c>
    </row>
    <row r="303" spans="1:12">
      <c r="A303" s="82" t="s">
        <v>561</v>
      </c>
      <c r="B303" s="96" t="s">
        <v>3758</v>
      </c>
      <c r="C303" s="83" t="s">
        <v>3759</v>
      </c>
      <c r="D303" s="66" t="s">
        <v>3617</v>
      </c>
      <c r="E303" t="str">
        <f>IFERROR(_xlfn.XLOOKUP($A303,map_headernames!H:H,map_headernames!H:H),0)</f>
        <v>LINGISO</v>
      </c>
      <c r="F303">
        <f>IFERROR(_xlfn.XLOOKUP($A303,map_headernames!I:I,map_headernames!I:I),0)</f>
        <v>0</v>
      </c>
      <c r="G303" t="str">
        <f>IFERROR(_xlfn.XLOOKUP($A303,map_headernames!N:N,map_headernames!N:N),0)</f>
        <v>LINGISO</v>
      </c>
      <c r="H303" s="39"/>
      <c r="I303" t="s">
        <v>561</v>
      </c>
      <c r="J303" s="39" t="s">
        <v>560</v>
      </c>
      <c r="K303">
        <v>0</v>
      </c>
      <c r="L303">
        <v>0</v>
      </c>
    </row>
    <row r="304" spans="1:12">
      <c r="A304" s="82" t="s">
        <v>3760</v>
      </c>
      <c r="B304" s="82" t="s">
        <v>3761</v>
      </c>
      <c r="C304" s="83" t="s">
        <v>3762</v>
      </c>
      <c r="D304" s="66" t="s">
        <v>3617</v>
      </c>
      <c r="E304">
        <f>IFERROR(_xlfn.XLOOKUP($A304,map_headernames!H:H,map_headernames!H:H),0)</f>
        <v>0</v>
      </c>
      <c r="F304">
        <f>IFERROR(_xlfn.XLOOKUP($A304,map_headernames!I:I,map_headernames!I:I),0)</f>
        <v>0</v>
      </c>
      <c r="G304">
        <f>IFERROR(_xlfn.XLOOKUP($A304,map_headernames!N:N,map_headernames!N:N),0)</f>
        <v>0</v>
      </c>
      <c r="H304" s="39"/>
      <c r="I304" t="s">
        <v>1627</v>
      </c>
      <c r="J304" s="39" t="s">
        <v>150</v>
      </c>
      <c r="K304">
        <v>0</v>
      </c>
      <c r="L304">
        <v>0</v>
      </c>
    </row>
    <row r="305" spans="1:12">
      <c r="A305" s="76" t="s">
        <v>3763</v>
      </c>
      <c r="B305" s="76" t="s">
        <v>3764</v>
      </c>
      <c r="C305" s="83" t="s">
        <v>3764</v>
      </c>
      <c r="D305" s="66" t="s">
        <v>3617</v>
      </c>
      <c r="E305">
        <f>IFERROR(_xlfn.XLOOKUP($A305,map_headernames!H:H,map_headernames!H:H),0)</f>
        <v>0</v>
      </c>
      <c r="F305">
        <f>IFERROR(_xlfn.XLOOKUP($A305,map_headernames!I:I,map_headernames!I:I),0)</f>
        <v>0</v>
      </c>
      <c r="G305">
        <f>IFERROR(_xlfn.XLOOKUP($A305,map_headernames!N:N,map_headernames!N:N),0)</f>
        <v>0</v>
      </c>
    </row>
    <row r="306" spans="1:12">
      <c r="A306" s="76" t="s">
        <v>3765</v>
      </c>
      <c r="B306" s="76" t="s">
        <v>3766</v>
      </c>
      <c r="C306" s="83" t="s">
        <v>3767</v>
      </c>
      <c r="D306" s="66" t="s">
        <v>3617</v>
      </c>
      <c r="E306">
        <f>IFERROR(_xlfn.XLOOKUP($A306,map_headernames!H:H,map_headernames!H:H),0)</f>
        <v>0</v>
      </c>
      <c r="F306">
        <f>IFERROR(_xlfn.XLOOKUP($A306,map_headernames!I:I,map_headernames!I:I),0)</f>
        <v>0</v>
      </c>
      <c r="G306">
        <f>IFERROR(_xlfn.XLOOKUP($A306,map_headernames!N:N,map_headernames!N:N),0)</f>
        <v>0</v>
      </c>
    </row>
    <row r="307" spans="1:12">
      <c r="A307" s="76" t="s">
        <v>3768</v>
      </c>
      <c r="B307" s="76" t="s">
        <v>2483</v>
      </c>
      <c r="C307" s="83" t="s">
        <v>2483</v>
      </c>
      <c r="D307" s="66" t="s">
        <v>3617</v>
      </c>
      <c r="E307">
        <f>IFERROR(_xlfn.XLOOKUP($A307,map_headernames!H:H,map_headernames!H:H),0)</f>
        <v>0</v>
      </c>
      <c r="F307">
        <f>IFERROR(_xlfn.XLOOKUP($A307,map_headernames!I:I,map_headernames!I:I),0)</f>
        <v>0</v>
      </c>
      <c r="G307">
        <f>IFERROR(_xlfn.XLOOKUP($A307,map_headernames!N:N,map_headernames!N:N),0)</f>
        <v>0</v>
      </c>
    </row>
    <row r="308" spans="1:12">
      <c r="A308" s="76" t="s">
        <v>3769</v>
      </c>
      <c r="B308" s="76" t="s">
        <v>3770</v>
      </c>
      <c r="C308" s="83" t="s">
        <v>3771</v>
      </c>
      <c r="D308" s="66" t="s">
        <v>3617</v>
      </c>
      <c r="E308">
        <f>IFERROR(_xlfn.XLOOKUP($A308,map_headernames!H:H,map_headernames!H:H),0)</f>
        <v>0</v>
      </c>
      <c r="F308">
        <f>IFERROR(_xlfn.XLOOKUP($A308,map_headernames!I:I,map_headernames!I:I),0)</f>
        <v>0</v>
      </c>
      <c r="G308">
        <f>IFERROR(_xlfn.XLOOKUP($A308,map_headernames!N:N,map_headernames!N:N),0)</f>
        <v>0</v>
      </c>
    </row>
    <row r="309" spans="1:12">
      <c r="A309" s="76" t="s">
        <v>3772</v>
      </c>
      <c r="B309" s="74" t="s">
        <v>3773</v>
      </c>
      <c r="C309" s="83" t="s">
        <v>3774</v>
      </c>
      <c r="D309" s="66" t="s">
        <v>3617</v>
      </c>
      <c r="E309" t="str">
        <f>IFERROR(_xlfn.XLOOKUP($A309,map_headernames!H:H,map_headernames!H:H),0)</f>
        <v>HLI_SPANISH_LI</v>
      </c>
      <c r="F309">
        <f>IFERROR(_xlfn.XLOOKUP($A309,map_headernames!I:I,map_headernames!I:I),0)</f>
        <v>0</v>
      </c>
      <c r="G309">
        <f>IFERROR(_xlfn.XLOOKUP($A309,map_headernames!N:N,map_headernames!N:N),0)</f>
        <v>0</v>
      </c>
      <c r="K309">
        <v>1</v>
      </c>
      <c r="L309">
        <v>1</v>
      </c>
    </row>
    <row r="310" spans="1:12">
      <c r="A310" s="76" t="s">
        <v>3775</v>
      </c>
      <c r="B310" s="76" t="s">
        <v>3776</v>
      </c>
      <c r="C310" s="83" t="s">
        <v>3777</v>
      </c>
      <c r="D310" s="66" t="s">
        <v>3617</v>
      </c>
      <c r="E310">
        <f>IFERROR(_xlfn.XLOOKUP($A310,map_headernames!H:H,map_headernames!H:H),0)</f>
        <v>0</v>
      </c>
      <c r="F310">
        <f>IFERROR(_xlfn.XLOOKUP($A310,map_headernames!I:I,map_headernames!I:I),0)</f>
        <v>0</v>
      </c>
      <c r="G310">
        <f>IFERROR(_xlfn.XLOOKUP($A310,map_headernames!N:N,map_headernames!N:N),0)</f>
        <v>0</v>
      </c>
      <c r="K310">
        <v>2</v>
      </c>
      <c r="L310">
        <v>1</v>
      </c>
    </row>
    <row r="311" spans="1:12">
      <c r="A311" s="76" t="s">
        <v>3778</v>
      </c>
      <c r="B311" s="76" t="s">
        <v>3779</v>
      </c>
      <c r="C311" s="83" t="s">
        <v>3780</v>
      </c>
      <c r="D311" s="66" t="s">
        <v>3617</v>
      </c>
      <c r="E311">
        <f>IFERROR(_xlfn.XLOOKUP($A311,map_headernames!H:H,map_headernames!H:H),0)</f>
        <v>0</v>
      </c>
      <c r="F311">
        <f>IFERROR(_xlfn.XLOOKUP($A311,map_headernames!I:I,map_headernames!I:I),0)</f>
        <v>0</v>
      </c>
      <c r="G311">
        <f>IFERROR(_xlfn.XLOOKUP($A311,map_headernames!N:N,map_headernames!N:N),0)</f>
        <v>0</v>
      </c>
    </row>
    <row r="312" spans="1:12">
      <c r="A312" s="76" t="s">
        <v>3781</v>
      </c>
      <c r="B312" s="76" t="s">
        <v>3782</v>
      </c>
      <c r="C312" s="83" t="s">
        <v>3783</v>
      </c>
      <c r="D312" s="66" t="s">
        <v>3617</v>
      </c>
      <c r="E312">
        <f>IFERROR(_xlfn.XLOOKUP($A312,map_headernames!H:H,map_headernames!H:H),0)</f>
        <v>0</v>
      </c>
      <c r="F312">
        <f>IFERROR(_xlfn.XLOOKUP($A312,map_headernames!I:I,map_headernames!I:I),0)</f>
        <v>0</v>
      </c>
      <c r="G312">
        <f>IFERROR(_xlfn.XLOOKUP($A312,map_headernames!N:N,map_headernames!N:N),0)</f>
        <v>0</v>
      </c>
    </row>
    <row r="313" spans="1:12">
      <c r="A313" s="76" t="s">
        <v>3784</v>
      </c>
      <c r="B313" s="76" t="s">
        <v>3785</v>
      </c>
      <c r="C313" s="83" t="s">
        <v>3785</v>
      </c>
      <c r="D313" s="66" t="s">
        <v>3617</v>
      </c>
      <c r="E313">
        <f>IFERROR(_xlfn.XLOOKUP($A313,map_headernames!H:H,map_headernames!H:H),0)</f>
        <v>0</v>
      </c>
      <c r="F313">
        <f>IFERROR(_xlfn.XLOOKUP($A313,map_headernames!I:I,map_headernames!I:I),0)</f>
        <v>0</v>
      </c>
      <c r="G313">
        <f>IFERROR(_xlfn.XLOOKUP($A313,map_headernames!N:N,map_headernames!N:N),0)</f>
        <v>0</v>
      </c>
    </row>
    <row r="314" spans="1:12">
      <c r="A314" s="76" t="s">
        <v>3786</v>
      </c>
      <c r="B314" s="76" t="s">
        <v>3787</v>
      </c>
      <c r="C314" s="83" t="s">
        <v>3788</v>
      </c>
      <c r="D314" s="66" t="s">
        <v>3617</v>
      </c>
      <c r="E314">
        <f>IFERROR(_xlfn.XLOOKUP($A314,map_headernames!H:H,map_headernames!H:H),0)</f>
        <v>0</v>
      </c>
      <c r="F314">
        <f>IFERROR(_xlfn.XLOOKUP($A314,map_headernames!I:I,map_headernames!I:I),0)</f>
        <v>0</v>
      </c>
      <c r="G314">
        <f>IFERROR(_xlfn.XLOOKUP($A314,map_headernames!N:N,map_headernames!N:N),0)</f>
        <v>0</v>
      </c>
    </row>
    <row r="315" spans="1:12">
      <c r="A315" s="76" t="s">
        <v>3789</v>
      </c>
      <c r="B315" s="74" t="s">
        <v>3790</v>
      </c>
      <c r="C315" s="83" t="s">
        <v>3791</v>
      </c>
      <c r="D315" s="66" t="s">
        <v>3617</v>
      </c>
      <c r="E315" t="str">
        <f>IFERROR(_xlfn.XLOOKUP($A315,map_headernames!H:H,map_headernames!H:H),0)</f>
        <v>HLI_IE_LI</v>
      </c>
      <c r="F315">
        <f>IFERROR(_xlfn.XLOOKUP($A315,map_headernames!I:I,map_headernames!I:I),0)</f>
        <v>0</v>
      </c>
      <c r="G315">
        <f>IFERROR(_xlfn.XLOOKUP($A315,map_headernames!N:N,map_headernames!N:N),0)</f>
        <v>0</v>
      </c>
      <c r="K315">
        <v>1</v>
      </c>
      <c r="L315">
        <v>1</v>
      </c>
    </row>
    <row r="316" spans="1:12">
      <c r="A316" s="76" t="s">
        <v>3792</v>
      </c>
      <c r="B316" s="76" t="s">
        <v>3793</v>
      </c>
      <c r="C316" s="83" t="s">
        <v>3794</v>
      </c>
      <c r="D316" s="66" t="s">
        <v>3617</v>
      </c>
      <c r="E316">
        <f>IFERROR(_xlfn.XLOOKUP($A316,map_headernames!H:H,map_headernames!H:H),0)</f>
        <v>0</v>
      </c>
      <c r="F316">
        <f>IFERROR(_xlfn.XLOOKUP($A316,map_headernames!I:I,map_headernames!I:I),0)</f>
        <v>0</v>
      </c>
      <c r="G316">
        <f>IFERROR(_xlfn.XLOOKUP($A316,map_headernames!N:N,map_headernames!N:N),0)</f>
        <v>0</v>
      </c>
      <c r="K316">
        <v>2</v>
      </c>
      <c r="L316">
        <v>1</v>
      </c>
    </row>
    <row r="317" spans="1:12">
      <c r="A317" s="76" t="s">
        <v>3795</v>
      </c>
      <c r="B317" s="76" t="s">
        <v>3796</v>
      </c>
      <c r="C317" s="83" t="s">
        <v>3797</v>
      </c>
      <c r="D317" s="66" t="s">
        <v>3617</v>
      </c>
      <c r="E317">
        <f>IFERROR(_xlfn.XLOOKUP($A317,map_headernames!H:H,map_headernames!H:H),0)</f>
        <v>0</v>
      </c>
      <c r="F317">
        <f>IFERROR(_xlfn.XLOOKUP($A317,map_headernames!I:I,map_headernames!I:I),0)</f>
        <v>0</v>
      </c>
      <c r="G317">
        <f>IFERROR(_xlfn.XLOOKUP($A317,map_headernames!N:N,map_headernames!N:N),0)</f>
        <v>0</v>
      </c>
    </row>
    <row r="318" spans="1:12">
      <c r="A318" s="76" t="s">
        <v>3798</v>
      </c>
      <c r="B318" s="76" t="s">
        <v>3799</v>
      </c>
      <c r="C318" s="83" t="s">
        <v>3800</v>
      </c>
      <c r="D318" s="66" t="s">
        <v>3617</v>
      </c>
      <c r="E318">
        <f>IFERROR(_xlfn.XLOOKUP($A318,map_headernames!H:H,map_headernames!H:H),0)</f>
        <v>0</v>
      </c>
      <c r="F318">
        <f>IFERROR(_xlfn.XLOOKUP($A318,map_headernames!I:I,map_headernames!I:I),0)</f>
        <v>0</v>
      </c>
      <c r="G318">
        <f>IFERROR(_xlfn.XLOOKUP($A318,map_headernames!N:N,map_headernames!N:N),0)</f>
        <v>0</v>
      </c>
    </row>
    <row r="319" spans="1:12">
      <c r="A319" s="76" t="s">
        <v>3801</v>
      </c>
      <c r="B319" s="76" t="s">
        <v>3802</v>
      </c>
      <c r="C319" s="83" t="s">
        <v>3802</v>
      </c>
      <c r="D319" s="66" t="s">
        <v>3617</v>
      </c>
      <c r="E319">
        <f>IFERROR(_xlfn.XLOOKUP($A319,map_headernames!H:H,map_headernames!H:H),0)</f>
        <v>0</v>
      </c>
      <c r="F319">
        <f>IFERROR(_xlfn.XLOOKUP($A319,map_headernames!I:I,map_headernames!I:I),0)</f>
        <v>0</v>
      </c>
      <c r="G319">
        <f>IFERROR(_xlfn.XLOOKUP($A319,map_headernames!N:N,map_headernames!N:N),0)</f>
        <v>0</v>
      </c>
    </row>
    <row r="320" spans="1:12">
      <c r="A320" s="76" t="s">
        <v>3803</v>
      </c>
      <c r="B320" s="76" t="s">
        <v>3804</v>
      </c>
      <c r="C320" s="83" t="s">
        <v>3805</v>
      </c>
      <c r="D320" s="66" t="s">
        <v>3617</v>
      </c>
      <c r="E320">
        <f>IFERROR(_xlfn.XLOOKUP($A320,map_headernames!H:H,map_headernames!H:H),0)</f>
        <v>0</v>
      </c>
      <c r="F320">
        <f>IFERROR(_xlfn.XLOOKUP($A320,map_headernames!I:I,map_headernames!I:I),0)</f>
        <v>0</v>
      </c>
      <c r="G320">
        <f>IFERROR(_xlfn.XLOOKUP($A320,map_headernames!N:N,map_headernames!N:N),0)</f>
        <v>0</v>
      </c>
    </row>
    <row r="321" spans="1:12">
      <c r="A321" s="76" t="s">
        <v>3806</v>
      </c>
      <c r="B321" s="74" t="s">
        <v>3807</v>
      </c>
      <c r="C321" s="83" t="s">
        <v>3808</v>
      </c>
      <c r="D321" s="66" t="s">
        <v>3617</v>
      </c>
      <c r="E321" t="str">
        <f>IFERROR(_xlfn.XLOOKUP($A321,map_headernames!H:H,map_headernames!H:H),0)</f>
        <v>HLI_API_LI</v>
      </c>
      <c r="F321">
        <f>IFERROR(_xlfn.XLOOKUP($A321,map_headernames!I:I,map_headernames!I:I),0)</f>
        <v>0</v>
      </c>
      <c r="G321">
        <f>IFERROR(_xlfn.XLOOKUP($A321,map_headernames!N:N,map_headernames!N:N),0)</f>
        <v>0</v>
      </c>
      <c r="K321">
        <v>1</v>
      </c>
      <c r="L321">
        <v>1</v>
      </c>
    </row>
    <row r="322" spans="1:12">
      <c r="A322" s="76" t="s">
        <v>3809</v>
      </c>
      <c r="B322" s="76" t="s">
        <v>3810</v>
      </c>
      <c r="C322" s="83" t="s">
        <v>3811</v>
      </c>
      <c r="D322" s="66" t="s">
        <v>3617</v>
      </c>
      <c r="E322">
        <f>IFERROR(_xlfn.XLOOKUP($A322,map_headernames!H:H,map_headernames!H:H),0)</f>
        <v>0</v>
      </c>
      <c r="F322">
        <f>IFERROR(_xlfn.XLOOKUP($A322,map_headernames!I:I,map_headernames!I:I),0)</f>
        <v>0</v>
      </c>
      <c r="G322">
        <f>IFERROR(_xlfn.XLOOKUP($A322,map_headernames!N:N,map_headernames!N:N),0)</f>
        <v>0</v>
      </c>
      <c r="K322">
        <v>2</v>
      </c>
      <c r="L322">
        <v>1</v>
      </c>
    </row>
    <row r="323" spans="1:12">
      <c r="A323" s="76" t="s">
        <v>3812</v>
      </c>
      <c r="B323" s="76" t="s">
        <v>3813</v>
      </c>
      <c r="C323" s="83" t="s">
        <v>3814</v>
      </c>
      <c r="D323" s="66" t="s">
        <v>3617</v>
      </c>
      <c r="E323">
        <f>IFERROR(_xlfn.XLOOKUP($A323,map_headernames!H:H,map_headernames!H:H),0)</f>
        <v>0</v>
      </c>
      <c r="F323">
        <f>IFERROR(_xlfn.XLOOKUP($A323,map_headernames!I:I,map_headernames!I:I),0)</f>
        <v>0</v>
      </c>
      <c r="G323">
        <f>IFERROR(_xlfn.XLOOKUP($A323,map_headernames!N:N,map_headernames!N:N),0)</f>
        <v>0</v>
      </c>
    </row>
    <row r="324" spans="1:12">
      <c r="A324" s="76" t="s">
        <v>3815</v>
      </c>
      <c r="B324" s="76" t="s">
        <v>3816</v>
      </c>
      <c r="C324" s="83" t="s">
        <v>3817</v>
      </c>
      <c r="D324" s="66" t="s">
        <v>3617</v>
      </c>
      <c r="E324">
        <f>IFERROR(_xlfn.XLOOKUP($A324,map_headernames!H:H,map_headernames!H:H),0)</f>
        <v>0</v>
      </c>
      <c r="F324">
        <f>IFERROR(_xlfn.XLOOKUP($A324,map_headernames!I:I,map_headernames!I:I),0)</f>
        <v>0</v>
      </c>
      <c r="G324">
        <f>IFERROR(_xlfn.XLOOKUP($A324,map_headernames!N:N,map_headernames!N:N),0)</f>
        <v>0</v>
      </c>
    </row>
    <row r="325" spans="1:12">
      <c r="A325" s="76" t="s">
        <v>3818</v>
      </c>
      <c r="B325" s="76" t="s">
        <v>3819</v>
      </c>
      <c r="C325" s="83" t="s">
        <v>3819</v>
      </c>
      <c r="D325" s="66" t="s">
        <v>3617</v>
      </c>
      <c r="E325">
        <f>IFERROR(_xlfn.XLOOKUP($A325,map_headernames!H:H,map_headernames!H:H),0)</f>
        <v>0</v>
      </c>
      <c r="F325">
        <f>IFERROR(_xlfn.XLOOKUP($A325,map_headernames!I:I,map_headernames!I:I),0)</f>
        <v>0</v>
      </c>
      <c r="G325">
        <f>IFERROR(_xlfn.XLOOKUP($A325,map_headernames!N:N,map_headernames!N:N),0)</f>
        <v>0</v>
      </c>
    </row>
    <row r="326" spans="1:12">
      <c r="A326" s="76" t="s">
        <v>3820</v>
      </c>
      <c r="B326" s="76" t="s">
        <v>3821</v>
      </c>
      <c r="C326" s="83" t="s">
        <v>3822</v>
      </c>
      <c r="D326" s="66" t="s">
        <v>3617</v>
      </c>
      <c r="E326">
        <f>IFERROR(_xlfn.XLOOKUP($A326,map_headernames!H:H,map_headernames!H:H),0)</f>
        <v>0</v>
      </c>
      <c r="F326">
        <f>IFERROR(_xlfn.XLOOKUP($A326,map_headernames!I:I,map_headernames!I:I),0)</f>
        <v>0</v>
      </c>
      <c r="G326">
        <f>IFERROR(_xlfn.XLOOKUP($A326,map_headernames!N:N,map_headernames!N:N),0)</f>
        <v>0</v>
      </c>
    </row>
    <row r="327" spans="1:12">
      <c r="A327" s="76" t="s">
        <v>3823</v>
      </c>
      <c r="B327" s="74" t="s">
        <v>3824</v>
      </c>
      <c r="C327" s="83" t="s">
        <v>3825</v>
      </c>
      <c r="D327" s="66" t="s">
        <v>3617</v>
      </c>
      <c r="E327" t="str">
        <f>IFERROR(_xlfn.XLOOKUP($A327,map_headernames!H:H,map_headernames!H:H),0)</f>
        <v>HLI_OTHER_LI</v>
      </c>
      <c r="F327">
        <f>IFERROR(_xlfn.XLOOKUP($A327,map_headernames!I:I,map_headernames!I:I),0)</f>
        <v>0</v>
      </c>
      <c r="G327">
        <f>IFERROR(_xlfn.XLOOKUP($A327,map_headernames!N:N,map_headernames!N:N),0)</f>
        <v>0</v>
      </c>
      <c r="K327">
        <v>1</v>
      </c>
      <c r="L327">
        <v>1</v>
      </c>
    </row>
    <row r="328" spans="1:12">
      <c r="A328" s="76" t="s">
        <v>3826</v>
      </c>
      <c r="B328" s="76" t="s">
        <v>3827</v>
      </c>
      <c r="C328" s="83" t="s">
        <v>3828</v>
      </c>
      <c r="D328" s="66" t="s">
        <v>3617</v>
      </c>
      <c r="E328">
        <f>IFERROR(_xlfn.XLOOKUP($A328,map_headernames!H:H,map_headernames!H:H),0)</f>
        <v>0</v>
      </c>
      <c r="F328">
        <f>IFERROR(_xlfn.XLOOKUP($A328,map_headernames!I:I,map_headernames!I:I),0)</f>
        <v>0</v>
      </c>
      <c r="G328">
        <f>IFERROR(_xlfn.XLOOKUP($A328,map_headernames!N:N,map_headernames!N:N),0)</f>
        <v>0</v>
      </c>
      <c r="K328">
        <v>2</v>
      </c>
      <c r="L328">
        <v>1</v>
      </c>
    </row>
    <row r="329" spans="1:12">
      <c r="A329" s="76" t="s">
        <v>3829</v>
      </c>
      <c r="B329" s="76" t="s">
        <v>3830</v>
      </c>
      <c r="C329" s="83" t="s">
        <v>3831</v>
      </c>
      <c r="D329" s="66" t="s">
        <v>3617</v>
      </c>
      <c r="E329">
        <f>IFERROR(_xlfn.XLOOKUP($A329,map_headernames!H:H,map_headernames!H:H),0)</f>
        <v>0</v>
      </c>
      <c r="F329">
        <f>IFERROR(_xlfn.XLOOKUP($A329,map_headernames!I:I,map_headernames!I:I),0)</f>
        <v>0</v>
      </c>
      <c r="G329">
        <f>IFERROR(_xlfn.XLOOKUP($A329,map_headernames!N:N,map_headernames!N:N),0)</f>
        <v>0</v>
      </c>
    </row>
    <row r="330" spans="1:12">
      <c r="A330" s="76" t="s">
        <v>3832</v>
      </c>
      <c r="B330" s="76" t="s">
        <v>3833</v>
      </c>
      <c r="C330" s="83" t="s">
        <v>3834</v>
      </c>
      <c r="D330" s="66" t="s">
        <v>3617</v>
      </c>
      <c r="E330">
        <f>IFERROR(_xlfn.XLOOKUP($A330,map_headernames!H:H,map_headernames!H:H),0)</f>
        <v>0</v>
      </c>
      <c r="F330">
        <f>IFERROR(_xlfn.XLOOKUP($A330,map_headernames!I:I,map_headernames!I:I),0)</f>
        <v>0</v>
      </c>
      <c r="G330">
        <f>IFERROR(_xlfn.XLOOKUP($A330,map_headernames!N:N,map_headernames!N:N),0)</f>
        <v>0</v>
      </c>
    </row>
    <row r="331" spans="1:12">
      <c r="A331" s="82" t="s">
        <v>3835</v>
      </c>
      <c r="B331" s="96" t="s">
        <v>3836</v>
      </c>
      <c r="C331" s="83" t="s">
        <v>3837</v>
      </c>
      <c r="D331" s="66" t="s">
        <v>3838</v>
      </c>
      <c r="E331">
        <f>IFERROR(_xlfn.XLOOKUP($A331,map_headernames!H:H,map_headernames!H:H),0)</f>
        <v>0</v>
      </c>
      <c r="F331">
        <f>IFERROR(_xlfn.XLOOKUP($A331,map_headernames!I:I,map_headernames!I:I),0)</f>
        <v>0</v>
      </c>
      <c r="G331">
        <f>IFERROR(_xlfn.XLOOKUP($A331,map_headernames!N:N,map_headernames!N:N),0)</f>
        <v>0</v>
      </c>
      <c r="H331" s="39"/>
      <c r="I331" t="s">
        <v>399</v>
      </c>
      <c r="J331" s="39" t="s">
        <v>398</v>
      </c>
      <c r="K331">
        <v>0</v>
      </c>
      <c r="L331">
        <v>0</v>
      </c>
    </row>
    <row r="332" spans="1:12">
      <c r="A332" s="76" t="s">
        <v>3839</v>
      </c>
      <c r="B332" s="76" t="s">
        <v>3840</v>
      </c>
      <c r="C332" s="83" t="s">
        <v>3840</v>
      </c>
      <c r="D332" s="66" t="s">
        <v>3838</v>
      </c>
      <c r="E332">
        <f>IFERROR(_xlfn.XLOOKUP($A332,map_headernames!H:H,map_headernames!H:H),0)</f>
        <v>0</v>
      </c>
      <c r="F332">
        <f>IFERROR(_xlfn.XLOOKUP($A332,map_headernames!I:I,map_headernames!I:I),0)</f>
        <v>0</v>
      </c>
      <c r="G332">
        <f>IFERROR(_xlfn.XLOOKUP($A332,map_headernames!N:N,map_headernames!N:N),0)</f>
        <v>0</v>
      </c>
    </row>
    <row r="333" spans="1:12">
      <c r="A333" s="76" t="s">
        <v>3841</v>
      </c>
      <c r="B333" s="76" t="s">
        <v>3842</v>
      </c>
      <c r="C333" s="83" t="s">
        <v>3843</v>
      </c>
      <c r="D333" s="66" t="s">
        <v>3838</v>
      </c>
      <c r="E333">
        <f>IFERROR(_xlfn.XLOOKUP($A333,map_headernames!H:H,map_headernames!H:H),0)</f>
        <v>0</v>
      </c>
      <c r="F333">
        <f>IFERROR(_xlfn.XLOOKUP($A333,map_headernames!I:I,map_headernames!I:I),0)</f>
        <v>0</v>
      </c>
      <c r="G333">
        <f>IFERROR(_xlfn.XLOOKUP($A333,map_headernames!N:N,map_headernames!N:N),0)</f>
        <v>0</v>
      </c>
    </row>
    <row r="334" spans="1:12">
      <c r="A334" s="82" t="s">
        <v>3844</v>
      </c>
      <c r="B334" s="96" t="s">
        <v>3845</v>
      </c>
      <c r="C334" s="83" t="s">
        <v>3845</v>
      </c>
      <c r="D334" s="66" t="s">
        <v>3838</v>
      </c>
      <c r="E334">
        <f>IFERROR(_xlfn.XLOOKUP($A334,map_headernames!H:H,map_headernames!H:H),0)</f>
        <v>0</v>
      </c>
      <c r="F334">
        <f>IFERROR(_xlfn.XLOOKUP($A334,map_headernames!I:I,map_headernames!I:I),0)</f>
        <v>0</v>
      </c>
      <c r="G334">
        <f>IFERROR(_xlfn.XLOOKUP($A334,map_headernames!N:N,map_headernames!N:N),0)</f>
        <v>0</v>
      </c>
      <c r="H334" s="39"/>
      <c r="I334" s="103" t="s">
        <v>76</v>
      </c>
      <c r="J334" s="39" t="s">
        <v>75</v>
      </c>
      <c r="K334">
        <v>0</v>
      </c>
      <c r="L334">
        <v>0</v>
      </c>
    </row>
    <row r="335" spans="1:12">
      <c r="A335" s="82" t="s">
        <v>3846</v>
      </c>
      <c r="B335" s="82" t="s">
        <v>3847</v>
      </c>
      <c r="C335" s="83" t="s">
        <v>3848</v>
      </c>
      <c r="D335" s="66" t="s">
        <v>3838</v>
      </c>
      <c r="E335">
        <f>IFERROR(_xlfn.XLOOKUP($A335,map_headernames!H:H,map_headernames!H:H),0)</f>
        <v>0</v>
      </c>
      <c r="F335">
        <f>IFERROR(_xlfn.XLOOKUP($A335,map_headernames!I:I,map_headernames!I:I),0)</f>
        <v>0</v>
      </c>
      <c r="G335">
        <f>IFERROR(_xlfn.XLOOKUP($A335,map_headernames!N:N,map_headernames!N:N),0)</f>
        <v>0</v>
      </c>
      <c r="H335" s="39"/>
      <c r="I335" t="s">
        <v>1674</v>
      </c>
      <c r="J335" s="39" t="s">
        <v>80</v>
      </c>
      <c r="K335">
        <v>0</v>
      </c>
      <c r="L335">
        <v>0</v>
      </c>
    </row>
    <row r="336" spans="1:12">
      <c r="A336" s="76" t="s">
        <v>3849</v>
      </c>
      <c r="B336" s="76" t="s">
        <v>3850</v>
      </c>
      <c r="C336" s="83" t="s">
        <v>3850</v>
      </c>
      <c r="D336" s="66" t="s">
        <v>3838</v>
      </c>
      <c r="E336">
        <f>IFERROR(_xlfn.XLOOKUP($A336,map_headernames!H:H,map_headernames!H:H),0)</f>
        <v>0</v>
      </c>
      <c r="F336">
        <f>IFERROR(_xlfn.XLOOKUP($A336,map_headernames!I:I,map_headernames!I:I),0)</f>
        <v>0</v>
      </c>
      <c r="G336">
        <f>IFERROR(_xlfn.XLOOKUP($A336,map_headernames!N:N,map_headernames!N:N),0)</f>
        <v>0</v>
      </c>
    </row>
    <row r="337" spans="1:7">
      <c r="A337" s="76" t="s">
        <v>3851</v>
      </c>
      <c r="B337" s="76" t="s">
        <v>3852</v>
      </c>
      <c r="C337" s="83" t="s">
        <v>3853</v>
      </c>
      <c r="D337" s="66" t="s">
        <v>3838</v>
      </c>
      <c r="E337">
        <f>IFERROR(_xlfn.XLOOKUP($A337,map_headernames!H:H,map_headernames!H:H),0)</f>
        <v>0</v>
      </c>
      <c r="F337">
        <f>IFERROR(_xlfn.XLOOKUP($A337,map_headernames!I:I,map_headernames!I:I),0)</f>
        <v>0</v>
      </c>
      <c r="G337">
        <f>IFERROR(_xlfn.XLOOKUP($A337,map_headernames!N:N,map_headernames!N:N),0)</f>
        <v>0</v>
      </c>
    </row>
    <row r="338" spans="1:7">
      <c r="A338" s="76" t="s">
        <v>3854</v>
      </c>
      <c r="B338" s="76" t="s">
        <v>3855</v>
      </c>
      <c r="C338" s="83" t="s">
        <v>3855</v>
      </c>
      <c r="D338" s="66" t="s">
        <v>3838</v>
      </c>
      <c r="E338">
        <f>IFERROR(_xlfn.XLOOKUP($A338,map_headernames!H:H,map_headernames!H:H),0)</f>
        <v>0</v>
      </c>
      <c r="F338">
        <f>IFERROR(_xlfn.XLOOKUP($A338,map_headernames!I:I,map_headernames!I:I),0)</f>
        <v>0</v>
      </c>
      <c r="G338">
        <f>IFERROR(_xlfn.XLOOKUP($A338,map_headernames!N:N,map_headernames!N:N),0)</f>
        <v>0</v>
      </c>
    </row>
    <row r="339" spans="1:7">
      <c r="A339" s="76" t="s">
        <v>3856</v>
      </c>
      <c r="B339" s="76" t="s">
        <v>3857</v>
      </c>
      <c r="C339" s="83" t="s">
        <v>3858</v>
      </c>
      <c r="D339" s="66" t="s">
        <v>3838</v>
      </c>
      <c r="E339">
        <f>IFERROR(_xlfn.XLOOKUP($A339,map_headernames!H:H,map_headernames!H:H),0)</f>
        <v>0</v>
      </c>
      <c r="F339">
        <f>IFERROR(_xlfn.XLOOKUP($A339,map_headernames!I:I,map_headernames!I:I),0)</f>
        <v>0</v>
      </c>
      <c r="G339">
        <f>IFERROR(_xlfn.XLOOKUP($A339,map_headernames!N:N,map_headernames!N:N),0)</f>
        <v>0</v>
      </c>
    </row>
    <row r="340" spans="1:7">
      <c r="A340" s="76" t="s">
        <v>3859</v>
      </c>
      <c r="B340" s="76" t="s">
        <v>3860</v>
      </c>
      <c r="C340" s="83" t="s">
        <v>3860</v>
      </c>
      <c r="D340" s="66" t="s">
        <v>3838</v>
      </c>
      <c r="E340">
        <f>IFERROR(_xlfn.XLOOKUP($A340,map_headernames!H:H,map_headernames!H:H),0)</f>
        <v>0</v>
      </c>
      <c r="F340">
        <f>IFERROR(_xlfn.XLOOKUP($A340,map_headernames!I:I,map_headernames!I:I),0)</f>
        <v>0</v>
      </c>
      <c r="G340">
        <f>IFERROR(_xlfn.XLOOKUP($A340,map_headernames!N:N,map_headernames!N:N),0)</f>
        <v>0</v>
      </c>
    </row>
    <row r="341" spans="1:7">
      <c r="A341" s="76" t="s">
        <v>3861</v>
      </c>
      <c r="B341" s="76" t="s">
        <v>3862</v>
      </c>
      <c r="C341" s="83" t="s">
        <v>3863</v>
      </c>
      <c r="D341" s="66" t="s">
        <v>3838</v>
      </c>
      <c r="E341">
        <f>IFERROR(_xlfn.XLOOKUP($A341,map_headernames!H:H,map_headernames!H:H),0)</f>
        <v>0</v>
      </c>
      <c r="F341">
        <f>IFERROR(_xlfn.XLOOKUP($A341,map_headernames!I:I,map_headernames!I:I),0)</f>
        <v>0</v>
      </c>
      <c r="G341">
        <f>IFERROR(_xlfn.XLOOKUP($A341,map_headernames!N:N,map_headernames!N:N),0)</f>
        <v>0</v>
      </c>
    </row>
    <row r="342" spans="1:7">
      <c r="A342" s="76" t="s">
        <v>3864</v>
      </c>
      <c r="B342" s="76" t="s">
        <v>3865</v>
      </c>
      <c r="C342" s="83" t="s">
        <v>3865</v>
      </c>
      <c r="D342" s="66" t="s">
        <v>3838</v>
      </c>
      <c r="E342">
        <f>IFERROR(_xlfn.XLOOKUP($A342,map_headernames!H:H,map_headernames!H:H),0)</f>
        <v>0</v>
      </c>
      <c r="F342">
        <f>IFERROR(_xlfn.XLOOKUP($A342,map_headernames!I:I,map_headernames!I:I),0)</f>
        <v>0</v>
      </c>
      <c r="G342">
        <f>IFERROR(_xlfn.XLOOKUP($A342,map_headernames!N:N,map_headernames!N:N),0)</f>
        <v>0</v>
      </c>
    </row>
    <row r="343" spans="1:7">
      <c r="A343" s="76" t="s">
        <v>3866</v>
      </c>
      <c r="B343" s="76" t="s">
        <v>3867</v>
      </c>
      <c r="C343" s="83" t="s">
        <v>3868</v>
      </c>
      <c r="D343" s="66" t="s">
        <v>3838</v>
      </c>
      <c r="E343">
        <f>IFERROR(_xlfn.XLOOKUP($A343,map_headernames!H:H,map_headernames!H:H),0)</f>
        <v>0</v>
      </c>
      <c r="F343">
        <f>IFERROR(_xlfn.XLOOKUP($A343,map_headernames!I:I,map_headernames!I:I),0)</f>
        <v>0</v>
      </c>
      <c r="G343">
        <f>IFERROR(_xlfn.XLOOKUP($A343,map_headernames!N:N,map_headernames!N:N),0)</f>
        <v>0</v>
      </c>
    </row>
    <row r="344" spans="1:7">
      <c r="A344" s="76" t="s">
        <v>3869</v>
      </c>
      <c r="B344" s="76" t="s">
        <v>3870</v>
      </c>
      <c r="C344" s="83" t="s">
        <v>3870</v>
      </c>
      <c r="D344" s="66" t="s">
        <v>3838</v>
      </c>
      <c r="E344">
        <f>IFERROR(_xlfn.XLOOKUP($A344,map_headernames!H:H,map_headernames!H:H),0)</f>
        <v>0</v>
      </c>
      <c r="F344">
        <f>IFERROR(_xlfn.XLOOKUP($A344,map_headernames!I:I,map_headernames!I:I),0)</f>
        <v>0</v>
      </c>
      <c r="G344">
        <f>IFERROR(_xlfn.XLOOKUP($A344,map_headernames!N:N,map_headernames!N:N),0)</f>
        <v>0</v>
      </c>
    </row>
    <row r="345" spans="1:7">
      <c r="A345" s="76" t="s">
        <v>3871</v>
      </c>
      <c r="B345" s="76" t="s">
        <v>3872</v>
      </c>
      <c r="C345" s="83" t="s">
        <v>3873</v>
      </c>
      <c r="D345" s="66" t="s">
        <v>3838</v>
      </c>
      <c r="E345">
        <f>IFERROR(_xlfn.XLOOKUP($A345,map_headernames!H:H,map_headernames!H:H),0)</f>
        <v>0</v>
      </c>
      <c r="F345">
        <f>IFERROR(_xlfn.XLOOKUP($A345,map_headernames!I:I,map_headernames!I:I),0)</f>
        <v>0</v>
      </c>
      <c r="G345">
        <f>IFERROR(_xlfn.XLOOKUP($A345,map_headernames!N:N,map_headernames!N:N),0)</f>
        <v>0</v>
      </c>
    </row>
    <row r="346" spans="1:7">
      <c r="A346" s="76" t="s">
        <v>3874</v>
      </c>
      <c r="B346" s="76" t="s">
        <v>3875</v>
      </c>
      <c r="C346" s="83" t="s">
        <v>3875</v>
      </c>
      <c r="D346" s="66" t="s">
        <v>3838</v>
      </c>
      <c r="E346">
        <f>IFERROR(_xlfn.XLOOKUP($A346,map_headernames!H:H,map_headernames!H:H),0)</f>
        <v>0</v>
      </c>
      <c r="F346">
        <f>IFERROR(_xlfn.XLOOKUP($A346,map_headernames!I:I,map_headernames!I:I),0)</f>
        <v>0</v>
      </c>
      <c r="G346">
        <f>IFERROR(_xlfn.XLOOKUP($A346,map_headernames!N:N,map_headernames!N:N),0)</f>
        <v>0</v>
      </c>
    </row>
    <row r="347" spans="1:7">
      <c r="A347" s="76" t="s">
        <v>3876</v>
      </c>
      <c r="B347" s="76" t="s">
        <v>3877</v>
      </c>
      <c r="C347" s="83" t="s">
        <v>3878</v>
      </c>
      <c r="D347" s="66" t="s">
        <v>3838</v>
      </c>
      <c r="E347">
        <f>IFERROR(_xlfn.XLOOKUP($A347,map_headernames!H:H,map_headernames!H:H),0)</f>
        <v>0</v>
      </c>
      <c r="F347">
        <f>IFERROR(_xlfn.XLOOKUP($A347,map_headernames!I:I,map_headernames!I:I),0)</f>
        <v>0</v>
      </c>
      <c r="G347">
        <f>IFERROR(_xlfn.XLOOKUP($A347,map_headernames!N:N,map_headernames!N:N),0)</f>
        <v>0</v>
      </c>
    </row>
    <row r="348" spans="1:7">
      <c r="A348" s="76" t="s">
        <v>3879</v>
      </c>
      <c r="B348" s="76" t="s">
        <v>3880</v>
      </c>
      <c r="C348" s="83" t="s">
        <v>3880</v>
      </c>
      <c r="D348" s="66" t="s">
        <v>3838</v>
      </c>
      <c r="E348">
        <f>IFERROR(_xlfn.XLOOKUP($A348,map_headernames!H:H,map_headernames!H:H),0)</f>
        <v>0</v>
      </c>
      <c r="F348">
        <f>IFERROR(_xlfn.XLOOKUP($A348,map_headernames!I:I,map_headernames!I:I),0)</f>
        <v>0</v>
      </c>
      <c r="G348">
        <f>IFERROR(_xlfn.XLOOKUP($A348,map_headernames!N:N,map_headernames!N:N),0)</f>
        <v>0</v>
      </c>
    </row>
    <row r="349" spans="1:7">
      <c r="A349" s="76" t="s">
        <v>3881</v>
      </c>
      <c r="B349" s="76" t="s">
        <v>3882</v>
      </c>
      <c r="C349" s="83" t="s">
        <v>3883</v>
      </c>
      <c r="D349" s="66" t="s">
        <v>3838</v>
      </c>
      <c r="E349">
        <f>IFERROR(_xlfn.XLOOKUP($A349,map_headernames!H:H,map_headernames!H:H),0)</f>
        <v>0</v>
      </c>
      <c r="F349">
        <f>IFERROR(_xlfn.XLOOKUP($A349,map_headernames!I:I,map_headernames!I:I),0)</f>
        <v>0</v>
      </c>
      <c r="G349">
        <f>IFERROR(_xlfn.XLOOKUP($A349,map_headernames!N:N,map_headernames!N:N),0)</f>
        <v>0</v>
      </c>
    </row>
    <row r="350" spans="1:7">
      <c r="A350" s="76" t="s">
        <v>3884</v>
      </c>
      <c r="B350" s="76" t="s">
        <v>3885</v>
      </c>
      <c r="C350" s="83" t="s">
        <v>3885</v>
      </c>
      <c r="D350" s="66" t="s">
        <v>3838</v>
      </c>
      <c r="E350">
        <f>IFERROR(_xlfn.XLOOKUP($A350,map_headernames!H:H,map_headernames!H:H),0)</f>
        <v>0</v>
      </c>
      <c r="F350">
        <f>IFERROR(_xlfn.XLOOKUP($A350,map_headernames!I:I,map_headernames!I:I),0)</f>
        <v>0</v>
      </c>
      <c r="G350">
        <f>IFERROR(_xlfn.XLOOKUP($A350,map_headernames!N:N,map_headernames!N:N),0)</f>
        <v>0</v>
      </c>
    </row>
    <row r="351" spans="1:7">
      <c r="A351" s="76" t="s">
        <v>3886</v>
      </c>
      <c r="B351" s="76" t="s">
        <v>3887</v>
      </c>
      <c r="C351" s="83" t="s">
        <v>3888</v>
      </c>
      <c r="D351" s="66" t="s">
        <v>3838</v>
      </c>
      <c r="E351">
        <f>IFERROR(_xlfn.XLOOKUP($A351,map_headernames!H:H,map_headernames!H:H),0)</f>
        <v>0</v>
      </c>
      <c r="F351">
        <f>IFERROR(_xlfn.XLOOKUP($A351,map_headernames!I:I,map_headernames!I:I),0)</f>
        <v>0</v>
      </c>
      <c r="G351">
        <f>IFERROR(_xlfn.XLOOKUP($A351,map_headernames!N:N,map_headernames!N:N),0)</f>
        <v>0</v>
      </c>
    </row>
    <row r="352" spans="1:7">
      <c r="A352" s="88" t="s">
        <v>3889</v>
      </c>
      <c r="B352" s="88" t="s">
        <v>3890</v>
      </c>
      <c r="C352" s="89" t="s">
        <v>3890</v>
      </c>
      <c r="D352" s="66" t="s">
        <v>3838</v>
      </c>
      <c r="E352">
        <f>IFERROR(_xlfn.XLOOKUP($A352,map_headernames!H:H,map_headernames!H:H),0)</f>
        <v>0</v>
      </c>
      <c r="F352">
        <f>IFERROR(_xlfn.XLOOKUP($A352,map_headernames!I:I,map_headernames!I:I),0)</f>
        <v>0</v>
      </c>
      <c r="G352">
        <f>IFERROR(_xlfn.XLOOKUP($A352,map_headernames!N:N,map_headernames!N:N),0)</f>
        <v>0</v>
      </c>
    </row>
    <row r="353" spans="1:12">
      <c r="A353" s="88" t="s">
        <v>3891</v>
      </c>
      <c r="B353" s="88" t="s">
        <v>3892</v>
      </c>
      <c r="C353" s="89" t="s">
        <v>3893</v>
      </c>
      <c r="D353" s="66" t="s">
        <v>3838</v>
      </c>
      <c r="E353">
        <f>IFERROR(_xlfn.XLOOKUP($A353,map_headernames!H:H,map_headernames!H:H),0)</f>
        <v>0</v>
      </c>
      <c r="F353">
        <f>IFERROR(_xlfn.XLOOKUP($A353,map_headernames!I:I,map_headernames!I:I),0)</f>
        <v>0</v>
      </c>
      <c r="G353">
        <f>IFERROR(_xlfn.XLOOKUP($A353,map_headernames!N:N,map_headernames!N:N),0)</f>
        <v>0</v>
      </c>
    </row>
    <row r="354" spans="1:12">
      <c r="A354" s="88" t="s">
        <v>3894</v>
      </c>
      <c r="B354" s="88" t="s">
        <v>3895</v>
      </c>
      <c r="C354" s="89" t="s">
        <v>3895</v>
      </c>
      <c r="D354" s="66" t="s">
        <v>3838</v>
      </c>
      <c r="E354">
        <f>IFERROR(_xlfn.XLOOKUP($A354,map_headernames!H:H,map_headernames!H:H),0)</f>
        <v>0</v>
      </c>
      <c r="F354">
        <f>IFERROR(_xlfn.XLOOKUP($A354,map_headernames!I:I,map_headernames!I:I),0)</f>
        <v>0</v>
      </c>
      <c r="G354">
        <f>IFERROR(_xlfn.XLOOKUP($A354,map_headernames!N:N,map_headernames!N:N),0)</f>
        <v>0</v>
      </c>
    </row>
    <row r="355" spans="1:12">
      <c r="A355" s="88" t="s">
        <v>3896</v>
      </c>
      <c r="B355" s="88" t="s">
        <v>3897</v>
      </c>
      <c r="C355" s="89" t="s">
        <v>3898</v>
      </c>
      <c r="D355" s="66" t="s">
        <v>3838</v>
      </c>
      <c r="E355">
        <f>IFERROR(_xlfn.XLOOKUP($A355,map_headernames!H:H,map_headernames!H:H),0)</f>
        <v>0</v>
      </c>
      <c r="F355">
        <f>IFERROR(_xlfn.XLOOKUP($A355,map_headernames!I:I,map_headernames!I:I),0)</f>
        <v>0</v>
      </c>
      <c r="G355">
        <f>IFERROR(_xlfn.XLOOKUP($A355,map_headernames!N:N,map_headernames!N:N),0)</f>
        <v>0</v>
      </c>
    </row>
    <row r="356" spans="1:12">
      <c r="A356" s="104" t="s">
        <v>3899</v>
      </c>
      <c r="B356" s="95" t="s">
        <v>3900</v>
      </c>
      <c r="C356" s="83" t="s">
        <v>3900</v>
      </c>
      <c r="D356" s="66" t="s">
        <v>3838</v>
      </c>
      <c r="E356" t="str">
        <f>IFERROR(_xlfn.XLOOKUP($A356,map_headernames!H:H,map_headernames!H:H),0)</f>
        <v>OCCHU</v>
      </c>
      <c r="F356">
        <f>IFERROR(_xlfn.XLOOKUP($A356,map_headernames!I:I,map_headernames!I:I),0)</f>
        <v>0</v>
      </c>
      <c r="G356">
        <f>IFERROR(_xlfn.XLOOKUP($A356,map_headernames!N:N,map_headernames!N:N),0)</f>
        <v>0</v>
      </c>
      <c r="H356" s="18"/>
      <c r="I356" s="18"/>
      <c r="J356" s="18"/>
      <c r="K356" s="18">
        <v>1</v>
      </c>
      <c r="L356" s="18">
        <v>1</v>
      </c>
    </row>
    <row r="357" spans="1:12">
      <c r="A357" s="76" t="s">
        <v>3901</v>
      </c>
      <c r="B357" s="98" t="s">
        <v>3902</v>
      </c>
      <c r="C357" s="83" t="s">
        <v>3903</v>
      </c>
      <c r="D357" s="66" t="s">
        <v>3838</v>
      </c>
      <c r="E357">
        <f>IFERROR(_xlfn.XLOOKUP($A357,map_headernames!H:H,map_headernames!H:H),0)</f>
        <v>0</v>
      </c>
      <c r="F357">
        <f>IFERROR(_xlfn.XLOOKUP($A357,map_headernames!I:I,map_headernames!I:I),0)</f>
        <v>0</v>
      </c>
      <c r="G357">
        <f>IFERROR(_xlfn.XLOOKUP($A357,map_headernames!N:N,map_headernames!N:N),0)</f>
        <v>0</v>
      </c>
      <c r="H357" s="23"/>
      <c r="I357" s="23"/>
      <c r="J357" s="23"/>
      <c r="K357" s="23"/>
      <c r="L357" s="23"/>
    </row>
    <row r="358" spans="1:12">
      <c r="A358" s="104" t="s">
        <v>3904</v>
      </c>
      <c r="B358" s="95" t="s">
        <v>3905</v>
      </c>
      <c r="C358" s="83" t="s">
        <v>3905</v>
      </c>
      <c r="D358" s="66" t="s">
        <v>3838</v>
      </c>
      <c r="E358" t="str">
        <f>IFERROR(_xlfn.XLOOKUP($A358,map_headernames!H:H,map_headernames!H:H),0)</f>
        <v>OWNHU</v>
      </c>
      <c r="F358">
        <f>IFERROR(_xlfn.XLOOKUP($A358,map_headernames!I:I,map_headernames!I:I),0)</f>
        <v>0</v>
      </c>
      <c r="G358">
        <f>IFERROR(_xlfn.XLOOKUP($A358,map_headernames!N:N,map_headernames!N:N),0)</f>
        <v>0</v>
      </c>
      <c r="H358" s="18"/>
      <c r="I358" s="18"/>
      <c r="J358" s="18"/>
      <c r="K358" s="18">
        <v>1</v>
      </c>
      <c r="L358" s="18">
        <v>1</v>
      </c>
    </row>
    <row r="359" spans="1:12">
      <c r="A359" s="104" t="s">
        <v>3906</v>
      </c>
      <c r="B359" s="102" t="s">
        <v>3907</v>
      </c>
      <c r="C359" s="83" t="s">
        <v>3907</v>
      </c>
      <c r="D359" s="66" t="s">
        <v>3838</v>
      </c>
      <c r="E359">
        <f>IFERROR(_xlfn.XLOOKUP($A359,map_headernames!H:H,map_headernames!H:H),0)</f>
        <v>0</v>
      </c>
      <c r="F359">
        <f>IFERROR(_xlfn.XLOOKUP($A359,map_headernames!I:I,map_headernames!I:I),0)</f>
        <v>0</v>
      </c>
      <c r="G359">
        <f>IFERROR(_xlfn.XLOOKUP($A359,map_headernames!N:N,map_headernames!N:N),0)</f>
        <v>0</v>
      </c>
      <c r="H359" s="18"/>
      <c r="I359" s="18"/>
      <c r="J359" s="18"/>
      <c r="K359" s="18">
        <v>2</v>
      </c>
      <c r="L359" s="18">
        <v>1</v>
      </c>
    </row>
    <row r="360" spans="1:12">
      <c r="A360" s="76" t="s">
        <v>3908</v>
      </c>
      <c r="B360" s="98" t="s">
        <v>3909</v>
      </c>
      <c r="C360" s="83" t="s">
        <v>3909</v>
      </c>
      <c r="D360" s="66" t="s">
        <v>3838</v>
      </c>
      <c r="E360">
        <f>IFERROR(_xlfn.XLOOKUP($A360,map_headernames!H:H,map_headernames!H:H),0)</f>
        <v>0</v>
      </c>
      <c r="F360">
        <f>IFERROR(_xlfn.XLOOKUP($A360,map_headernames!I:I,map_headernames!I:I),0)</f>
        <v>0</v>
      </c>
      <c r="G360">
        <f>IFERROR(_xlfn.XLOOKUP($A360,map_headernames!N:N,map_headernames!N:N),0)</f>
        <v>0</v>
      </c>
    </row>
    <row r="361" spans="1:12">
      <c r="A361" s="76" t="s">
        <v>3910</v>
      </c>
      <c r="B361" s="98" t="s">
        <v>3911</v>
      </c>
      <c r="C361" s="83" t="s">
        <v>3912</v>
      </c>
      <c r="D361" s="66" t="s">
        <v>3838</v>
      </c>
      <c r="E361">
        <f>IFERROR(_xlfn.XLOOKUP($A361,map_headernames!H:H,map_headernames!H:H),0)</f>
        <v>0</v>
      </c>
      <c r="F361">
        <f>IFERROR(_xlfn.XLOOKUP($A361,map_headernames!I:I,map_headernames!I:I),0)</f>
        <v>0</v>
      </c>
      <c r="G361">
        <f>IFERROR(_xlfn.XLOOKUP($A361,map_headernames!N:N,map_headernames!N:N),0)</f>
        <v>0</v>
      </c>
    </row>
    <row r="362" spans="1:12">
      <c r="A362" s="76" t="s">
        <v>3913</v>
      </c>
      <c r="B362" s="76" t="s">
        <v>3914</v>
      </c>
      <c r="C362" s="83" t="s">
        <v>3914</v>
      </c>
      <c r="D362" s="66" t="s">
        <v>3838</v>
      </c>
      <c r="E362">
        <f>IFERROR(_xlfn.XLOOKUP($A362,map_headernames!H:H,map_headernames!H:H),0)</f>
        <v>0</v>
      </c>
      <c r="F362">
        <f>IFERROR(_xlfn.XLOOKUP($A362,map_headernames!I:I,map_headernames!I:I),0)</f>
        <v>0</v>
      </c>
      <c r="G362">
        <f>IFERROR(_xlfn.XLOOKUP($A362,map_headernames!N:N,map_headernames!N:N),0)</f>
        <v>0</v>
      </c>
    </row>
    <row r="363" spans="1:12">
      <c r="A363" s="76" t="s">
        <v>3915</v>
      </c>
      <c r="B363" s="76" t="s">
        <v>3916</v>
      </c>
      <c r="C363" s="83" t="s">
        <v>3917</v>
      </c>
      <c r="D363" s="66" t="s">
        <v>3838</v>
      </c>
      <c r="E363">
        <f>IFERROR(_xlfn.XLOOKUP($A363,map_headernames!H:H,map_headernames!H:H),0)</f>
        <v>0</v>
      </c>
      <c r="F363">
        <f>IFERROR(_xlfn.XLOOKUP($A363,map_headernames!I:I,map_headernames!I:I),0)</f>
        <v>0</v>
      </c>
      <c r="G363">
        <f>IFERROR(_xlfn.XLOOKUP($A363,map_headernames!N:N,map_headernames!N:N),0)</f>
        <v>0</v>
      </c>
    </row>
    <row r="364" spans="1:12">
      <c r="A364" s="76" t="s">
        <v>3918</v>
      </c>
      <c r="B364" s="76" t="s">
        <v>3919</v>
      </c>
      <c r="C364" s="83" t="s">
        <v>3919</v>
      </c>
      <c r="D364" s="66" t="s">
        <v>3838</v>
      </c>
      <c r="E364">
        <f>IFERROR(_xlfn.XLOOKUP($A364,map_headernames!H:H,map_headernames!H:H),0)</f>
        <v>0</v>
      </c>
      <c r="F364">
        <f>IFERROR(_xlfn.XLOOKUP($A364,map_headernames!I:I,map_headernames!I:I),0)</f>
        <v>0</v>
      </c>
      <c r="G364">
        <f>IFERROR(_xlfn.XLOOKUP($A364,map_headernames!N:N,map_headernames!N:N),0)</f>
        <v>0</v>
      </c>
    </row>
    <row r="365" spans="1:12">
      <c r="A365" s="76" t="s">
        <v>3920</v>
      </c>
      <c r="B365" s="76" t="s">
        <v>3921</v>
      </c>
      <c r="C365" s="83" t="s">
        <v>3922</v>
      </c>
      <c r="D365" s="66" t="s">
        <v>3838</v>
      </c>
      <c r="E365">
        <f>IFERROR(_xlfn.XLOOKUP($A365,map_headernames!H:H,map_headernames!H:H),0)</f>
        <v>0</v>
      </c>
      <c r="F365">
        <f>IFERROR(_xlfn.XLOOKUP($A365,map_headernames!I:I,map_headernames!I:I),0)</f>
        <v>0</v>
      </c>
      <c r="G365">
        <f>IFERROR(_xlfn.XLOOKUP($A365,map_headernames!N:N,map_headernames!N:N),0)</f>
        <v>0</v>
      </c>
    </row>
    <row r="366" spans="1:12">
      <c r="A366" s="76" t="s">
        <v>3923</v>
      </c>
      <c r="B366" s="76" t="s">
        <v>3924</v>
      </c>
      <c r="C366" s="83" t="s">
        <v>3924</v>
      </c>
      <c r="D366" s="66" t="s">
        <v>3838</v>
      </c>
      <c r="E366">
        <f>IFERROR(_xlfn.XLOOKUP($A366,map_headernames!H:H,map_headernames!H:H),0)</f>
        <v>0</v>
      </c>
      <c r="F366">
        <f>IFERROR(_xlfn.XLOOKUP($A366,map_headernames!I:I,map_headernames!I:I),0)</f>
        <v>0</v>
      </c>
      <c r="G366">
        <f>IFERROR(_xlfn.XLOOKUP($A366,map_headernames!N:N,map_headernames!N:N),0)</f>
        <v>0</v>
      </c>
    </row>
    <row r="367" spans="1:12">
      <c r="A367" s="76" t="s">
        <v>3925</v>
      </c>
      <c r="B367" s="76" t="s">
        <v>3926</v>
      </c>
      <c r="C367" s="83" t="s">
        <v>3927</v>
      </c>
      <c r="D367" s="66" t="s">
        <v>3838</v>
      </c>
      <c r="E367">
        <f>IFERROR(_xlfn.XLOOKUP($A367,map_headernames!H:H,map_headernames!H:H),0)</f>
        <v>0</v>
      </c>
      <c r="F367">
        <f>IFERROR(_xlfn.XLOOKUP($A367,map_headernames!I:I,map_headernames!I:I),0)</f>
        <v>0</v>
      </c>
      <c r="G367">
        <f>IFERROR(_xlfn.XLOOKUP($A367,map_headernames!N:N,map_headernames!N:N),0)</f>
        <v>0</v>
      </c>
    </row>
    <row r="368" spans="1:12">
      <c r="A368" s="76" t="s">
        <v>3928</v>
      </c>
      <c r="B368" s="76" t="s">
        <v>3929</v>
      </c>
      <c r="C368" s="83" t="s">
        <v>3929</v>
      </c>
      <c r="D368" s="66" t="s">
        <v>3838</v>
      </c>
      <c r="E368">
        <f>IFERROR(_xlfn.XLOOKUP($A368,map_headernames!H:H,map_headernames!H:H),0)</f>
        <v>0</v>
      </c>
      <c r="F368">
        <f>IFERROR(_xlfn.XLOOKUP($A368,map_headernames!I:I,map_headernames!I:I),0)</f>
        <v>0</v>
      </c>
      <c r="G368">
        <f>IFERROR(_xlfn.XLOOKUP($A368,map_headernames!N:N,map_headernames!N:N),0)</f>
        <v>0</v>
      </c>
    </row>
    <row r="369" spans="1:7">
      <c r="A369" s="76" t="s">
        <v>3930</v>
      </c>
      <c r="B369" s="76" t="s">
        <v>3931</v>
      </c>
      <c r="C369" s="83" t="s">
        <v>3932</v>
      </c>
      <c r="D369" s="66" t="s">
        <v>3838</v>
      </c>
      <c r="E369">
        <f>IFERROR(_xlfn.XLOOKUP($A369,map_headernames!H:H,map_headernames!H:H),0)</f>
        <v>0</v>
      </c>
      <c r="F369">
        <f>IFERROR(_xlfn.XLOOKUP($A369,map_headernames!I:I,map_headernames!I:I),0)</f>
        <v>0</v>
      </c>
      <c r="G369">
        <f>IFERROR(_xlfn.XLOOKUP($A369,map_headernames!N:N,map_headernames!N:N),0)</f>
        <v>0</v>
      </c>
    </row>
    <row r="370" spans="1:7">
      <c r="A370" s="76" t="s">
        <v>3933</v>
      </c>
      <c r="B370" s="76" t="s">
        <v>3934</v>
      </c>
      <c r="C370" s="83" t="s">
        <v>3934</v>
      </c>
      <c r="D370" s="66" t="s">
        <v>3838</v>
      </c>
      <c r="E370">
        <f>IFERROR(_xlfn.XLOOKUP($A370,map_headernames!H:H,map_headernames!H:H),0)</f>
        <v>0</v>
      </c>
      <c r="F370">
        <f>IFERROR(_xlfn.XLOOKUP($A370,map_headernames!I:I,map_headernames!I:I),0)</f>
        <v>0</v>
      </c>
      <c r="G370">
        <f>IFERROR(_xlfn.XLOOKUP($A370,map_headernames!N:N,map_headernames!N:N),0)</f>
        <v>0</v>
      </c>
    </row>
    <row r="371" spans="1:7">
      <c r="A371" s="76" t="s">
        <v>3935</v>
      </c>
      <c r="B371" s="76" t="s">
        <v>3936</v>
      </c>
      <c r="C371" s="83" t="s">
        <v>3937</v>
      </c>
      <c r="D371" s="66" t="s">
        <v>3838</v>
      </c>
      <c r="E371">
        <f>IFERROR(_xlfn.XLOOKUP($A371,map_headernames!H:H,map_headernames!H:H),0)</f>
        <v>0</v>
      </c>
      <c r="F371">
        <f>IFERROR(_xlfn.XLOOKUP($A371,map_headernames!I:I,map_headernames!I:I),0)</f>
        <v>0</v>
      </c>
      <c r="G371">
        <f>IFERROR(_xlfn.XLOOKUP($A371,map_headernames!N:N,map_headernames!N:N),0)</f>
        <v>0</v>
      </c>
    </row>
    <row r="372" spans="1:7">
      <c r="A372" s="76" t="s">
        <v>3938</v>
      </c>
      <c r="B372" s="76" t="s">
        <v>3939</v>
      </c>
      <c r="C372" s="83" t="s">
        <v>3939</v>
      </c>
      <c r="D372" s="66" t="s">
        <v>3838</v>
      </c>
      <c r="E372">
        <f>IFERROR(_xlfn.XLOOKUP($A372,map_headernames!H:H,map_headernames!H:H),0)</f>
        <v>0</v>
      </c>
      <c r="F372">
        <f>IFERROR(_xlfn.XLOOKUP($A372,map_headernames!I:I,map_headernames!I:I),0)</f>
        <v>0</v>
      </c>
      <c r="G372">
        <f>IFERROR(_xlfn.XLOOKUP($A372,map_headernames!N:N,map_headernames!N:N),0)</f>
        <v>0</v>
      </c>
    </row>
    <row r="373" spans="1:7">
      <c r="A373" s="76" t="s">
        <v>3940</v>
      </c>
      <c r="B373" s="76" t="s">
        <v>3941</v>
      </c>
      <c r="C373" s="83" t="s">
        <v>3942</v>
      </c>
      <c r="D373" s="66" t="s">
        <v>3838</v>
      </c>
      <c r="E373">
        <f>IFERROR(_xlfn.XLOOKUP($A373,map_headernames!H:H,map_headernames!H:H),0)</f>
        <v>0</v>
      </c>
      <c r="F373">
        <f>IFERROR(_xlfn.XLOOKUP($A373,map_headernames!I:I,map_headernames!I:I),0)</f>
        <v>0</v>
      </c>
      <c r="G373">
        <f>IFERROR(_xlfn.XLOOKUP($A373,map_headernames!N:N,map_headernames!N:N),0)</f>
        <v>0</v>
      </c>
    </row>
    <row r="374" spans="1:7">
      <c r="A374" s="76" t="s">
        <v>3943</v>
      </c>
      <c r="B374" s="76" t="s">
        <v>3944</v>
      </c>
      <c r="C374" s="83" t="s">
        <v>3944</v>
      </c>
      <c r="D374" s="66" t="s">
        <v>3838</v>
      </c>
      <c r="E374">
        <f>IFERROR(_xlfn.XLOOKUP($A374,map_headernames!H:H,map_headernames!H:H),0)</f>
        <v>0</v>
      </c>
      <c r="F374">
        <f>IFERROR(_xlfn.XLOOKUP($A374,map_headernames!I:I,map_headernames!I:I),0)</f>
        <v>0</v>
      </c>
      <c r="G374">
        <f>IFERROR(_xlfn.XLOOKUP($A374,map_headernames!N:N,map_headernames!N:N),0)</f>
        <v>0</v>
      </c>
    </row>
    <row r="375" spans="1:7">
      <c r="A375" s="76" t="s">
        <v>3945</v>
      </c>
      <c r="B375" s="76" t="s">
        <v>3946</v>
      </c>
      <c r="C375" s="83" t="s">
        <v>3947</v>
      </c>
      <c r="D375" s="66" t="s">
        <v>3838</v>
      </c>
      <c r="E375">
        <f>IFERROR(_xlfn.XLOOKUP($A375,map_headernames!H:H,map_headernames!H:H),0)</f>
        <v>0</v>
      </c>
      <c r="F375">
        <f>IFERROR(_xlfn.XLOOKUP($A375,map_headernames!I:I,map_headernames!I:I),0)</f>
        <v>0</v>
      </c>
      <c r="G375">
        <f>IFERROR(_xlfn.XLOOKUP($A375,map_headernames!N:N,map_headernames!N:N),0)</f>
        <v>0</v>
      </c>
    </row>
    <row r="376" spans="1:7">
      <c r="A376" s="76" t="s">
        <v>3948</v>
      </c>
      <c r="B376" s="76" t="s">
        <v>3949</v>
      </c>
      <c r="C376" s="83" t="s">
        <v>3949</v>
      </c>
      <c r="D376" s="66" t="s">
        <v>3838</v>
      </c>
      <c r="E376">
        <f>IFERROR(_xlfn.XLOOKUP($A376,map_headernames!H:H,map_headernames!H:H),0)</f>
        <v>0</v>
      </c>
      <c r="F376">
        <f>IFERROR(_xlfn.XLOOKUP($A376,map_headernames!I:I,map_headernames!I:I),0)</f>
        <v>0</v>
      </c>
      <c r="G376">
        <f>IFERROR(_xlfn.XLOOKUP($A376,map_headernames!N:N,map_headernames!N:N),0)</f>
        <v>0</v>
      </c>
    </row>
    <row r="377" spans="1:7">
      <c r="A377" s="76" t="s">
        <v>3950</v>
      </c>
      <c r="B377" s="76" t="s">
        <v>3951</v>
      </c>
      <c r="C377" s="83" t="s">
        <v>3952</v>
      </c>
      <c r="D377" s="66" t="s">
        <v>3838</v>
      </c>
      <c r="E377">
        <f>IFERROR(_xlfn.XLOOKUP($A377,map_headernames!H:H,map_headernames!H:H),0)</f>
        <v>0</v>
      </c>
      <c r="F377">
        <f>IFERROR(_xlfn.XLOOKUP($A377,map_headernames!I:I,map_headernames!I:I),0)</f>
        <v>0</v>
      </c>
      <c r="G377">
        <f>IFERROR(_xlfn.XLOOKUP($A377,map_headernames!N:N,map_headernames!N:N),0)</f>
        <v>0</v>
      </c>
    </row>
    <row r="378" spans="1:7">
      <c r="A378" s="76" t="s">
        <v>3953</v>
      </c>
      <c r="B378" s="76" t="s">
        <v>3954</v>
      </c>
      <c r="C378" s="83" t="s">
        <v>3954</v>
      </c>
      <c r="D378" s="66" t="s">
        <v>3838</v>
      </c>
      <c r="E378">
        <f>IFERROR(_xlfn.XLOOKUP($A378,map_headernames!H:H,map_headernames!H:H),0)</f>
        <v>0</v>
      </c>
      <c r="F378">
        <f>IFERROR(_xlfn.XLOOKUP($A378,map_headernames!I:I,map_headernames!I:I),0)</f>
        <v>0</v>
      </c>
      <c r="G378">
        <f>IFERROR(_xlfn.XLOOKUP($A378,map_headernames!N:N,map_headernames!N:N),0)</f>
        <v>0</v>
      </c>
    </row>
    <row r="379" spans="1:7">
      <c r="A379" s="76" t="s">
        <v>3955</v>
      </c>
      <c r="B379" s="76" t="s">
        <v>3956</v>
      </c>
      <c r="C379" s="83" t="s">
        <v>3957</v>
      </c>
      <c r="D379" s="66" t="s">
        <v>3838</v>
      </c>
      <c r="E379">
        <f>IFERROR(_xlfn.XLOOKUP($A379,map_headernames!H:H,map_headernames!H:H),0)</f>
        <v>0</v>
      </c>
      <c r="F379">
        <f>IFERROR(_xlfn.XLOOKUP($A379,map_headernames!I:I,map_headernames!I:I),0)</f>
        <v>0</v>
      </c>
      <c r="G379">
        <f>IFERROR(_xlfn.XLOOKUP($A379,map_headernames!N:N,map_headernames!N:N),0)</f>
        <v>0</v>
      </c>
    </row>
    <row r="380" spans="1:7">
      <c r="A380" s="76" t="s">
        <v>3958</v>
      </c>
      <c r="B380" s="76" t="s">
        <v>3959</v>
      </c>
      <c r="C380" s="83" t="s">
        <v>3959</v>
      </c>
      <c r="D380" s="66" t="s">
        <v>3838</v>
      </c>
      <c r="E380">
        <f>IFERROR(_xlfn.XLOOKUP($A380,map_headernames!H:H,map_headernames!H:H),0)</f>
        <v>0</v>
      </c>
      <c r="F380">
        <f>IFERROR(_xlfn.XLOOKUP($A380,map_headernames!I:I,map_headernames!I:I),0)</f>
        <v>0</v>
      </c>
      <c r="G380">
        <f>IFERROR(_xlfn.XLOOKUP($A380,map_headernames!N:N,map_headernames!N:N),0)</f>
        <v>0</v>
      </c>
    </row>
    <row r="381" spans="1:7">
      <c r="A381" s="76" t="s">
        <v>3960</v>
      </c>
      <c r="B381" s="76" t="s">
        <v>3961</v>
      </c>
      <c r="C381" s="83" t="s">
        <v>3962</v>
      </c>
      <c r="D381" s="66" t="s">
        <v>3838</v>
      </c>
      <c r="E381">
        <f>IFERROR(_xlfn.XLOOKUP($A381,map_headernames!H:H,map_headernames!H:H),0)</f>
        <v>0</v>
      </c>
      <c r="F381">
        <f>IFERROR(_xlfn.XLOOKUP($A381,map_headernames!I:I,map_headernames!I:I),0)</f>
        <v>0</v>
      </c>
      <c r="G381">
        <f>IFERROR(_xlfn.XLOOKUP($A381,map_headernames!N:N,map_headernames!N:N),0)</f>
        <v>0</v>
      </c>
    </row>
    <row r="382" spans="1:7">
      <c r="A382" s="76" t="s">
        <v>3963</v>
      </c>
      <c r="B382" s="76" t="s">
        <v>3964</v>
      </c>
      <c r="C382" s="83" t="s">
        <v>3964</v>
      </c>
      <c r="D382" s="66" t="s">
        <v>3838</v>
      </c>
      <c r="E382">
        <f>IFERROR(_xlfn.XLOOKUP($A382,map_headernames!H:H,map_headernames!H:H),0)</f>
        <v>0</v>
      </c>
      <c r="F382">
        <f>IFERROR(_xlfn.XLOOKUP($A382,map_headernames!I:I,map_headernames!I:I),0)</f>
        <v>0</v>
      </c>
      <c r="G382">
        <f>IFERROR(_xlfn.XLOOKUP($A382,map_headernames!N:N,map_headernames!N:N),0)</f>
        <v>0</v>
      </c>
    </row>
    <row r="383" spans="1:7">
      <c r="A383" s="76" t="s">
        <v>3965</v>
      </c>
      <c r="B383" s="76" t="s">
        <v>3966</v>
      </c>
      <c r="C383" s="83" t="s">
        <v>3967</v>
      </c>
      <c r="D383" s="66" t="s">
        <v>3838</v>
      </c>
      <c r="E383">
        <f>IFERROR(_xlfn.XLOOKUP($A383,map_headernames!H:H,map_headernames!H:H),0)</f>
        <v>0</v>
      </c>
      <c r="F383">
        <f>IFERROR(_xlfn.XLOOKUP($A383,map_headernames!I:I,map_headernames!I:I),0)</f>
        <v>0</v>
      </c>
      <c r="G383">
        <f>IFERROR(_xlfn.XLOOKUP($A383,map_headernames!N:N,map_headernames!N:N),0)</f>
        <v>0</v>
      </c>
    </row>
    <row r="384" spans="1:7">
      <c r="A384" s="76" t="s">
        <v>3968</v>
      </c>
      <c r="B384" s="76" t="s">
        <v>3969</v>
      </c>
      <c r="C384" s="83" t="s">
        <v>3969</v>
      </c>
      <c r="D384" s="66" t="s">
        <v>3838</v>
      </c>
      <c r="E384">
        <f>IFERROR(_xlfn.XLOOKUP($A384,map_headernames!H:H,map_headernames!H:H),0)</f>
        <v>0</v>
      </c>
      <c r="F384">
        <f>IFERROR(_xlfn.XLOOKUP($A384,map_headernames!I:I,map_headernames!I:I),0)</f>
        <v>0</v>
      </c>
      <c r="G384">
        <f>IFERROR(_xlfn.XLOOKUP($A384,map_headernames!N:N,map_headernames!N:N),0)</f>
        <v>0</v>
      </c>
    </row>
    <row r="385" spans="1:7">
      <c r="A385" s="76" t="s">
        <v>3970</v>
      </c>
      <c r="B385" s="76" t="s">
        <v>3971</v>
      </c>
      <c r="C385" s="83" t="s">
        <v>3972</v>
      </c>
      <c r="D385" s="66" t="s">
        <v>3838</v>
      </c>
      <c r="E385">
        <f>IFERROR(_xlfn.XLOOKUP($A385,map_headernames!H:H,map_headernames!H:H),0)</f>
        <v>0</v>
      </c>
      <c r="F385">
        <f>IFERROR(_xlfn.XLOOKUP($A385,map_headernames!I:I,map_headernames!I:I),0)</f>
        <v>0</v>
      </c>
      <c r="G385">
        <f>IFERROR(_xlfn.XLOOKUP($A385,map_headernames!N:N,map_headernames!N:N),0)</f>
        <v>0</v>
      </c>
    </row>
    <row r="386" spans="1:7">
      <c r="A386" s="76" t="s">
        <v>3973</v>
      </c>
      <c r="B386" s="76" t="s">
        <v>3974</v>
      </c>
      <c r="C386" s="83" t="s">
        <v>3974</v>
      </c>
      <c r="D386" s="66" t="s">
        <v>3838</v>
      </c>
      <c r="E386">
        <f>IFERROR(_xlfn.XLOOKUP($A386,map_headernames!H:H,map_headernames!H:H),0)</f>
        <v>0</v>
      </c>
      <c r="F386">
        <f>IFERROR(_xlfn.XLOOKUP($A386,map_headernames!I:I,map_headernames!I:I),0)</f>
        <v>0</v>
      </c>
      <c r="G386">
        <f>IFERROR(_xlfn.XLOOKUP($A386,map_headernames!N:N,map_headernames!N:N),0)</f>
        <v>0</v>
      </c>
    </row>
    <row r="387" spans="1:7">
      <c r="A387" s="76" t="s">
        <v>3975</v>
      </c>
      <c r="B387" s="76" t="s">
        <v>3976</v>
      </c>
      <c r="C387" s="83" t="s">
        <v>3977</v>
      </c>
      <c r="D387" s="66" t="s">
        <v>3838</v>
      </c>
      <c r="E387">
        <f>IFERROR(_xlfn.XLOOKUP($A387,map_headernames!H:H,map_headernames!H:H),0)</f>
        <v>0</v>
      </c>
      <c r="F387">
        <f>IFERROR(_xlfn.XLOOKUP($A387,map_headernames!I:I,map_headernames!I:I),0)</f>
        <v>0</v>
      </c>
      <c r="G387">
        <f>IFERROR(_xlfn.XLOOKUP($A387,map_headernames!N:N,map_headernames!N:N),0)</f>
        <v>0</v>
      </c>
    </row>
    <row r="388" spans="1:7">
      <c r="A388" s="76" t="s">
        <v>3978</v>
      </c>
      <c r="B388" s="76" t="s">
        <v>3979</v>
      </c>
      <c r="C388" s="83" t="s">
        <v>3979</v>
      </c>
      <c r="D388" s="66" t="s">
        <v>3838</v>
      </c>
      <c r="E388">
        <f>IFERROR(_xlfn.XLOOKUP($A388,map_headernames!H:H,map_headernames!H:H),0)</f>
        <v>0</v>
      </c>
      <c r="F388">
        <f>IFERROR(_xlfn.XLOOKUP($A388,map_headernames!I:I,map_headernames!I:I),0)</f>
        <v>0</v>
      </c>
      <c r="G388">
        <f>IFERROR(_xlfn.XLOOKUP($A388,map_headernames!N:N,map_headernames!N:N),0)</f>
        <v>0</v>
      </c>
    </row>
    <row r="389" spans="1:7">
      <c r="A389" s="76" t="s">
        <v>3980</v>
      </c>
      <c r="B389" s="76" t="s">
        <v>3981</v>
      </c>
      <c r="C389" s="83" t="s">
        <v>3982</v>
      </c>
      <c r="D389" s="66" t="s">
        <v>3838</v>
      </c>
      <c r="E389">
        <f>IFERROR(_xlfn.XLOOKUP($A389,map_headernames!H:H,map_headernames!H:H),0)</f>
        <v>0</v>
      </c>
      <c r="F389">
        <f>IFERROR(_xlfn.XLOOKUP($A389,map_headernames!I:I,map_headernames!I:I),0)</f>
        <v>0</v>
      </c>
      <c r="G389">
        <f>IFERROR(_xlfn.XLOOKUP($A389,map_headernames!N:N,map_headernames!N:N),0)</f>
        <v>0</v>
      </c>
    </row>
    <row r="390" spans="1:7">
      <c r="A390" s="76" t="s">
        <v>3983</v>
      </c>
      <c r="B390" s="76" t="s">
        <v>3984</v>
      </c>
      <c r="C390" s="83" t="s">
        <v>3984</v>
      </c>
      <c r="D390" s="66" t="s">
        <v>3838</v>
      </c>
      <c r="E390">
        <f>IFERROR(_xlfn.XLOOKUP($A390,map_headernames!H:H,map_headernames!H:H),0)</f>
        <v>0</v>
      </c>
      <c r="F390">
        <f>IFERROR(_xlfn.XLOOKUP($A390,map_headernames!I:I,map_headernames!I:I),0)</f>
        <v>0</v>
      </c>
      <c r="G390">
        <f>IFERROR(_xlfn.XLOOKUP($A390,map_headernames!N:N,map_headernames!N:N),0)</f>
        <v>0</v>
      </c>
    </row>
    <row r="391" spans="1:7">
      <c r="A391" s="76" t="s">
        <v>3985</v>
      </c>
      <c r="B391" s="76" t="s">
        <v>3986</v>
      </c>
      <c r="C391" s="83" t="s">
        <v>3987</v>
      </c>
      <c r="D391" s="66" t="s">
        <v>3838</v>
      </c>
      <c r="E391">
        <f>IFERROR(_xlfn.XLOOKUP($A391,map_headernames!H:H,map_headernames!H:H),0)</f>
        <v>0</v>
      </c>
      <c r="F391">
        <f>IFERROR(_xlfn.XLOOKUP($A391,map_headernames!I:I,map_headernames!I:I),0)</f>
        <v>0</v>
      </c>
      <c r="G391">
        <f>IFERROR(_xlfn.XLOOKUP($A391,map_headernames!N:N,map_headernames!N:N),0)</f>
        <v>0</v>
      </c>
    </row>
    <row r="392" spans="1:7">
      <c r="A392" s="76" t="s">
        <v>3988</v>
      </c>
      <c r="B392" s="76" t="s">
        <v>3989</v>
      </c>
      <c r="C392" s="83" t="s">
        <v>3989</v>
      </c>
      <c r="D392" s="66" t="s">
        <v>3838</v>
      </c>
      <c r="E392">
        <f>IFERROR(_xlfn.XLOOKUP($A392,map_headernames!H:H,map_headernames!H:H),0)</f>
        <v>0</v>
      </c>
      <c r="F392">
        <f>IFERROR(_xlfn.XLOOKUP($A392,map_headernames!I:I,map_headernames!I:I),0)</f>
        <v>0</v>
      </c>
      <c r="G392">
        <f>IFERROR(_xlfn.XLOOKUP($A392,map_headernames!N:N,map_headernames!N:N),0)</f>
        <v>0</v>
      </c>
    </row>
    <row r="393" spans="1:7">
      <c r="A393" s="76" t="s">
        <v>3990</v>
      </c>
      <c r="B393" s="76" t="s">
        <v>3991</v>
      </c>
      <c r="C393" s="83" t="s">
        <v>3992</v>
      </c>
      <c r="D393" s="66" t="s">
        <v>3838</v>
      </c>
      <c r="E393">
        <f>IFERROR(_xlfn.XLOOKUP($A393,map_headernames!H:H,map_headernames!H:H),0)</f>
        <v>0</v>
      </c>
      <c r="F393">
        <f>IFERROR(_xlfn.XLOOKUP($A393,map_headernames!I:I,map_headernames!I:I),0)</f>
        <v>0</v>
      </c>
      <c r="G393">
        <f>IFERROR(_xlfn.XLOOKUP($A393,map_headernames!N:N,map_headernames!N:N),0)</f>
        <v>0</v>
      </c>
    </row>
    <row r="394" spans="1:7">
      <c r="A394" s="76" t="s">
        <v>3993</v>
      </c>
      <c r="B394" s="76" t="s">
        <v>3994</v>
      </c>
      <c r="C394" s="83" t="s">
        <v>3994</v>
      </c>
      <c r="D394" s="66" t="s">
        <v>3838</v>
      </c>
      <c r="E394">
        <f>IFERROR(_xlfn.XLOOKUP($A394,map_headernames!H:H,map_headernames!H:H),0)</f>
        <v>0</v>
      </c>
      <c r="F394">
        <f>IFERROR(_xlfn.XLOOKUP($A394,map_headernames!I:I,map_headernames!I:I),0)</f>
        <v>0</v>
      </c>
      <c r="G394">
        <f>IFERROR(_xlfn.XLOOKUP($A394,map_headernames!N:N,map_headernames!N:N),0)</f>
        <v>0</v>
      </c>
    </row>
    <row r="395" spans="1:7">
      <c r="A395" s="76" t="s">
        <v>3995</v>
      </c>
      <c r="B395" s="76" t="s">
        <v>3996</v>
      </c>
      <c r="C395" s="83" t="s">
        <v>3997</v>
      </c>
      <c r="D395" s="66" t="s">
        <v>3838</v>
      </c>
      <c r="E395">
        <f>IFERROR(_xlfn.XLOOKUP($A395,map_headernames!H:H,map_headernames!H:H),0)</f>
        <v>0</v>
      </c>
      <c r="F395">
        <f>IFERROR(_xlfn.XLOOKUP($A395,map_headernames!I:I,map_headernames!I:I),0)</f>
        <v>0</v>
      </c>
      <c r="G395">
        <f>IFERROR(_xlfn.XLOOKUP($A395,map_headernames!N:N,map_headernames!N:N),0)</f>
        <v>0</v>
      </c>
    </row>
    <row r="396" spans="1:7">
      <c r="A396" s="76" t="s">
        <v>3998</v>
      </c>
      <c r="B396" s="76" t="s">
        <v>3999</v>
      </c>
      <c r="C396" s="83" t="s">
        <v>3999</v>
      </c>
      <c r="D396" s="66" t="s">
        <v>3838</v>
      </c>
      <c r="E396">
        <f>IFERROR(_xlfn.XLOOKUP($A396,map_headernames!H:H,map_headernames!H:H),0)</f>
        <v>0</v>
      </c>
      <c r="F396">
        <f>IFERROR(_xlfn.XLOOKUP($A396,map_headernames!I:I,map_headernames!I:I),0)</f>
        <v>0</v>
      </c>
      <c r="G396">
        <f>IFERROR(_xlfn.XLOOKUP($A396,map_headernames!N:N,map_headernames!N:N),0)</f>
        <v>0</v>
      </c>
    </row>
    <row r="397" spans="1:7">
      <c r="A397" s="76" t="s">
        <v>4000</v>
      </c>
      <c r="B397" s="76" t="s">
        <v>4001</v>
      </c>
      <c r="C397" s="83" t="s">
        <v>4002</v>
      </c>
      <c r="D397" s="66" t="s">
        <v>3838</v>
      </c>
      <c r="E397">
        <f>IFERROR(_xlfn.XLOOKUP($A397,map_headernames!H:H,map_headernames!H:H),0)</f>
        <v>0</v>
      </c>
      <c r="F397">
        <f>IFERROR(_xlfn.XLOOKUP($A397,map_headernames!I:I,map_headernames!I:I),0)</f>
        <v>0</v>
      </c>
      <c r="G397">
        <f>IFERROR(_xlfn.XLOOKUP($A397,map_headernames!N:N,map_headernames!N:N),0)</f>
        <v>0</v>
      </c>
    </row>
    <row r="398" spans="1:7">
      <c r="A398" s="76" t="s">
        <v>4003</v>
      </c>
      <c r="B398" s="76" t="s">
        <v>4004</v>
      </c>
      <c r="C398" s="83" t="s">
        <v>4004</v>
      </c>
      <c r="D398" s="66" t="s">
        <v>3838</v>
      </c>
      <c r="E398">
        <f>IFERROR(_xlfn.XLOOKUP($A398,map_headernames!H:H,map_headernames!H:H),0)</f>
        <v>0</v>
      </c>
      <c r="F398">
        <f>IFERROR(_xlfn.XLOOKUP($A398,map_headernames!I:I,map_headernames!I:I),0)</f>
        <v>0</v>
      </c>
      <c r="G398">
        <f>IFERROR(_xlfn.XLOOKUP($A398,map_headernames!N:N,map_headernames!N:N),0)</f>
        <v>0</v>
      </c>
    </row>
    <row r="399" spans="1:7">
      <c r="A399" s="76" t="s">
        <v>4005</v>
      </c>
      <c r="B399" s="76" t="s">
        <v>4006</v>
      </c>
      <c r="C399" s="83" t="s">
        <v>4007</v>
      </c>
      <c r="D399" s="66" t="s">
        <v>3838</v>
      </c>
      <c r="E399">
        <f>IFERROR(_xlfn.XLOOKUP($A399,map_headernames!H:H,map_headernames!H:H),0)</f>
        <v>0</v>
      </c>
      <c r="F399">
        <f>IFERROR(_xlfn.XLOOKUP($A399,map_headernames!I:I,map_headernames!I:I),0)</f>
        <v>0</v>
      </c>
      <c r="G399">
        <f>IFERROR(_xlfn.XLOOKUP($A399,map_headernames!N:N,map_headernames!N:N),0)</f>
        <v>0</v>
      </c>
    </row>
    <row r="400" spans="1:7">
      <c r="A400" s="76" t="s">
        <v>4008</v>
      </c>
      <c r="B400" s="76" t="s">
        <v>4009</v>
      </c>
      <c r="C400" s="83" t="s">
        <v>4009</v>
      </c>
      <c r="D400" s="66" t="s">
        <v>3838</v>
      </c>
      <c r="E400">
        <f>IFERROR(_xlfn.XLOOKUP($A400,map_headernames!H:H,map_headernames!H:H),0)</f>
        <v>0</v>
      </c>
      <c r="F400">
        <f>IFERROR(_xlfn.XLOOKUP($A400,map_headernames!I:I,map_headernames!I:I),0)</f>
        <v>0</v>
      </c>
      <c r="G400">
        <f>IFERROR(_xlfn.XLOOKUP($A400,map_headernames!N:N,map_headernames!N:N),0)</f>
        <v>0</v>
      </c>
    </row>
    <row r="401" spans="1:7">
      <c r="A401" s="76" t="s">
        <v>4010</v>
      </c>
      <c r="B401" s="76" t="s">
        <v>4011</v>
      </c>
      <c r="C401" s="83" t="s">
        <v>4012</v>
      </c>
      <c r="D401" s="66" t="s">
        <v>3838</v>
      </c>
      <c r="E401">
        <f>IFERROR(_xlfn.XLOOKUP($A401,map_headernames!H:H,map_headernames!H:H),0)</f>
        <v>0</v>
      </c>
      <c r="F401">
        <f>IFERROR(_xlfn.XLOOKUP($A401,map_headernames!I:I,map_headernames!I:I),0)</f>
        <v>0</v>
      </c>
      <c r="G401">
        <f>IFERROR(_xlfn.XLOOKUP($A401,map_headernames!N:N,map_headernames!N:N),0)</f>
        <v>0</v>
      </c>
    </row>
    <row r="402" spans="1:7">
      <c r="A402" s="76" t="s">
        <v>4013</v>
      </c>
      <c r="B402" s="76" t="s">
        <v>4014</v>
      </c>
      <c r="C402" s="83" t="s">
        <v>4014</v>
      </c>
      <c r="D402" s="66" t="s">
        <v>3838</v>
      </c>
      <c r="E402">
        <f>IFERROR(_xlfn.XLOOKUP($A402,map_headernames!H:H,map_headernames!H:H),0)</f>
        <v>0</v>
      </c>
      <c r="F402">
        <f>IFERROR(_xlfn.XLOOKUP($A402,map_headernames!I:I,map_headernames!I:I),0)</f>
        <v>0</v>
      </c>
      <c r="G402">
        <f>IFERROR(_xlfn.XLOOKUP($A402,map_headernames!N:N,map_headernames!N:N),0)</f>
        <v>0</v>
      </c>
    </row>
    <row r="403" spans="1:7">
      <c r="A403" s="76" t="s">
        <v>4015</v>
      </c>
      <c r="B403" s="76" t="s">
        <v>4016</v>
      </c>
      <c r="C403" s="83" t="s">
        <v>4017</v>
      </c>
      <c r="D403" s="66" t="s">
        <v>3838</v>
      </c>
      <c r="E403">
        <f>IFERROR(_xlfn.XLOOKUP($A403,map_headernames!H:H,map_headernames!H:H),0)</f>
        <v>0</v>
      </c>
      <c r="F403">
        <f>IFERROR(_xlfn.XLOOKUP($A403,map_headernames!I:I,map_headernames!I:I),0)</f>
        <v>0</v>
      </c>
      <c r="G403">
        <f>IFERROR(_xlfn.XLOOKUP($A403,map_headernames!N:N,map_headernames!N:N),0)</f>
        <v>0</v>
      </c>
    </row>
    <row r="404" spans="1:7">
      <c r="A404" s="76" t="s">
        <v>4018</v>
      </c>
      <c r="B404" s="76" t="s">
        <v>4019</v>
      </c>
      <c r="C404" s="83" t="s">
        <v>4019</v>
      </c>
      <c r="D404" s="66" t="s">
        <v>3838</v>
      </c>
      <c r="E404">
        <f>IFERROR(_xlfn.XLOOKUP($A404,map_headernames!H:H,map_headernames!H:H),0)</f>
        <v>0</v>
      </c>
      <c r="F404">
        <f>IFERROR(_xlfn.XLOOKUP($A404,map_headernames!I:I,map_headernames!I:I),0)</f>
        <v>0</v>
      </c>
      <c r="G404">
        <f>IFERROR(_xlfn.XLOOKUP($A404,map_headernames!N:N,map_headernames!N:N),0)</f>
        <v>0</v>
      </c>
    </row>
    <row r="405" spans="1:7">
      <c r="A405" s="76" t="s">
        <v>4020</v>
      </c>
      <c r="B405" s="76" t="s">
        <v>4021</v>
      </c>
      <c r="C405" s="83" t="s">
        <v>4022</v>
      </c>
      <c r="D405" s="66" t="s">
        <v>3838</v>
      </c>
      <c r="E405">
        <f>IFERROR(_xlfn.XLOOKUP($A405,map_headernames!H:H,map_headernames!H:H),0)</f>
        <v>0</v>
      </c>
      <c r="F405">
        <f>IFERROR(_xlfn.XLOOKUP($A405,map_headernames!I:I,map_headernames!I:I),0)</f>
        <v>0</v>
      </c>
      <c r="G405">
        <f>IFERROR(_xlfn.XLOOKUP($A405,map_headernames!N:N,map_headernames!N:N),0)</f>
        <v>0</v>
      </c>
    </row>
    <row r="406" spans="1:7">
      <c r="A406" s="76" t="s">
        <v>4023</v>
      </c>
      <c r="B406" s="76" t="s">
        <v>4024</v>
      </c>
      <c r="C406" s="83" t="s">
        <v>4024</v>
      </c>
      <c r="D406" s="66" t="s">
        <v>3838</v>
      </c>
      <c r="E406">
        <f>IFERROR(_xlfn.XLOOKUP($A406,map_headernames!H:H,map_headernames!H:H),0)</f>
        <v>0</v>
      </c>
      <c r="F406">
        <f>IFERROR(_xlfn.XLOOKUP($A406,map_headernames!I:I,map_headernames!I:I),0)</f>
        <v>0</v>
      </c>
      <c r="G406">
        <f>IFERROR(_xlfn.XLOOKUP($A406,map_headernames!N:N,map_headernames!N:N),0)</f>
        <v>0</v>
      </c>
    </row>
    <row r="407" spans="1:7">
      <c r="A407" s="76" t="s">
        <v>4025</v>
      </c>
      <c r="B407" s="76" t="s">
        <v>4026</v>
      </c>
      <c r="C407" s="83" t="s">
        <v>4027</v>
      </c>
      <c r="D407" s="66" t="s">
        <v>3838</v>
      </c>
      <c r="E407">
        <f>IFERROR(_xlfn.XLOOKUP($A407,map_headernames!H:H,map_headernames!H:H),0)</f>
        <v>0</v>
      </c>
      <c r="F407">
        <f>IFERROR(_xlfn.XLOOKUP($A407,map_headernames!I:I,map_headernames!I:I),0)</f>
        <v>0</v>
      </c>
      <c r="G407">
        <f>IFERROR(_xlfn.XLOOKUP($A407,map_headernames!N:N,map_headernames!N:N),0)</f>
        <v>0</v>
      </c>
    </row>
    <row r="408" spans="1:7">
      <c r="A408" s="76" t="s">
        <v>4028</v>
      </c>
      <c r="B408" s="76" t="s">
        <v>4029</v>
      </c>
      <c r="C408" s="83" t="s">
        <v>4029</v>
      </c>
      <c r="D408" s="66" t="s">
        <v>3838</v>
      </c>
      <c r="E408">
        <f>IFERROR(_xlfn.XLOOKUP($A408,map_headernames!H:H,map_headernames!H:H),0)</f>
        <v>0</v>
      </c>
      <c r="F408">
        <f>IFERROR(_xlfn.XLOOKUP($A408,map_headernames!I:I,map_headernames!I:I),0)</f>
        <v>0</v>
      </c>
      <c r="G408">
        <f>IFERROR(_xlfn.XLOOKUP($A408,map_headernames!N:N,map_headernames!N:N),0)</f>
        <v>0</v>
      </c>
    </row>
    <row r="409" spans="1:7">
      <c r="A409" s="76" t="s">
        <v>4030</v>
      </c>
      <c r="B409" s="76" t="s">
        <v>4031</v>
      </c>
      <c r="C409" s="83" t="s">
        <v>4032</v>
      </c>
      <c r="D409" s="66" t="s">
        <v>3838</v>
      </c>
      <c r="E409">
        <f>IFERROR(_xlfn.XLOOKUP($A409,map_headernames!H:H,map_headernames!H:H),0)</f>
        <v>0</v>
      </c>
      <c r="F409">
        <f>IFERROR(_xlfn.XLOOKUP($A409,map_headernames!I:I,map_headernames!I:I),0)</f>
        <v>0</v>
      </c>
      <c r="G409">
        <f>IFERROR(_xlfn.XLOOKUP($A409,map_headernames!N:N,map_headernames!N:N),0)</f>
        <v>0</v>
      </c>
    </row>
    <row r="410" spans="1:7">
      <c r="A410" s="76" t="s">
        <v>4033</v>
      </c>
      <c r="B410" s="76" t="s">
        <v>4034</v>
      </c>
      <c r="C410" s="83" t="s">
        <v>4034</v>
      </c>
      <c r="D410" s="66" t="s">
        <v>3838</v>
      </c>
      <c r="E410">
        <f>IFERROR(_xlfn.XLOOKUP($A410,map_headernames!H:H,map_headernames!H:H),0)</f>
        <v>0</v>
      </c>
      <c r="F410">
        <f>IFERROR(_xlfn.XLOOKUP($A410,map_headernames!I:I,map_headernames!I:I),0)</f>
        <v>0</v>
      </c>
      <c r="G410">
        <f>IFERROR(_xlfn.XLOOKUP($A410,map_headernames!N:N,map_headernames!N:N),0)</f>
        <v>0</v>
      </c>
    </row>
    <row r="411" spans="1:7">
      <c r="A411" s="76" t="s">
        <v>4035</v>
      </c>
      <c r="B411" s="76" t="s">
        <v>4036</v>
      </c>
      <c r="C411" s="83" t="s">
        <v>4037</v>
      </c>
      <c r="D411" s="66" t="s">
        <v>3838</v>
      </c>
      <c r="E411">
        <f>IFERROR(_xlfn.XLOOKUP($A411,map_headernames!H:H,map_headernames!H:H),0)</f>
        <v>0</v>
      </c>
      <c r="F411">
        <f>IFERROR(_xlfn.XLOOKUP($A411,map_headernames!I:I,map_headernames!I:I),0)</f>
        <v>0</v>
      </c>
      <c r="G411">
        <f>IFERROR(_xlfn.XLOOKUP($A411,map_headernames!N:N,map_headernames!N:N),0)</f>
        <v>0</v>
      </c>
    </row>
    <row r="412" spans="1:7">
      <c r="A412" s="76" t="s">
        <v>4038</v>
      </c>
      <c r="B412" s="76" t="s">
        <v>4039</v>
      </c>
      <c r="C412" s="83" t="s">
        <v>4039</v>
      </c>
      <c r="D412" s="66" t="s">
        <v>3838</v>
      </c>
      <c r="E412">
        <f>IFERROR(_xlfn.XLOOKUP($A412,map_headernames!H:H,map_headernames!H:H),0)</f>
        <v>0</v>
      </c>
      <c r="F412">
        <f>IFERROR(_xlfn.XLOOKUP($A412,map_headernames!I:I,map_headernames!I:I),0)</f>
        <v>0</v>
      </c>
      <c r="G412">
        <f>IFERROR(_xlfn.XLOOKUP($A412,map_headernames!N:N,map_headernames!N:N),0)</f>
        <v>0</v>
      </c>
    </row>
    <row r="413" spans="1:7">
      <c r="A413" s="76" t="s">
        <v>4040</v>
      </c>
      <c r="B413" s="76" t="s">
        <v>4041</v>
      </c>
      <c r="C413" s="83" t="s">
        <v>4042</v>
      </c>
      <c r="D413" s="66" t="s">
        <v>3838</v>
      </c>
      <c r="E413">
        <f>IFERROR(_xlfn.XLOOKUP($A413,map_headernames!H:H,map_headernames!H:H),0)</f>
        <v>0</v>
      </c>
      <c r="F413">
        <f>IFERROR(_xlfn.XLOOKUP($A413,map_headernames!I:I,map_headernames!I:I),0)</f>
        <v>0</v>
      </c>
      <c r="G413">
        <f>IFERROR(_xlfn.XLOOKUP($A413,map_headernames!N:N,map_headernames!N:N),0)</f>
        <v>0</v>
      </c>
    </row>
    <row r="414" spans="1:7">
      <c r="A414" s="88" t="s">
        <v>4043</v>
      </c>
      <c r="B414" s="88" t="s">
        <v>4044</v>
      </c>
      <c r="C414" s="88" t="s">
        <v>4044</v>
      </c>
      <c r="D414" s="66" t="s">
        <v>3838</v>
      </c>
      <c r="E414">
        <f>IFERROR(_xlfn.XLOOKUP($A414,map_headernames!H:H,map_headernames!H:H),0)</f>
        <v>0</v>
      </c>
      <c r="F414">
        <f>IFERROR(_xlfn.XLOOKUP($A414,map_headernames!I:I,map_headernames!I:I),0)</f>
        <v>0</v>
      </c>
      <c r="G414">
        <f>IFERROR(_xlfn.XLOOKUP($A414,map_headernames!N:N,map_headernames!N:N),0)</f>
        <v>0</v>
      </c>
    </row>
    <row r="415" spans="1:7">
      <c r="A415" s="88" t="s">
        <v>4045</v>
      </c>
      <c r="B415" s="88" t="s">
        <v>4046</v>
      </c>
      <c r="C415" s="88" t="s">
        <v>4047</v>
      </c>
      <c r="D415" s="66" t="s">
        <v>3838</v>
      </c>
      <c r="E415">
        <f>IFERROR(_xlfn.XLOOKUP($A415,map_headernames!H:H,map_headernames!H:H),0)</f>
        <v>0</v>
      </c>
      <c r="F415">
        <f>IFERROR(_xlfn.XLOOKUP($A415,map_headernames!I:I,map_headernames!I:I),0)</f>
        <v>0</v>
      </c>
      <c r="G415">
        <f>IFERROR(_xlfn.XLOOKUP($A415,map_headernames!N:N,map_headernames!N:N),0)</f>
        <v>0</v>
      </c>
    </row>
    <row r="416" spans="1:7">
      <c r="A416" s="88" t="s">
        <v>4048</v>
      </c>
      <c r="B416" s="88" t="s">
        <v>4049</v>
      </c>
      <c r="C416" s="88" t="s">
        <v>4049</v>
      </c>
      <c r="D416" s="66" t="s">
        <v>3838</v>
      </c>
      <c r="E416">
        <f>IFERROR(_xlfn.XLOOKUP($A416,map_headernames!H:H,map_headernames!H:H),0)</f>
        <v>0</v>
      </c>
      <c r="F416">
        <f>IFERROR(_xlfn.XLOOKUP($A416,map_headernames!I:I,map_headernames!I:I),0)</f>
        <v>0</v>
      </c>
      <c r="G416">
        <f>IFERROR(_xlfn.XLOOKUP($A416,map_headernames!N:N,map_headernames!N:N),0)</f>
        <v>0</v>
      </c>
    </row>
    <row r="417" spans="1:7">
      <c r="A417" s="88" t="s">
        <v>4050</v>
      </c>
      <c r="B417" s="88" t="s">
        <v>4051</v>
      </c>
      <c r="C417" s="90" t="s">
        <v>4052</v>
      </c>
      <c r="D417" s="66" t="s">
        <v>3838</v>
      </c>
      <c r="E417">
        <f>IFERROR(_xlfn.XLOOKUP($A417,map_headernames!H:H,map_headernames!H:H),0)</f>
        <v>0</v>
      </c>
      <c r="F417">
        <f>IFERROR(_xlfn.XLOOKUP($A417,map_headernames!I:I,map_headernames!I:I),0)</f>
        <v>0</v>
      </c>
      <c r="G417">
        <f>IFERROR(_xlfn.XLOOKUP($A417,map_headernames!N:N,map_headernames!N:N),0)</f>
        <v>0</v>
      </c>
    </row>
    <row r="418" spans="1:7">
      <c r="A418" s="88" t="s">
        <v>4053</v>
      </c>
      <c r="B418" s="88" t="s">
        <v>4054</v>
      </c>
      <c r="C418" s="7" t="s">
        <v>4054</v>
      </c>
      <c r="D418" s="66" t="s">
        <v>3838</v>
      </c>
      <c r="E418">
        <f>IFERROR(_xlfn.XLOOKUP($A418,map_headernames!H:H,map_headernames!H:H),0)</f>
        <v>0</v>
      </c>
      <c r="F418">
        <f>IFERROR(_xlfn.XLOOKUP($A418,map_headernames!I:I,map_headernames!I:I),0)</f>
        <v>0</v>
      </c>
      <c r="G418">
        <f>IFERROR(_xlfn.XLOOKUP($A418,map_headernames!N:N,map_headernames!N:N),0)</f>
        <v>0</v>
      </c>
    </row>
    <row r="419" spans="1:7">
      <c r="A419" s="88" t="s">
        <v>4055</v>
      </c>
      <c r="B419" s="88" t="s">
        <v>4056</v>
      </c>
      <c r="C419" s="90" t="s">
        <v>4057</v>
      </c>
      <c r="D419" s="66" t="s">
        <v>3838</v>
      </c>
      <c r="E419">
        <f>IFERROR(_xlfn.XLOOKUP($A419,map_headernames!H:H,map_headernames!H:H),0)</f>
        <v>0</v>
      </c>
      <c r="F419">
        <f>IFERROR(_xlfn.XLOOKUP($A419,map_headernames!I:I,map_headernames!I:I),0)</f>
        <v>0</v>
      </c>
      <c r="G419">
        <f>IFERROR(_xlfn.XLOOKUP($A419,map_headernames!N:N,map_headernames!N:N),0)</f>
        <v>0</v>
      </c>
    </row>
    <row r="420" spans="1:7">
      <c r="A420" s="88" t="s">
        <v>4058</v>
      </c>
      <c r="B420" s="88" t="s">
        <v>4059</v>
      </c>
      <c r="C420" s="7" t="s">
        <v>4059</v>
      </c>
      <c r="D420" s="66" t="s">
        <v>3838</v>
      </c>
      <c r="E420">
        <f>IFERROR(_xlfn.XLOOKUP($A420,map_headernames!H:H,map_headernames!H:H),0)</f>
        <v>0</v>
      </c>
      <c r="F420">
        <f>IFERROR(_xlfn.XLOOKUP($A420,map_headernames!I:I,map_headernames!I:I),0)</f>
        <v>0</v>
      </c>
      <c r="G420">
        <f>IFERROR(_xlfn.XLOOKUP($A420,map_headernames!N:N,map_headernames!N:N),0)</f>
        <v>0</v>
      </c>
    </row>
    <row r="421" spans="1:7">
      <c r="A421" s="88" t="s">
        <v>4060</v>
      </c>
      <c r="B421" s="88" t="s">
        <v>4061</v>
      </c>
      <c r="C421" s="90" t="s">
        <v>4062</v>
      </c>
      <c r="D421" s="66" t="s">
        <v>3838</v>
      </c>
      <c r="E421">
        <f>IFERROR(_xlfn.XLOOKUP($A421,map_headernames!H:H,map_headernames!H:H),0)</f>
        <v>0</v>
      </c>
      <c r="F421">
        <f>IFERROR(_xlfn.XLOOKUP($A421,map_headernames!I:I,map_headernames!I:I),0)</f>
        <v>0</v>
      </c>
      <c r="G421">
        <f>IFERROR(_xlfn.XLOOKUP($A421,map_headernames!N:N,map_headernames!N:N),0)</f>
        <v>0</v>
      </c>
    </row>
    <row r="422" spans="1:7">
      <c r="A422" s="88" t="s">
        <v>4063</v>
      </c>
      <c r="B422" s="88" t="s">
        <v>4064</v>
      </c>
      <c r="C422" s="7" t="s">
        <v>4064</v>
      </c>
      <c r="D422" s="66" t="s">
        <v>3838</v>
      </c>
      <c r="E422">
        <f>IFERROR(_xlfn.XLOOKUP($A422,map_headernames!H:H,map_headernames!H:H),0)</f>
        <v>0</v>
      </c>
      <c r="F422">
        <f>IFERROR(_xlfn.XLOOKUP($A422,map_headernames!I:I,map_headernames!I:I),0)</f>
        <v>0</v>
      </c>
      <c r="G422">
        <f>IFERROR(_xlfn.XLOOKUP($A422,map_headernames!N:N,map_headernames!N:N),0)</f>
        <v>0</v>
      </c>
    </row>
    <row r="423" spans="1:7">
      <c r="A423" s="88" t="s">
        <v>4065</v>
      </c>
      <c r="B423" s="88" t="s">
        <v>4066</v>
      </c>
      <c r="C423" s="90" t="s">
        <v>4067</v>
      </c>
      <c r="D423" s="66" t="s">
        <v>3838</v>
      </c>
      <c r="E423">
        <f>IFERROR(_xlfn.XLOOKUP($A423,map_headernames!H:H,map_headernames!H:H),0)</f>
        <v>0</v>
      </c>
      <c r="F423">
        <f>IFERROR(_xlfn.XLOOKUP($A423,map_headernames!I:I,map_headernames!I:I),0)</f>
        <v>0</v>
      </c>
      <c r="G423">
        <f>IFERROR(_xlfn.XLOOKUP($A423,map_headernames!N:N,map_headernames!N:N),0)</f>
        <v>0</v>
      </c>
    </row>
    <row r="424" spans="1:7">
      <c r="A424" s="88" t="s">
        <v>4068</v>
      </c>
      <c r="B424" s="88" t="s">
        <v>4069</v>
      </c>
      <c r="C424" s="7" t="s">
        <v>4069</v>
      </c>
      <c r="D424" s="66" t="s">
        <v>3838</v>
      </c>
      <c r="E424">
        <f>IFERROR(_xlfn.XLOOKUP($A424,map_headernames!H:H,map_headernames!H:H),0)</f>
        <v>0</v>
      </c>
      <c r="F424">
        <f>IFERROR(_xlfn.XLOOKUP($A424,map_headernames!I:I,map_headernames!I:I),0)</f>
        <v>0</v>
      </c>
      <c r="G424">
        <f>IFERROR(_xlfn.XLOOKUP($A424,map_headernames!N:N,map_headernames!N:N),0)</f>
        <v>0</v>
      </c>
    </row>
    <row r="425" spans="1:7">
      <c r="A425" s="88" t="s">
        <v>4070</v>
      </c>
      <c r="B425" s="88" t="s">
        <v>4071</v>
      </c>
      <c r="C425" s="90" t="s">
        <v>4072</v>
      </c>
      <c r="D425" s="66" t="s">
        <v>3838</v>
      </c>
      <c r="E425">
        <f>IFERROR(_xlfn.XLOOKUP($A425,map_headernames!H:H,map_headernames!H:H),0)</f>
        <v>0</v>
      </c>
      <c r="F425">
        <f>IFERROR(_xlfn.XLOOKUP($A425,map_headernames!I:I,map_headernames!I:I),0)</f>
        <v>0</v>
      </c>
      <c r="G425">
        <f>IFERROR(_xlfn.XLOOKUP($A425,map_headernames!N:N,map_headernames!N:N),0)</f>
        <v>0</v>
      </c>
    </row>
    <row r="426" spans="1:7">
      <c r="A426" s="88" t="s">
        <v>4073</v>
      </c>
      <c r="B426" s="88" t="s">
        <v>4074</v>
      </c>
      <c r="C426" s="7" t="s">
        <v>4074</v>
      </c>
      <c r="D426" s="66" t="s">
        <v>3838</v>
      </c>
      <c r="E426">
        <f>IFERROR(_xlfn.XLOOKUP($A426,map_headernames!H:H,map_headernames!H:H),0)</f>
        <v>0</v>
      </c>
      <c r="F426">
        <f>IFERROR(_xlfn.XLOOKUP($A426,map_headernames!I:I,map_headernames!I:I),0)</f>
        <v>0</v>
      </c>
      <c r="G426">
        <f>IFERROR(_xlfn.XLOOKUP($A426,map_headernames!N:N,map_headernames!N:N),0)</f>
        <v>0</v>
      </c>
    </row>
    <row r="427" spans="1:7">
      <c r="A427" s="88" t="s">
        <v>4075</v>
      </c>
      <c r="B427" s="88" t="s">
        <v>4076</v>
      </c>
      <c r="C427" s="90" t="s">
        <v>4077</v>
      </c>
      <c r="D427" s="66" t="s">
        <v>3838</v>
      </c>
      <c r="E427">
        <f>IFERROR(_xlfn.XLOOKUP($A427,map_headernames!H:H,map_headernames!H:H),0)</f>
        <v>0</v>
      </c>
      <c r="F427">
        <f>IFERROR(_xlfn.XLOOKUP($A427,map_headernames!I:I,map_headernames!I:I),0)</f>
        <v>0</v>
      </c>
      <c r="G427">
        <f>IFERROR(_xlfn.XLOOKUP($A427,map_headernames!N:N,map_headernames!N:N),0)</f>
        <v>0</v>
      </c>
    </row>
    <row r="428" spans="1:7">
      <c r="A428" s="88" t="s">
        <v>4078</v>
      </c>
      <c r="B428" s="88" t="s">
        <v>4079</v>
      </c>
      <c r="C428" s="7" t="s">
        <v>4079</v>
      </c>
      <c r="D428" s="66" t="s">
        <v>3838</v>
      </c>
      <c r="E428">
        <f>IFERROR(_xlfn.XLOOKUP($A428,map_headernames!H:H,map_headernames!H:H),0)</f>
        <v>0</v>
      </c>
      <c r="F428">
        <f>IFERROR(_xlfn.XLOOKUP($A428,map_headernames!I:I,map_headernames!I:I),0)</f>
        <v>0</v>
      </c>
      <c r="G428">
        <f>IFERROR(_xlfn.XLOOKUP($A428,map_headernames!N:N,map_headernames!N:N),0)</f>
        <v>0</v>
      </c>
    </row>
    <row r="429" spans="1:7">
      <c r="A429" s="88" t="s">
        <v>4080</v>
      </c>
      <c r="B429" s="88" t="s">
        <v>4081</v>
      </c>
      <c r="C429" s="90" t="s">
        <v>4082</v>
      </c>
      <c r="D429" s="66" t="s">
        <v>3838</v>
      </c>
      <c r="E429">
        <f>IFERROR(_xlfn.XLOOKUP($A429,map_headernames!H:H,map_headernames!H:H),0)</f>
        <v>0</v>
      </c>
      <c r="F429">
        <f>IFERROR(_xlfn.XLOOKUP($A429,map_headernames!I:I,map_headernames!I:I),0)</f>
        <v>0</v>
      </c>
      <c r="G429">
        <f>IFERROR(_xlfn.XLOOKUP($A429,map_headernames!N:N,map_headernames!N:N),0)</f>
        <v>0</v>
      </c>
    </row>
    <row r="430" spans="1:7">
      <c r="A430" s="76" t="s">
        <v>4083</v>
      </c>
      <c r="B430" s="97" t="s">
        <v>4084</v>
      </c>
      <c r="C430" s="77" t="s">
        <v>4084</v>
      </c>
      <c r="D430" s="66" t="s">
        <v>3838</v>
      </c>
      <c r="E430">
        <f>IFERROR(_xlfn.XLOOKUP($A430,map_headernames!H:H,map_headernames!H:H),0)</f>
        <v>0</v>
      </c>
      <c r="F430">
        <f>IFERROR(_xlfn.XLOOKUP($A430,map_headernames!I:I,map_headernames!I:I),0)</f>
        <v>0</v>
      </c>
      <c r="G430">
        <f>IFERROR(_xlfn.XLOOKUP($A430,map_headernames!N:N,map_headernames!N:N),0)</f>
        <v>0</v>
      </c>
    </row>
    <row r="431" spans="1:7">
      <c r="A431" s="76" t="s">
        <v>4085</v>
      </c>
      <c r="B431" s="97" t="s">
        <v>4086</v>
      </c>
      <c r="C431" s="77" t="s">
        <v>4087</v>
      </c>
      <c r="D431" s="66" t="s">
        <v>3838</v>
      </c>
      <c r="E431">
        <f>IFERROR(_xlfn.XLOOKUP($A431,map_headernames!H:H,map_headernames!H:H),0)</f>
        <v>0</v>
      </c>
      <c r="F431">
        <f>IFERROR(_xlfn.XLOOKUP($A431,map_headernames!I:I,map_headernames!I:I),0)</f>
        <v>0</v>
      </c>
      <c r="G431">
        <f>IFERROR(_xlfn.XLOOKUP($A431,map_headernames!N:N,map_headernames!N:N),0)</f>
        <v>0</v>
      </c>
    </row>
    <row r="432" spans="1:7">
      <c r="A432" s="76" t="s">
        <v>4088</v>
      </c>
      <c r="B432" s="76" t="s">
        <v>4089</v>
      </c>
      <c r="C432" s="77" t="s">
        <v>4090</v>
      </c>
      <c r="D432" s="66" t="s">
        <v>3838</v>
      </c>
      <c r="E432">
        <f>IFERROR(_xlfn.XLOOKUP($A432,map_headernames!H:H,map_headernames!H:H),0)</f>
        <v>0</v>
      </c>
      <c r="F432">
        <f>IFERROR(_xlfn.XLOOKUP($A432,map_headernames!I:I,map_headernames!I:I),0)</f>
        <v>0</v>
      </c>
      <c r="G432">
        <f>IFERROR(_xlfn.XLOOKUP($A432,map_headernames!N:N,map_headernames!N:N),0)</f>
        <v>0</v>
      </c>
    </row>
    <row r="433" spans="1:7">
      <c r="A433" s="76" t="s">
        <v>4091</v>
      </c>
      <c r="B433" s="76" t="s">
        <v>4092</v>
      </c>
      <c r="C433" s="77" t="s">
        <v>4093</v>
      </c>
      <c r="D433" s="66" t="s">
        <v>3838</v>
      </c>
      <c r="E433">
        <f>IFERROR(_xlfn.XLOOKUP($A433,map_headernames!H:H,map_headernames!H:H),0)</f>
        <v>0</v>
      </c>
      <c r="F433">
        <f>IFERROR(_xlfn.XLOOKUP($A433,map_headernames!I:I,map_headernames!I:I),0)</f>
        <v>0</v>
      </c>
      <c r="G433">
        <f>IFERROR(_xlfn.XLOOKUP($A433,map_headernames!N:N,map_headernames!N:N),0)</f>
        <v>0</v>
      </c>
    </row>
    <row r="434" spans="1:7">
      <c r="A434" s="76" t="s">
        <v>4094</v>
      </c>
      <c r="B434" s="76" t="s">
        <v>4095</v>
      </c>
      <c r="C434" s="77" t="s">
        <v>4096</v>
      </c>
      <c r="D434" s="66" t="s">
        <v>3838</v>
      </c>
      <c r="E434">
        <f>IFERROR(_xlfn.XLOOKUP($A434,map_headernames!H:H,map_headernames!H:H),0)</f>
        <v>0</v>
      </c>
      <c r="F434">
        <f>IFERROR(_xlfn.XLOOKUP($A434,map_headernames!I:I,map_headernames!I:I),0)</f>
        <v>0</v>
      </c>
      <c r="G434">
        <f>IFERROR(_xlfn.XLOOKUP($A434,map_headernames!N:N,map_headernames!N:N),0)</f>
        <v>0</v>
      </c>
    </row>
    <row r="435" spans="1:7">
      <c r="A435" s="76" t="s">
        <v>4097</v>
      </c>
      <c r="B435" s="76" t="s">
        <v>4098</v>
      </c>
      <c r="C435" s="77" t="s">
        <v>4099</v>
      </c>
      <c r="D435" s="66" t="s">
        <v>3838</v>
      </c>
      <c r="E435">
        <f>IFERROR(_xlfn.XLOOKUP($A435,map_headernames!H:H,map_headernames!H:H),0)</f>
        <v>0</v>
      </c>
      <c r="F435">
        <f>IFERROR(_xlfn.XLOOKUP($A435,map_headernames!I:I,map_headernames!I:I),0)</f>
        <v>0</v>
      </c>
      <c r="G435">
        <f>IFERROR(_xlfn.XLOOKUP($A435,map_headernames!N:N,map_headernames!N:N),0)</f>
        <v>0</v>
      </c>
    </row>
    <row r="436" spans="1:7">
      <c r="A436" s="76" t="s">
        <v>4100</v>
      </c>
      <c r="B436" s="76" t="s">
        <v>4101</v>
      </c>
      <c r="C436" s="77" t="s">
        <v>4102</v>
      </c>
      <c r="D436" s="66" t="s">
        <v>3838</v>
      </c>
      <c r="E436">
        <f>IFERROR(_xlfn.XLOOKUP($A436,map_headernames!H:H,map_headernames!H:H),0)</f>
        <v>0</v>
      </c>
      <c r="F436">
        <f>IFERROR(_xlfn.XLOOKUP($A436,map_headernames!I:I,map_headernames!I:I),0)</f>
        <v>0</v>
      </c>
      <c r="G436">
        <f>IFERROR(_xlfn.XLOOKUP($A436,map_headernames!N:N,map_headernames!N:N),0)</f>
        <v>0</v>
      </c>
    </row>
    <row r="437" spans="1:7">
      <c r="A437" s="76" t="s">
        <v>4103</v>
      </c>
      <c r="B437" s="76" t="s">
        <v>4104</v>
      </c>
      <c r="C437" s="77" t="s">
        <v>4105</v>
      </c>
      <c r="D437" s="66" t="s">
        <v>3838</v>
      </c>
      <c r="E437">
        <f>IFERROR(_xlfn.XLOOKUP($A437,map_headernames!H:H,map_headernames!H:H),0)</f>
        <v>0</v>
      </c>
      <c r="F437">
        <f>IFERROR(_xlfn.XLOOKUP($A437,map_headernames!I:I,map_headernames!I:I),0)</f>
        <v>0</v>
      </c>
      <c r="G437">
        <f>IFERROR(_xlfn.XLOOKUP($A437,map_headernames!N:N,map_headernames!N:N),0)</f>
        <v>0</v>
      </c>
    </row>
    <row r="438" spans="1:7">
      <c r="A438" s="76" t="s">
        <v>4106</v>
      </c>
      <c r="B438" s="76" t="s">
        <v>4107</v>
      </c>
      <c r="C438" s="77" t="s">
        <v>4108</v>
      </c>
      <c r="D438" s="66" t="s">
        <v>3838</v>
      </c>
      <c r="E438">
        <f>IFERROR(_xlfn.XLOOKUP($A438,map_headernames!H:H,map_headernames!H:H),0)</f>
        <v>0</v>
      </c>
      <c r="F438">
        <f>IFERROR(_xlfn.XLOOKUP($A438,map_headernames!I:I,map_headernames!I:I),0)</f>
        <v>0</v>
      </c>
      <c r="G438">
        <f>IFERROR(_xlfn.XLOOKUP($A438,map_headernames!N:N,map_headernames!N:N),0)</f>
        <v>0</v>
      </c>
    </row>
    <row r="439" spans="1:7">
      <c r="A439" s="76" t="s">
        <v>4109</v>
      </c>
      <c r="B439" s="76" t="s">
        <v>4110</v>
      </c>
      <c r="C439" s="77" t="s">
        <v>4111</v>
      </c>
      <c r="D439" s="66" t="s">
        <v>3838</v>
      </c>
      <c r="E439">
        <f>IFERROR(_xlfn.XLOOKUP($A439,map_headernames!H:H,map_headernames!H:H),0)</f>
        <v>0</v>
      </c>
      <c r="F439">
        <f>IFERROR(_xlfn.XLOOKUP($A439,map_headernames!I:I,map_headernames!I:I),0)</f>
        <v>0</v>
      </c>
      <c r="G439">
        <f>IFERROR(_xlfn.XLOOKUP($A439,map_headernames!N:N,map_headernames!N:N),0)</f>
        <v>0</v>
      </c>
    </row>
    <row r="440" spans="1:7">
      <c r="A440" s="76" t="s">
        <v>4112</v>
      </c>
      <c r="B440" s="76" t="s">
        <v>4113</v>
      </c>
      <c r="C440" s="77" t="s">
        <v>4114</v>
      </c>
      <c r="D440" s="66" t="s">
        <v>3838</v>
      </c>
      <c r="E440">
        <f>IFERROR(_xlfn.XLOOKUP($A440,map_headernames!H:H,map_headernames!H:H),0)</f>
        <v>0</v>
      </c>
      <c r="F440">
        <f>IFERROR(_xlfn.XLOOKUP($A440,map_headernames!I:I,map_headernames!I:I),0)</f>
        <v>0</v>
      </c>
      <c r="G440">
        <f>IFERROR(_xlfn.XLOOKUP($A440,map_headernames!N:N,map_headernames!N:N),0)</f>
        <v>0</v>
      </c>
    </row>
    <row r="441" spans="1:7">
      <c r="A441" s="76" t="s">
        <v>4115</v>
      </c>
      <c r="B441" s="76" t="s">
        <v>4116</v>
      </c>
      <c r="C441" s="77" t="s">
        <v>4117</v>
      </c>
      <c r="D441" s="66" t="s">
        <v>3838</v>
      </c>
      <c r="E441">
        <f>IFERROR(_xlfn.XLOOKUP($A441,map_headernames!H:H,map_headernames!H:H),0)</f>
        <v>0</v>
      </c>
      <c r="F441">
        <f>IFERROR(_xlfn.XLOOKUP($A441,map_headernames!I:I,map_headernames!I:I),0)</f>
        <v>0</v>
      </c>
      <c r="G441">
        <f>IFERROR(_xlfn.XLOOKUP($A441,map_headernames!N:N,map_headernames!N:N),0)</f>
        <v>0</v>
      </c>
    </row>
    <row r="442" spans="1:7">
      <c r="A442" s="76" t="s">
        <v>4118</v>
      </c>
      <c r="B442" s="76" t="s">
        <v>4119</v>
      </c>
      <c r="C442" s="77" t="s">
        <v>4120</v>
      </c>
      <c r="D442" s="66" t="s">
        <v>3838</v>
      </c>
      <c r="E442">
        <f>IFERROR(_xlfn.XLOOKUP($A442,map_headernames!H:H,map_headernames!H:H),0)</f>
        <v>0</v>
      </c>
      <c r="F442">
        <f>IFERROR(_xlfn.XLOOKUP($A442,map_headernames!I:I,map_headernames!I:I),0)</f>
        <v>0</v>
      </c>
      <c r="G442">
        <f>IFERROR(_xlfn.XLOOKUP($A442,map_headernames!N:N,map_headernames!N:N),0)</f>
        <v>0</v>
      </c>
    </row>
    <row r="443" spans="1:7">
      <c r="A443" s="76" t="s">
        <v>4121</v>
      </c>
      <c r="B443" s="76" t="s">
        <v>4122</v>
      </c>
      <c r="C443" s="77" t="s">
        <v>4123</v>
      </c>
      <c r="D443" s="66" t="s">
        <v>3838</v>
      </c>
      <c r="E443">
        <f>IFERROR(_xlfn.XLOOKUP($A443,map_headernames!H:H,map_headernames!H:H),0)</f>
        <v>0</v>
      </c>
      <c r="F443">
        <f>IFERROR(_xlfn.XLOOKUP($A443,map_headernames!I:I,map_headernames!I:I),0)</f>
        <v>0</v>
      </c>
      <c r="G443">
        <f>IFERROR(_xlfn.XLOOKUP($A443,map_headernames!N:N,map_headernames!N:N),0)</f>
        <v>0</v>
      </c>
    </row>
    <row r="444" spans="1:7">
      <c r="A444" s="76" t="s">
        <v>4124</v>
      </c>
      <c r="B444" s="76" t="s">
        <v>4125</v>
      </c>
      <c r="C444" s="77" t="s">
        <v>4126</v>
      </c>
      <c r="D444" s="66" t="s">
        <v>3838</v>
      </c>
      <c r="E444">
        <f>IFERROR(_xlfn.XLOOKUP($A444,map_headernames!H:H,map_headernames!H:H),0)</f>
        <v>0</v>
      </c>
      <c r="F444">
        <f>IFERROR(_xlfn.XLOOKUP($A444,map_headernames!I:I,map_headernames!I:I),0)</f>
        <v>0</v>
      </c>
      <c r="G444">
        <f>IFERROR(_xlfn.XLOOKUP($A444,map_headernames!N:N,map_headernames!N:N),0)</f>
        <v>0</v>
      </c>
    </row>
    <row r="445" spans="1:7">
      <c r="A445" s="76" t="s">
        <v>4127</v>
      </c>
      <c r="B445" s="76" t="s">
        <v>4128</v>
      </c>
      <c r="C445" s="77" t="s">
        <v>4129</v>
      </c>
      <c r="D445" s="66" t="s">
        <v>3838</v>
      </c>
      <c r="E445">
        <f>IFERROR(_xlfn.XLOOKUP($A445,map_headernames!H:H,map_headernames!H:H),0)</f>
        <v>0</v>
      </c>
      <c r="F445">
        <f>IFERROR(_xlfn.XLOOKUP($A445,map_headernames!I:I,map_headernames!I:I),0)</f>
        <v>0</v>
      </c>
      <c r="G445">
        <f>IFERROR(_xlfn.XLOOKUP($A445,map_headernames!N:N,map_headernames!N:N),0)</f>
        <v>0</v>
      </c>
    </row>
    <row r="446" spans="1:7">
      <c r="A446" s="76" t="s">
        <v>4130</v>
      </c>
      <c r="B446" s="76" t="s">
        <v>4131</v>
      </c>
      <c r="C446" s="77" t="s">
        <v>4132</v>
      </c>
      <c r="D446" s="66" t="s">
        <v>3838</v>
      </c>
      <c r="E446">
        <f>IFERROR(_xlfn.XLOOKUP($A446,map_headernames!H:H,map_headernames!H:H),0)</f>
        <v>0</v>
      </c>
      <c r="F446">
        <f>IFERROR(_xlfn.XLOOKUP($A446,map_headernames!I:I,map_headernames!I:I),0)</f>
        <v>0</v>
      </c>
      <c r="G446">
        <f>IFERROR(_xlfn.XLOOKUP($A446,map_headernames!N:N,map_headernames!N:N),0)</f>
        <v>0</v>
      </c>
    </row>
    <row r="447" spans="1:7">
      <c r="A447" s="76" t="s">
        <v>4133</v>
      </c>
      <c r="B447" s="76" t="s">
        <v>4134</v>
      </c>
      <c r="C447" s="77" t="s">
        <v>4135</v>
      </c>
      <c r="D447" s="66" t="s">
        <v>3838</v>
      </c>
      <c r="E447">
        <f>IFERROR(_xlfn.XLOOKUP($A447,map_headernames!H:H,map_headernames!H:H),0)</f>
        <v>0</v>
      </c>
      <c r="F447">
        <f>IFERROR(_xlfn.XLOOKUP($A447,map_headernames!I:I,map_headernames!I:I),0)</f>
        <v>0</v>
      </c>
      <c r="G447">
        <f>IFERROR(_xlfn.XLOOKUP($A447,map_headernames!N:N,map_headernames!N:N),0)</f>
        <v>0</v>
      </c>
    </row>
    <row r="448" spans="1:7">
      <c r="A448" s="76" t="s">
        <v>4136</v>
      </c>
      <c r="B448" s="76" t="s">
        <v>4137</v>
      </c>
      <c r="C448" s="77" t="s">
        <v>4138</v>
      </c>
      <c r="D448" s="66" t="s">
        <v>3838</v>
      </c>
      <c r="E448">
        <f>IFERROR(_xlfn.XLOOKUP($A448,map_headernames!H:H,map_headernames!H:H),0)</f>
        <v>0</v>
      </c>
      <c r="F448">
        <f>IFERROR(_xlfn.XLOOKUP($A448,map_headernames!I:I,map_headernames!I:I),0)</f>
        <v>0</v>
      </c>
      <c r="G448">
        <f>IFERROR(_xlfn.XLOOKUP($A448,map_headernames!N:N,map_headernames!N:N),0)</f>
        <v>0</v>
      </c>
    </row>
    <row r="449" spans="1:7">
      <c r="A449" s="76" t="s">
        <v>4139</v>
      </c>
      <c r="B449" s="76" t="s">
        <v>4140</v>
      </c>
      <c r="C449" s="77" t="s">
        <v>4141</v>
      </c>
      <c r="D449" s="66" t="s">
        <v>3838</v>
      </c>
      <c r="E449">
        <f>IFERROR(_xlfn.XLOOKUP($A449,map_headernames!H:H,map_headernames!H:H),0)</f>
        <v>0</v>
      </c>
      <c r="F449">
        <f>IFERROR(_xlfn.XLOOKUP($A449,map_headernames!I:I,map_headernames!I:I),0)</f>
        <v>0</v>
      </c>
      <c r="G449">
        <f>IFERROR(_xlfn.XLOOKUP($A449,map_headernames!N:N,map_headernames!N:N),0)</f>
        <v>0</v>
      </c>
    </row>
    <row r="450" spans="1:7">
      <c r="A450" s="76" t="s">
        <v>4142</v>
      </c>
      <c r="B450" s="76" t="s">
        <v>4143</v>
      </c>
      <c r="C450" s="77" t="s">
        <v>4144</v>
      </c>
      <c r="D450" s="66" t="s">
        <v>3838</v>
      </c>
      <c r="E450">
        <f>IFERROR(_xlfn.XLOOKUP($A450,map_headernames!H:H,map_headernames!H:H),0)</f>
        <v>0</v>
      </c>
      <c r="F450">
        <f>IFERROR(_xlfn.XLOOKUP($A450,map_headernames!I:I,map_headernames!I:I),0)</f>
        <v>0</v>
      </c>
      <c r="G450">
        <f>IFERROR(_xlfn.XLOOKUP($A450,map_headernames!N:N,map_headernames!N:N),0)</f>
        <v>0</v>
      </c>
    </row>
    <row r="451" spans="1:7">
      <c r="A451" s="76" t="s">
        <v>4145</v>
      </c>
      <c r="B451" s="76" t="s">
        <v>4146</v>
      </c>
      <c r="C451" s="77" t="s">
        <v>4147</v>
      </c>
      <c r="D451" s="66" t="s">
        <v>3838</v>
      </c>
      <c r="E451">
        <f>IFERROR(_xlfn.XLOOKUP($A451,map_headernames!H:H,map_headernames!H:H),0)</f>
        <v>0</v>
      </c>
      <c r="F451">
        <f>IFERROR(_xlfn.XLOOKUP($A451,map_headernames!I:I,map_headernames!I:I),0)</f>
        <v>0</v>
      </c>
      <c r="G451">
        <f>IFERROR(_xlfn.XLOOKUP($A451,map_headernames!N:N,map_headernames!N:N),0)</f>
        <v>0</v>
      </c>
    </row>
    <row r="452" spans="1:7">
      <c r="A452" s="76" t="s">
        <v>4148</v>
      </c>
      <c r="B452" s="76" t="s">
        <v>4149</v>
      </c>
      <c r="C452" s="77" t="s">
        <v>4150</v>
      </c>
      <c r="D452" s="66" t="s">
        <v>3838</v>
      </c>
      <c r="E452">
        <f>IFERROR(_xlfn.XLOOKUP($A452,map_headernames!H:H,map_headernames!H:H),0)</f>
        <v>0</v>
      </c>
      <c r="F452">
        <f>IFERROR(_xlfn.XLOOKUP($A452,map_headernames!I:I,map_headernames!I:I),0)</f>
        <v>0</v>
      </c>
      <c r="G452">
        <f>IFERROR(_xlfn.XLOOKUP($A452,map_headernames!N:N,map_headernames!N:N),0)</f>
        <v>0</v>
      </c>
    </row>
    <row r="453" spans="1:7">
      <c r="A453" s="76" t="s">
        <v>4151</v>
      </c>
      <c r="B453" s="76" t="s">
        <v>4152</v>
      </c>
      <c r="C453" s="77" t="s">
        <v>4153</v>
      </c>
      <c r="D453" s="66" t="s">
        <v>3838</v>
      </c>
      <c r="E453">
        <f>IFERROR(_xlfn.XLOOKUP($A453,map_headernames!H:H,map_headernames!H:H),0)</f>
        <v>0</v>
      </c>
      <c r="F453">
        <f>IFERROR(_xlfn.XLOOKUP($A453,map_headernames!I:I,map_headernames!I:I),0)</f>
        <v>0</v>
      </c>
      <c r="G453">
        <f>IFERROR(_xlfn.XLOOKUP($A453,map_headernames!N:N,map_headernames!N:N),0)</f>
        <v>0</v>
      </c>
    </row>
    <row r="454" spans="1:7">
      <c r="A454" s="76" t="s">
        <v>4154</v>
      </c>
      <c r="B454" s="76" t="s">
        <v>4155</v>
      </c>
      <c r="C454" s="77" t="s">
        <v>4156</v>
      </c>
      <c r="D454" s="66" t="s">
        <v>3838</v>
      </c>
      <c r="E454">
        <f>IFERROR(_xlfn.XLOOKUP($A454,map_headernames!H:H,map_headernames!H:H),0)</f>
        <v>0</v>
      </c>
      <c r="F454">
        <f>IFERROR(_xlfn.XLOOKUP($A454,map_headernames!I:I,map_headernames!I:I),0)</f>
        <v>0</v>
      </c>
      <c r="G454">
        <f>IFERROR(_xlfn.XLOOKUP($A454,map_headernames!N:N,map_headernames!N:N),0)</f>
        <v>0</v>
      </c>
    </row>
    <row r="455" spans="1:7">
      <c r="A455" s="76" t="s">
        <v>4157</v>
      </c>
      <c r="B455" s="76" t="s">
        <v>4158</v>
      </c>
      <c r="C455" s="77" t="s">
        <v>4159</v>
      </c>
      <c r="D455" s="66" t="s">
        <v>3838</v>
      </c>
      <c r="E455">
        <f>IFERROR(_xlfn.XLOOKUP($A455,map_headernames!H:H,map_headernames!H:H),0)</f>
        <v>0</v>
      </c>
      <c r="F455">
        <f>IFERROR(_xlfn.XLOOKUP($A455,map_headernames!I:I,map_headernames!I:I),0)</f>
        <v>0</v>
      </c>
      <c r="G455">
        <f>IFERROR(_xlfn.XLOOKUP($A455,map_headernames!N:N,map_headernames!N:N),0)</f>
        <v>0</v>
      </c>
    </row>
    <row r="456" spans="1:7">
      <c r="A456" s="76" t="s">
        <v>4160</v>
      </c>
      <c r="B456" s="76" t="s">
        <v>4161</v>
      </c>
      <c r="C456" s="77" t="s">
        <v>4162</v>
      </c>
      <c r="D456" s="66" t="s">
        <v>3838</v>
      </c>
      <c r="E456">
        <f>IFERROR(_xlfn.XLOOKUP($A456,map_headernames!H:H,map_headernames!H:H),0)</f>
        <v>0</v>
      </c>
      <c r="F456">
        <f>IFERROR(_xlfn.XLOOKUP($A456,map_headernames!I:I,map_headernames!I:I),0)</f>
        <v>0</v>
      </c>
      <c r="G456">
        <f>IFERROR(_xlfn.XLOOKUP($A456,map_headernames!N:N,map_headernames!N:N),0)</f>
        <v>0</v>
      </c>
    </row>
    <row r="457" spans="1:7">
      <c r="A457" s="76" t="s">
        <v>4163</v>
      </c>
      <c r="B457" s="76" t="s">
        <v>4164</v>
      </c>
      <c r="C457" s="77" t="s">
        <v>4165</v>
      </c>
      <c r="D457" s="66" t="s">
        <v>3838</v>
      </c>
      <c r="E457">
        <f>IFERROR(_xlfn.XLOOKUP($A457,map_headernames!H:H,map_headernames!H:H),0)</f>
        <v>0</v>
      </c>
      <c r="F457">
        <f>IFERROR(_xlfn.XLOOKUP($A457,map_headernames!I:I,map_headernames!I:I),0)</f>
        <v>0</v>
      </c>
      <c r="G457">
        <f>IFERROR(_xlfn.XLOOKUP($A457,map_headernames!N:N,map_headernames!N:N),0)</f>
        <v>0</v>
      </c>
    </row>
    <row r="458" spans="1:7">
      <c r="A458" s="76" t="s">
        <v>4166</v>
      </c>
      <c r="B458" s="76" t="s">
        <v>4167</v>
      </c>
      <c r="C458" s="77" t="s">
        <v>4168</v>
      </c>
      <c r="D458" s="66" t="s">
        <v>3838</v>
      </c>
      <c r="E458">
        <f>IFERROR(_xlfn.XLOOKUP($A458,map_headernames!H:H,map_headernames!H:H),0)</f>
        <v>0</v>
      </c>
      <c r="F458">
        <f>IFERROR(_xlfn.XLOOKUP($A458,map_headernames!I:I,map_headernames!I:I),0)</f>
        <v>0</v>
      </c>
      <c r="G458">
        <f>IFERROR(_xlfn.XLOOKUP($A458,map_headernames!N:N,map_headernames!N:N),0)</f>
        <v>0</v>
      </c>
    </row>
    <row r="459" spans="1:7">
      <c r="A459" s="76" t="s">
        <v>4169</v>
      </c>
      <c r="B459" s="76" t="s">
        <v>4170</v>
      </c>
      <c r="C459" s="77" t="s">
        <v>4171</v>
      </c>
      <c r="D459" s="66" t="s">
        <v>3838</v>
      </c>
      <c r="E459">
        <f>IFERROR(_xlfn.XLOOKUP($A459,map_headernames!H:H,map_headernames!H:H),0)</f>
        <v>0</v>
      </c>
      <c r="F459">
        <f>IFERROR(_xlfn.XLOOKUP($A459,map_headernames!I:I,map_headernames!I:I),0)</f>
        <v>0</v>
      </c>
      <c r="G459">
        <f>IFERROR(_xlfn.XLOOKUP($A459,map_headernames!N:N,map_headernames!N:N),0)</f>
        <v>0</v>
      </c>
    </row>
    <row r="460" spans="1:7">
      <c r="A460" s="76" t="s">
        <v>4172</v>
      </c>
      <c r="B460" s="76" t="s">
        <v>4173</v>
      </c>
      <c r="C460" s="77" t="s">
        <v>4174</v>
      </c>
      <c r="D460" s="66" t="s">
        <v>3838</v>
      </c>
      <c r="E460">
        <f>IFERROR(_xlfn.XLOOKUP($A460,map_headernames!H:H,map_headernames!H:H),0)</f>
        <v>0</v>
      </c>
      <c r="F460">
        <f>IFERROR(_xlfn.XLOOKUP($A460,map_headernames!I:I,map_headernames!I:I),0)</f>
        <v>0</v>
      </c>
      <c r="G460">
        <f>IFERROR(_xlfn.XLOOKUP($A460,map_headernames!N:N,map_headernames!N:N),0)</f>
        <v>0</v>
      </c>
    </row>
    <row r="461" spans="1:7">
      <c r="A461" s="76" t="s">
        <v>4175</v>
      </c>
      <c r="B461" s="76" t="s">
        <v>4176</v>
      </c>
      <c r="C461" s="77" t="s">
        <v>4177</v>
      </c>
      <c r="D461" s="66" t="s">
        <v>3838</v>
      </c>
      <c r="E461">
        <f>IFERROR(_xlfn.XLOOKUP($A461,map_headernames!H:H,map_headernames!H:H),0)</f>
        <v>0</v>
      </c>
      <c r="F461">
        <f>IFERROR(_xlfn.XLOOKUP($A461,map_headernames!I:I,map_headernames!I:I),0)</f>
        <v>0</v>
      </c>
      <c r="G461">
        <f>IFERROR(_xlfn.XLOOKUP($A461,map_headernames!N:N,map_headernames!N:N),0)</f>
        <v>0</v>
      </c>
    </row>
    <row r="462" spans="1:7">
      <c r="A462" s="76" t="s">
        <v>4178</v>
      </c>
      <c r="B462" s="76" t="s">
        <v>4179</v>
      </c>
      <c r="C462" s="77" t="s">
        <v>4180</v>
      </c>
      <c r="D462" s="66" t="s">
        <v>3838</v>
      </c>
      <c r="E462">
        <f>IFERROR(_xlfn.XLOOKUP($A462,map_headernames!H:H,map_headernames!H:H),0)</f>
        <v>0</v>
      </c>
      <c r="F462">
        <f>IFERROR(_xlfn.XLOOKUP($A462,map_headernames!I:I,map_headernames!I:I),0)</f>
        <v>0</v>
      </c>
      <c r="G462">
        <f>IFERROR(_xlfn.XLOOKUP($A462,map_headernames!N:N,map_headernames!N:N),0)</f>
        <v>0</v>
      </c>
    </row>
    <row r="463" spans="1:7">
      <c r="A463" s="76" t="s">
        <v>4181</v>
      </c>
      <c r="B463" s="76" t="s">
        <v>4182</v>
      </c>
      <c r="C463" s="77" t="s">
        <v>4183</v>
      </c>
      <c r="D463" s="66" t="s">
        <v>3838</v>
      </c>
      <c r="E463">
        <f>IFERROR(_xlfn.XLOOKUP($A463,map_headernames!H:H,map_headernames!H:H),0)</f>
        <v>0</v>
      </c>
      <c r="F463">
        <f>IFERROR(_xlfn.XLOOKUP($A463,map_headernames!I:I,map_headernames!I:I),0)</f>
        <v>0</v>
      </c>
      <c r="G463">
        <f>IFERROR(_xlfn.XLOOKUP($A463,map_headernames!N:N,map_headernames!N:N),0)</f>
        <v>0</v>
      </c>
    </row>
    <row r="464" spans="1:7">
      <c r="A464" s="76" t="s">
        <v>4184</v>
      </c>
      <c r="B464" s="76" t="s">
        <v>4185</v>
      </c>
      <c r="C464" s="77" t="s">
        <v>4186</v>
      </c>
      <c r="D464" s="66" t="s">
        <v>3838</v>
      </c>
      <c r="E464">
        <f>IFERROR(_xlfn.XLOOKUP($A464,map_headernames!H:H,map_headernames!H:H),0)</f>
        <v>0</v>
      </c>
      <c r="F464">
        <f>IFERROR(_xlfn.XLOOKUP($A464,map_headernames!I:I,map_headernames!I:I),0)</f>
        <v>0</v>
      </c>
      <c r="G464">
        <f>IFERROR(_xlfn.XLOOKUP($A464,map_headernames!N:N,map_headernames!N:N),0)</f>
        <v>0</v>
      </c>
    </row>
    <row r="465" spans="1:7">
      <c r="A465" s="76" t="s">
        <v>4187</v>
      </c>
      <c r="B465" s="76" t="s">
        <v>4188</v>
      </c>
      <c r="C465" s="77" t="s">
        <v>4189</v>
      </c>
      <c r="D465" s="66" t="s">
        <v>3838</v>
      </c>
      <c r="E465">
        <f>IFERROR(_xlfn.XLOOKUP($A465,map_headernames!H:H,map_headernames!H:H),0)</f>
        <v>0</v>
      </c>
      <c r="F465">
        <f>IFERROR(_xlfn.XLOOKUP($A465,map_headernames!I:I,map_headernames!I:I),0)</f>
        <v>0</v>
      </c>
      <c r="G465">
        <f>IFERROR(_xlfn.XLOOKUP($A465,map_headernames!N:N,map_headernames!N:N),0)</f>
        <v>0</v>
      </c>
    </row>
    <row r="466" spans="1:7">
      <c r="A466" s="76" t="s">
        <v>4190</v>
      </c>
      <c r="B466" s="76" t="s">
        <v>4191</v>
      </c>
      <c r="C466" s="77" t="s">
        <v>4192</v>
      </c>
      <c r="D466" s="66" t="s">
        <v>3838</v>
      </c>
      <c r="E466">
        <f>IFERROR(_xlfn.XLOOKUP($A466,map_headernames!H:H,map_headernames!H:H),0)</f>
        <v>0</v>
      </c>
      <c r="F466">
        <f>IFERROR(_xlfn.XLOOKUP($A466,map_headernames!I:I,map_headernames!I:I),0)</f>
        <v>0</v>
      </c>
      <c r="G466">
        <f>IFERROR(_xlfn.XLOOKUP($A466,map_headernames!N:N,map_headernames!N:N),0)</f>
        <v>0</v>
      </c>
    </row>
    <row r="467" spans="1:7">
      <c r="A467" s="76" t="s">
        <v>4193</v>
      </c>
      <c r="B467" s="76" t="s">
        <v>4194</v>
      </c>
      <c r="C467" s="77" t="s">
        <v>4195</v>
      </c>
      <c r="D467" s="66" t="s">
        <v>3838</v>
      </c>
      <c r="E467">
        <f>IFERROR(_xlfn.XLOOKUP($A467,map_headernames!H:H,map_headernames!H:H),0)</f>
        <v>0</v>
      </c>
      <c r="F467">
        <f>IFERROR(_xlfn.XLOOKUP($A467,map_headernames!I:I,map_headernames!I:I),0)</f>
        <v>0</v>
      </c>
      <c r="G467">
        <f>IFERROR(_xlfn.XLOOKUP($A467,map_headernames!N:N,map_headernames!N:N),0)</f>
        <v>0</v>
      </c>
    </row>
    <row r="468" spans="1:7">
      <c r="A468" s="76" t="s">
        <v>4196</v>
      </c>
      <c r="B468" s="76" t="s">
        <v>4197</v>
      </c>
      <c r="C468" s="77" t="s">
        <v>4198</v>
      </c>
      <c r="D468" s="66" t="s">
        <v>3838</v>
      </c>
      <c r="E468">
        <f>IFERROR(_xlfn.XLOOKUP($A468,map_headernames!H:H,map_headernames!H:H),0)</f>
        <v>0</v>
      </c>
      <c r="F468">
        <f>IFERROR(_xlfn.XLOOKUP($A468,map_headernames!I:I,map_headernames!I:I),0)</f>
        <v>0</v>
      </c>
      <c r="G468">
        <f>IFERROR(_xlfn.XLOOKUP($A468,map_headernames!N:N,map_headernames!N:N),0)</f>
        <v>0</v>
      </c>
    </row>
    <row r="469" spans="1:7">
      <c r="A469" s="76" t="s">
        <v>4199</v>
      </c>
      <c r="B469" s="76" t="s">
        <v>4200</v>
      </c>
      <c r="C469" s="77" t="s">
        <v>4201</v>
      </c>
      <c r="D469" s="66" t="s">
        <v>3838</v>
      </c>
      <c r="E469">
        <f>IFERROR(_xlfn.XLOOKUP($A469,map_headernames!H:H,map_headernames!H:H),0)</f>
        <v>0</v>
      </c>
      <c r="F469">
        <f>IFERROR(_xlfn.XLOOKUP($A469,map_headernames!I:I,map_headernames!I:I),0)</f>
        <v>0</v>
      </c>
      <c r="G469">
        <f>IFERROR(_xlfn.XLOOKUP($A469,map_headernames!N:N,map_headernames!N:N),0)</f>
        <v>0</v>
      </c>
    </row>
    <row r="470" spans="1:7">
      <c r="A470" s="76" t="s">
        <v>4202</v>
      </c>
      <c r="B470" s="76" t="s">
        <v>4203</v>
      </c>
      <c r="C470" s="77" t="s">
        <v>4204</v>
      </c>
      <c r="D470" s="66" t="s">
        <v>3838</v>
      </c>
      <c r="E470">
        <f>IFERROR(_xlfn.XLOOKUP($A470,map_headernames!H:H,map_headernames!H:H),0)</f>
        <v>0</v>
      </c>
      <c r="F470">
        <f>IFERROR(_xlfn.XLOOKUP($A470,map_headernames!I:I,map_headernames!I:I),0)</f>
        <v>0</v>
      </c>
      <c r="G470">
        <f>IFERROR(_xlfn.XLOOKUP($A470,map_headernames!N:N,map_headernames!N:N),0)</f>
        <v>0</v>
      </c>
    </row>
    <row r="471" spans="1:7">
      <c r="A471" s="76" t="s">
        <v>4205</v>
      </c>
      <c r="B471" s="76" t="s">
        <v>4206</v>
      </c>
      <c r="C471" s="77" t="s">
        <v>4207</v>
      </c>
      <c r="D471" s="66" t="s">
        <v>3838</v>
      </c>
      <c r="E471">
        <f>IFERROR(_xlfn.XLOOKUP($A471,map_headernames!H:H,map_headernames!H:H),0)</f>
        <v>0</v>
      </c>
      <c r="F471">
        <f>IFERROR(_xlfn.XLOOKUP($A471,map_headernames!I:I,map_headernames!I:I),0)</f>
        <v>0</v>
      </c>
      <c r="G471">
        <f>IFERROR(_xlfn.XLOOKUP($A471,map_headernames!N:N,map_headernames!N:N),0)</f>
        <v>0</v>
      </c>
    </row>
    <row r="472" spans="1:7">
      <c r="A472" s="76" t="s">
        <v>4208</v>
      </c>
      <c r="B472" s="76" t="s">
        <v>4209</v>
      </c>
      <c r="C472" s="77" t="s">
        <v>4210</v>
      </c>
      <c r="D472" s="66" t="s">
        <v>3838</v>
      </c>
      <c r="E472">
        <f>IFERROR(_xlfn.XLOOKUP($A472,map_headernames!H:H,map_headernames!H:H),0)</f>
        <v>0</v>
      </c>
      <c r="F472">
        <f>IFERROR(_xlfn.XLOOKUP($A472,map_headernames!I:I,map_headernames!I:I),0)</f>
        <v>0</v>
      </c>
      <c r="G472">
        <f>IFERROR(_xlfn.XLOOKUP($A472,map_headernames!N:N,map_headernames!N:N),0)</f>
        <v>0</v>
      </c>
    </row>
    <row r="473" spans="1:7">
      <c r="A473" s="76" t="s">
        <v>4211</v>
      </c>
      <c r="B473" s="76" t="s">
        <v>4212</v>
      </c>
      <c r="C473" s="77" t="s">
        <v>4213</v>
      </c>
      <c r="D473" s="66" t="s">
        <v>3838</v>
      </c>
      <c r="E473">
        <f>IFERROR(_xlfn.XLOOKUP($A473,map_headernames!H:H,map_headernames!H:H),0)</f>
        <v>0</v>
      </c>
      <c r="F473">
        <f>IFERROR(_xlfn.XLOOKUP($A473,map_headernames!I:I,map_headernames!I:I),0)</f>
        <v>0</v>
      </c>
      <c r="G473">
        <f>IFERROR(_xlfn.XLOOKUP($A473,map_headernames!N:N,map_headernames!N:N),0)</f>
        <v>0</v>
      </c>
    </row>
    <row r="474" spans="1:7">
      <c r="A474" s="76" t="s">
        <v>4214</v>
      </c>
      <c r="B474" s="76" t="s">
        <v>4215</v>
      </c>
      <c r="C474" s="77" t="s">
        <v>4216</v>
      </c>
      <c r="D474" s="66" t="s">
        <v>3838</v>
      </c>
      <c r="E474">
        <f>IFERROR(_xlfn.XLOOKUP($A474,map_headernames!H:H,map_headernames!H:H),0)</f>
        <v>0</v>
      </c>
      <c r="F474">
        <f>IFERROR(_xlfn.XLOOKUP($A474,map_headernames!I:I,map_headernames!I:I),0)</f>
        <v>0</v>
      </c>
      <c r="G474">
        <f>IFERROR(_xlfn.XLOOKUP($A474,map_headernames!N:N,map_headernames!N:N),0)</f>
        <v>0</v>
      </c>
    </row>
    <row r="475" spans="1:7">
      <c r="A475" s="76" t="s">
        <v>4217</v>
      </c>
      <c r="B475" s="76" t="s">
        <v>4218</v>
      </c>
      <c r="C475" s="77" t="s">
        <v>4219</v>
      </c>
      <c r="D475" s="66" t="s">
        <v>3838</v>
      </c>
      <c r="E475">
        <f>IFERROR(_xlfn.XLOOKUP($A475,map_headernames!H:H,map_headernames!H:H),0)</f>
        <v>0</v>
      </c>
      <c r="F475">
        <f>IFERROR(_xlfn.XLOOKUP($A475,map_headernames!I:I,map_headernames!I:I),0)</f>
        <v>0</v>
      </c>
      <c r="G475">
        <f>IFERROR(_xlfn.XLOOKUP($A475,map_headernames!N:N,map_headernames!N:N),0)</f>
        <v>0</v>
      </c>
    </row>
    <row r="476" spans="1:7">
      <c r="A476" s="76" t="s">
        <v>4220</v>
      </c>
      <c r="B476" s="76" t="s">
        <v>4221</v>
      </c>
      <c r="C476" s="77" t="s">
        <v>4222</v>
      </c>
      <c r="D476" s="66" t="s">
        <v>3838</v>
      </c>
      <c r="E476">
        <f>IFERROR(_xlfn.XLOOKUP($A476,map_headernames!H:H,map_headernames!H:H),0)</f>
        <v>0</v>
      </c>
      <c r="F476">
        <f>IFERROR(_xlfn.XLOOKUP($A476,map_headernames!I:I,map_headernames!I:I),0)</f>
        <v>0</v>
      </c>
      <c r="G476">
        <f>IFERROR(_xlfn.XLOOKUP($A476,map_headernames!N:N,map_headernames!N:N),0)</f>
        <v>0</v>
      </c>
    </row>
    <row r="477" spans="1:7">
      <c r="A477" s="76" t="s">
        <v>4223</v>
      </c>
      <c r="B477" s="76" t="s">
        <v>4224</v>
      </c>
      <c r="C477" s="77" t="s">
        <v>4225</v>
      </c>
      <c r="D477" s="66" t="s">
        <v>3838</v>
      </c>
      <c r="E477">
        <f>IFERROR(_xlfn.XLOOKUP($A477,map_headernames!H:H,map_headernames!H:H),0)</f>
        <v>0</v>
      </c>
      <c r="F477">
        <f>IFERROR(_xlfn.XLOOKUP($A477,map_headernames!I:I,map_headernames!I:I),0)</f>
        <v>0</v>
      </c>
      <c r="G477">
        <f>IFERROR(_xlfn.XLOOKUP($A477,map_headernames!N:N,map_headernames!N:N),0)</f>
        <v>0</v>
      </c>
    </row>
    <row r="478" spans="1:7">
      <c r="A478" s="76" t="s">
        <v>4226</v>
      </c>
      <c r="B478" s="76" t="s">
        <v>4227</v>
      </c>
      <c r="C478" s="77" t="s">
        <v>4228</v>
      </c>
      <c r="D478" s="66" t="s">
        <v>3838</v>
      </c>
      <c r="E478">
        <f>IFERROR(_xlfn.XLOOKUP($A478,map_headernames!H:H,map_headernames!H:H),0)</f>
        <v>0</v>
      </c>
      <c r="F478">
        <f>IFERROR(_xlfn.XLOOKUP($A478,map_headernames!I:I,map_headernames!I:I),0)</f>
        <v>0</v>
      </c>
      <c r="G478">
        <f>IFERROR(_xlfn.XLOOKUP($A478,map_headernames!N:N,map_headernames!N:N),0)</f>
        <v>0</v>
      </c>
    </row>
    <row r="479" spans="1:7">
      <c r="A479" s="76" t="s">
        <v>4229</v>
      </c>
      <c r="B479" s="76" t="s">
        <v>4230</v>
      </c>
      <c r="C479" s="77" t="s">
        <v>4231</v>
      </c>
      <c r="D479" s="66" t="s">
        <v>3838</v>
      </c>
      <c r="E479">
        <f>IFERROR(_xlfn.XLOOKUP($A479,map_headernames!H:H,map_headernames!H:H),0)</f>
        <v>0</v>
      </c>
      <c r="F479">
        <f>IFERROR(_xlfn.XLOOKUP($A479,map_headernames!I:I,map_headernames!I:I),0)</f>
        <v>0</v>
      </c>
      <c r="G479">
        <f>IFERROR(_xlfn.XLOOKUP($A479,map_headernames!N:N,map_headernames!N:N),0)</f>
        <v>0</v>
      </c>
    </row>
    <row r="480" spans="1:7">
      <c r="A480" s="76" t="s">
        <v>4232</v>
      </c>
      <c r="B480" s="76" t="s">
        <v>4233</v>
      </c>
      <c r="C480" s="77" t="s">
        <v>4233</v>
      </c>
      <c r="D480" s="66" t="s">
        <v>3838</v>
      </c>
      <c r="E480">
        <f>IFERROR(_xlfn.XLOOKUP($A480,map_headernames!H:H,map_headernames!H:H),0)</f>
        <v>0</v>
      </c>
      <c r="F480">
        <f>IFERROR(_xlfn.XLOOKUP($A480,map_headernames!I:I,map_headernames!I:I),0)</f>
        <v>0</v>
      </c>
      <c r="G480">
        <f>IFERROR(_xlfn.XLOOKUP($A480,map_headernames!N:N,map_headernames!N:N),0)</f>
        <v>0</v>
      </c>
    </row>
    <row r="481" spans="1:7">
      <c r="A481" s="76" t="s">
        <v>4234</v>
      </c>
      <c r="B481" s="76" t="s">
        <v>4235</v>
      </c>
      <c r="C481" s="77" t="s">
        <v>4236</v>
      </c>
      <c r="D481" s="66" t="s">
        <v>3838</v>
      </c>
      <c r="E481">
        <f>IFERROR(_xlfn.XLOOKUP($A481,map_headernames!H:H,map_headernames!H:H),0)</f>
        <v>0</v>
      </c>
      <c r="F481">
        <f>IFERROR(_xlfn.XLOOKUP($A481,map_headernames!I:I,map_headernames!I:I),0)</f>
        <v>0</v>
      </c>
      <c r="G481">
        <f>IFERROR(_xlfn.XLOOKUP($A481,map_headernames!N:N,map_headernames!N:N),0)</f>
        <v>0</v>
      </c>
    </row>
    <row r="482" spans="1:7">
      <c r="A482" s="76" t="s">
        <v>4237</v>
      </c>
      <c r="B482" s="76" t="s">
        <v>4238</v>
      </c>
      <c r="C482" s="77" t="s">
        <v>4238</v>
      </c>
      <c r="D482" s="66" t="s">
        <v>3838</v>
      </c>
      <c r="E482">
        <f>IFERROR(_xlfn.XLOOKUP($A482,map_headernames!H:H,map_headernames!H:H),0)</f>
        <v>0</v>
      </c>
      <c r="F482">
        <f>IFERROR(_xlfn.XLOOKUP($A482,map_headernames!I:I,map_headernames!I:I),0)</f>
        <v>0</v>
      </c>
      <c r="G482">
        <f>IFERROR(_xlfn.XLOOKUP($A482,map_headernames!N:N,map_headernames!N:N),0)</f>
        <v>0</v>
      </c>
    </row>
    <row r="483" spans="1:7">
      <c r="A483" s="76" t="s">
        <v>4239</v>
      </c>
      <c r="B483" s="76" t="s">
        <v>4240</v>
      </c>
      <c r="C483" s="77" t="s">
        <v>4241</v>
      </c>
      <c r="D483" s="66" t="s">
        <v>3838</v>
      </c>
      <c r="E483">
        <f>IFERROR(_xlfn.XLOOKUP($A483,map_headernames!H:H,map_headernames!H:H),0)</f>
        <v>0</v>
      </c>
      <c r="F483">
        <f>IFERROR(_xlfn.XLOOKUP($A483,map_headernames!I:I,map_headernames!I:I),0)</f>
        <v>0</v>
      </c>
      <c r="G483">
        <f>IFERROR(_xlfn.XLOOKUP($A483,map_headernames!N:N,map_headernames!N:N),0)</f>
        <v>0</v>
      </c>
    </row>
    <row r="484" spans="1:7">
      <c r="A484" s="76" t="s">
        <v>4242</v>
      </c>
      <c r="B484" s="76" t="s">
        <v>4243</v>
      </c>
      <c r="C484" s="77" t="s">
        <v>4243</v>
      </c>
      <c r="D484" s="66" t="s">
        <v>3838</v>
      </c>
      <c r="E484">
        <f>IFERROR(_xlfn.XLOOKUP($A484,map_headernames!H:H,map_headernames!H:H),0)</f>
        <v>0</v>
      </c>
      <c r="F484">
        <f>IFERROR(_xlfn.XLOOKUP($A484,map_headernames!I:I,map_headernames!I:I),0)</f>
        <v>0</v>
      </c>
      <c r="G484">
        <f>IFERROR(_xlfn.XLOOKUP($A484,map_headernames!N:N,map_headernames!N:N),0)</f>
        <v>0</v>
      </c>
    </row>
    <row r="485" spans="1:7">
      <c r="A485" s="76" t="s">
        <v>4244</v>
      </c>
      <c r="B485" s="76" t="s">
        <v>4245</v>
      </c>
      <c r="C485" s="77" t="s">
        <v>4246</v>
      </c>
      <c r="D485" s="66" t="s">
        <v>3838</v>
      </c>
      <c r="E485">
        <f>IFERROR(_xlfn.XLOOKUP($A485,map_headernames!H:H,map_headernames!H:H),0)</f>
        <v>0</v>
      </c>
      <c r="F485">
        <f>IFERROR(_xlfn.XLOOKUP($A485,map_headernames!I:I,map_headernames!I:I),0)</f>
        <v>0</v>
      </c>
      <c r="G485">
        <f>IFERROR(_xlfn.XLOOKUP($A485,map_headernames!N:N,map_headernames!N:N),0)</f>
        <v>0</v>
      </c>
    </row>
    <row r="486" spans="1:7">
      <c r="A486" s="76" t="s">
        <v>4247</v>
      </c>
      <c r="B486" s="76" t="s">
        <v>4248</v>
      </c>
      <c r="C486" s="77" t="s">
        <v>4248</v>
      </c>
      <c r="D486" s="66" t="s">
        <v>3838</v>
      </c>
      <c r="E486">
        <f>IFERROR(_xlfn.XLOOKUP($A486,map_headernames!H:H,map_headernames!H:H),0)</f>
        <v>0</v>
      </c>
      <c r="F486">
        <f>IFERROR(_xlfn.XLOOKUP($A486,map_headernames!I:I,map_headernames!I:I),0)</f>
        <v>0</v>
      </c>
      <c r="G486">
        <f>IFERROR(_xlfn.XLOOKUP($A486,map_headernames!N:N,map_headernames!N:N),0)</f>
        <v>0</v>
      </c>
    </row>
    <row r="487" spans="1:7">
      <c r="A487" s="76" t="s">
        <v>4249</v>
      </c>
      <c r="B487" s="76" t="s">
        <v>4250</v>
      </c>
      <c r="C487" s="77" t="s">
        <v>4251</v>
      </c>
      <c r="D487" s="66" t="s">
        <v>3838</v>
      </c>
      <c r="E487">
        <f>IFERROR(_xlfn.XLOOKUP($A487,map_headernames!H:H,map_headernames!H:H),0)</f>
        <v>0</v>
      </c>
      <c r="F487">
        <f>IFERROR(_xlfn.XLOOKUP($A487,map_headernames!I:I,map_headernames!I:I),0)</f>
        <v>0</v>
      </c>
      <c r="G487">
        <f>IFERROR(_xlfn.XLOOKUP($A487,map_headernames!N:N,map_headernames!N:N),0)</f>
        <v>0</v>
      </c>
    </row>
    <row r="488" spans="1:7">
      <c r="A488" s="76" t="s">
        <v>4252</v>
      </c>
      <c r="B488" s="76" t="s">
        <v>4253</v>
      </c>
      <c r="C488" s="77" t="s">
        <v>4253</v>
      </c>
      <c r="D488" s="66" t="s">
        <v>3838</v>
      </c>
      <c r="E488">
        <f>IFERROR(_xlfn.XLOOKUP($A488,map_headernames!H:H,map_headernames!H:H),0)</f>
        <v>0</v>
      </c>
      <c r="F488">
        <f>IFERROR(_xlfn.XLOOKUP($A488,map_headernames!I:I,map_headernames!I:I),0)</f>
        <v>0</v>
      </c>
      <c r="G488">
        <f>IFERROR(_xlfn.XLOOKUP($A488,map_headernames!N:N,map_headernames!N:N),0)</f>
        <v>0</v>
      </c>
    </row>
    <row r="489" spans="1:7">
      <c r="A489" s="76" t="s">
        <v>4254</v>
      </c>
      <c r="B489" s="76" t="s">
        <v>4255</v>
      </c>
      <c r="C489" s="77" t="s">
        <v>4256</v>
      </c>
      <c r="D489" s="66" t="s">
        <v>3838</v>
      </c>
      <c r="E489">
        <f>IFERROR(_xlfn.XLOOKUP($A489,map_headernames!H:H,map_headernames!H:H),0)</f>
        <v>0</v>
      </c>
      <c r="F489">
        <f>IFERROR(_xlfn.XLOOKUP($A489,map_headernames!I:I,map_headernames!I:I),0)</f>
        <v>0</v>
      </c>
      <c r="G489">
        <f>IFERROR(_xlfn.XLOOKUP($A489,map_headernames!N:N,map_headernames!N:N),0)</f>
        <v>0</v>
      </c>
    </row>
    <row r="490" spans="1:7">
      <c r="A490" s="76" t="s">
        <v>4257</v>
      </c>
      <c r="B490" s="76" t="s">
        <v>4258</v>
      </c>
      <c r="C490" s="77" t="s">
        <v>4258</v>
      </c>
      <c r="D490" s="66" t="s">
        <v>3838</v>
      </c>
      <c r="E490">
        <f>IFERROR(_xlfn.XLOOKUP($A490,map_headernames!H:H,map_headernames!H:H),0)</f>
        <v>0</v>
      </c>
      <c r="F490">
        <f>IFERROR(_xlfn.XLOOKUP($A490,map_headernames!I:I,map_headernames!I:I),0)</f>
        <v>0</v>
      </c>
      <c r="G490">
        <f>IFERROR(_xlfn.XLOOKUP($A490,map_headernames!N:N,map_headernames!N:N),0)</f>
        <v>0</v>
      </c>
    </row>
    <row r="491" spans="1:7">
      <c r="A491" s="76" t="s">
        <v>4259</v>
      </c>
      <c r="B491" s="76" t="s">
        <v>4260</v>
      </c>
      <c r="C491" s="77" t="s">
        <v>4261</v>
      </c>
      <c r="D491" s="66" t="s">
        <v>3838</v>
      </c>
      <c r="E491">
        <f>IFERROR(_xlfn.XLOOKUP($A491,map_headernames!H:H,map_headernames!H:H),0)</f>
        <v>0</v>
      </c>
      <c r="F491">
        <f>IFERROR(_xlfn.XLOOKUP($A491,map_headernames!I:I,map_headernames!I:I),0)</f>
        <v>0</v>
      </c>
      <c r="G491">
        <f>IFERROR(_xlfn.XLOOKUP($A491,map_headernames!N:N,map_headernames!N:N),0)</f>
        <v>0</v>
      </c>
    </row>
    <row r="492" spans="1:7">
      <c r="A492" s="76" t="s">
        <v>4262</v>
      </c>
      <c r="B492" s="76" t="s">
        <v>4263</v>
      </c>
      <c r="C492" s="77" t="s">
        <v>4263</v>
      </c>
      <c r="D492" s="66" t="s">
        <v>3838</v>
      </c>
      <c r="E492">
        <f>IFERROR(_xlfn.XLOOKUP($A492,map_headernames!H:H,map_headernames!H:H),0)</f>
        <v>0</v>
      </c>
      <c r="F492">
        <f>IFERROR(_xlfn.XLOOKUP($A492,map_headernames!I:I,map_headernames!I:I),0)</f>
        <v>0</v>
      </c>
      <c r="G492">
        <f>IFERROR(_xlfn.XLOOKUP($A492,map_headernames!N:N,map_headernames!N:N),0)</f>
        <v>0</v>
      </c>
    </row>
    <row r="493" spans="1:7">
      <c r="A493" s="76" t="s">
        <v>4264</v>
      </c>
      <c r="B493" s="76" t="s">
        <v>4265</v>
      </c>
      <c r="C493" s="77" t="s">
        <v>4266</v>
      </c>
      <c r="D493" s="66" t="s">
        <v>3838</v>
      </c>
      <c r="E493">
        <f>IFERROR(_xlfn.XLOOKUP($A493,map_headernames!H:H,map_headernames!H:H),0)</f>
        <v>0</v>
      </c>
      <c r="F493">
        <f>IFERROR(_xlfn.XLOOKUP($A493,map_headernames!I:I,map_headernames!I:I),0)</f>
        <v>0</v>
      </c>
      <c r="G493">
        <f>IFERROR(_xlfn.XLOOKUP($A493,map_headernames!N:N,map_headernames!N:N),0)</f>
        <v>0</v>
      </c>
    </row>
    <row r="494" spans="1:7">
      <c r="A494" s="76" t="s">
        <v>4267</v>
      </c>
      <c r="B494" s="76" t="s">
        <v>4268</v>
      </c>
      <c r="C494" s="77" t="s">
        <v>4268</v>
      </c>
      <c r="D494" s="66" t="s">
        <v>3838</v>
      </c>
      <c r="E494">
        <f>IFERROR(_xlfn.XLOOKUP($A494,map_headernames!H:H,map_headernames!H:H),0)</f>
        <v>0</v>
      </c>
      <c r="F494">
        <f>IFERROR(_xlfn.XLOOKUP($A494,map_headernames!I:I,map_headernames!I:I),0)</f>
        <v>0</v>
      </c>
      <c r="G494">
        <f>IFERROR(_xlfn.XLOOKUP($A494,map_headernames!N:N,map_headernames!N:N),0)</f>
        <v>0</v>
      </c>
    </row>
    <row r="495" spans="1:7">
      <c r="A495" s="76" t="s">
        <v>4269</v>
      </c>
      <c r="B495" s="76" t="s">
        <v>4270</v>
      </c>
      <c r="C495" s="77" t="s">
        <v>4271</v>
      </c>
      <c r="D495" s="66" t="s">
        <v>3838</v>
      </c>
      <c r="E495">
        <f>IFERROR(_xlfn.XLOOKUP($A495,map_headernames!H:H,map_headernames!H:H),0)</f>
        <v>0</v>
      </c>
      <c r="F495">
        <f>IFERROR(_xlfn.XLOOKUP($A495,map_headernames!I:I,map_headernames!I:I),0)</f>
        <v>0</v>
      </c>
      <c r="G495">
        <f>IFERROR(_xlfn.XLOOKUP($A495,map_headernames!N:N,map_headernames!N:N),0)</f>
        <v>0</v>
      </c>
    </row>
    <row r="496" spans="1:7">
      <c r="A496" s="76" t="s">
        <v>4272</v>
      </c>
      <c r="B496" s="76" t="s">
        <v>4273</v>
      </c>
      <c r="C496" s="77" t="s">
        <v>4273</v>
      </c>
      <c r="D496" s="66" t="s">
        <v>3838</v>
      </c>
      <c r="E496">
        <f>IFERROR(_xlfn.XLOOKUP($A496,map_headernames!H:H,map_headernames!H:H),0)</f>
        <v>0</v>
      </c>
      <c r="F496">
        <f>IFERROR(_xlfn.XLOOKUP($A496,map_headernames!I:I,map_headernames!I:I),0)</f>
        <v>0</v>
      </c>
      <c r="G496">
        <f>IFERROR(_xlfn.XLOOKUP($A496,map_headernames!N:N,map_headernames!N:N),0)</f>
        <v>0</v>
      </c>
    </row>
    <row r="497" spans="1:7">
      <c r="A497" s="76" t="s">
        <v>4274</v>
      </c>
      <c r="B497" s="76" t="s">
        <v>4275</v>
      </c>
      <c r="C497" s="77" t="s">
        <v>4276</v>
      </c>
      <c r="D497" s="66" t="s">
        <v>3838</v>
      </c>
      <c r="E497">
        <f>IFERROR(_xlfn.XLOOKUP($A497,map_headernames!H:H,map_headernames!H:H),0)</f>
        <v>0</v>
      </c>
      <c r="F497">
        <f>IFERROR(_xlfn.XLOOKUP($A497,map_headernames!I:I,map_headernames!I:I),0)</f>
        <v>0</v>
      </c>
      <c r="G497">
        <f>IFERROR(_xlfn.XLOOKUP($A497,map_headernames!N:N,map_headernames!N:N),0)</f>
        <v>0</v>
      </c>
    </row>
    <row r="498" spans="1:7">
      <c r="A498" s="76" t="s">
        <v>4277</v>
      </c>
      <c r="B498" s="76" t="s">
        <v>4278</v>
      </c>
      <c r="C498" s="77" t="s">
        <v>4278</v>
      </c>
      <c r="D498" s="66" t="s">
        <v>3838</v>
      </c>
      <c r="E498">
        <f>IFERROR(_xlfn.XLOOKUP($A498,map_headernames!H:H,map_headernames!H:H),0)</f>
        <v>0</v>
      </c>
      <c r="F498">
        <f>IFERROR(_xlfn.XLOOKUP($A498,map_headernames!I:I,map_headernames!I:I),0)</f>
        <v>0</v>
      </c>
      <c r="G498">
        <f>IFERROR(_xlfn.XLOOKUP($A498,map_headernames!N:N,map_headernames!N:N),0)</f>
        <v>0</v>
      </c>
    </row>
    <row r="499" spans="1:7">
      <c r="A499" s="76" t="s">
        <v>4279</v>
      </c>
      <c r="B499" s="76" t="s">
        <v>4280</v>
      </c>
      <c r="C499" s="77" t="s">
        <v>4281</v>
      </c>
      <c r="D499" s="66" t="s">
        <v>3838</v>
      </c>
      <c r="E499">
        <f>IFERROR(_xlfn.XLOOKUP($A499,map_headernames!H:H,map_headernames!H:H),0)</f>
        <v>0</v>
      </c>
      <c r="F499">
        <f>IFERROR(_xlfn.XLOOKUP($A499,map_headernames!I:I,map_headernames!I:I),0)</f>
        <v>0</v>
      </c>
      <c r="G499">
        <f>IFERROR(_xlfn.XLOOKUP($A499,map_headernames!N:N,map_headernames!N:N),0)</f>
        <v>0</v>
      </c>
    </row>
    <row r="500" spans="1:7">
      <c r="A500" s="76" t="s">
        <v>4282</v>
      </c>
      <c r="B500" s="76" t="s">
        <v>4283</v>
      </c>
      <c r="C500" s="77" t="s">
        <v>4283</v>
      </c>
      <c r="D500" s="66" t="s">
        <v>3838</v>
      </c>
      <c r="E500">
        <f>IFERROR(_xlfn.XLOOKUP($A500,map_headernames!H:H,map_headernames!H:H),0)</f>
        <v>0</v>
      </c>
      <c r="F500">
        <f>IFERROR(_xlfn.XLOOKUP($A500,map_headernames!I:I,map_headernames!I:I),0)</f>
        <v>0</v>
      </c>
      <c r="G500">
        <f>IFERROR(_xlfn.XLOOKUP($A500,map_headernames!N:N,map_headernames!N:N),0)</f>
        <v>0</v>
      </c>
    </row>
    <row r="501" spans="1:7">
      <c r="A501" s="76" t="s">
        <v>4284</v>
      </c>
      <c r="B501" s="76" t="s">
        <v>4285</v>
      </c>
      <c r="C501" s="77" t="s">
        <v>4286</v>
      </c>
      <c r="D501" s="66" t="s">
        <v>3838</v>
      </c>
      <c r="E501">
        <f>IFERROR(_xlfn.XLOOKUP($A501,map_headernames!H:H,map_headernames!H:H),0)</f>
        <v>0</v>
      </c>
      <c r="F501">
        <f>IFERROR(_xlfn.XLOOKUP($A501,map_headernames!I:I,map_headernames!I:I),0)</f>
        <v>0</v>
      </c>
      <c r="G501">
        <f>IFERROR(_xlfn.XLOOKUP($A501,map_headernames!N:N,map_headernames!N:N),0)</f>
        <v>0</v>
      </c>
    </row>
    <row r="502" spans="1:7">
      <c r="A502" s="76" t="s">
        <v>4287</v>
      </c>
      <c r="B502" s="76" t="s">
        <v>4288</v>
      </c>
      <c r="C502" s="77" t="s">
        <v>4288</v>
      </c>
      <c r="D502" s="66" t="s">
        <v>3838</v>
      </c>
      <c r="E502">
        <f>IFERROR(_xlfn.XLOOKUP($A502,map_headernames!H:H,map_headernames!H:H),0)</f>
        <v>0</v>
      </c>
      <c r="F502">
        <f>IFERROR(_xlfn.XLOOKUP($A502,map_headernames!I:I,map_headernames!I:I),0)</f>
        <v>0</v>
      </c>
      <c r="G502">
        <f>IFERROR(_xlfn.XLOOKUP($A502,map_headernames!N:N,map_headernames!N:N),0)</f>
        <v>0</v>
      </c>
    </row>
    <row r="503" spans="1:7">
      <c r="A503" s="76" t="s">
        <v>4289</v>
      </c>
      <c r="B503" s="76" t="s">
        <v>4290</v>
      </c>
      <c r="C503" s="77" t="s">
        <v>4291</v>
      </c>
      <c r="D503" s="66" t="s">
        <v>3838</v>
      </c>
      <c r="E503">
        <f>IFERROR(_xlfn.XLOOKUP($A503,map_headernames!H:H,map_headernames!H:H),0)</f>
        <v>0</v>
      </c>
      <c r="F503">
        <f>IFERROR(_xlfn.XLOOKUP($A503,map_headernames!I:I,map_headernames!I:I),0)</f>
        <v>0</v>
      </c>
      <c r="G503">
        <f>IFERROR(_xlfn.XLOOKUP($A503,map_headernames!N:N,map_headernames!N:N),0)</f>
        <v>0</v>
      </c>
    </row>
    <row r="504" spans="1:7">
      <c r="A504" s="76" t="s">
        <v>4292</v>
      </c>
      <c r="B504" s="88" t="s">
        <v>4293</v>
      </c>
      <c r="C504" s="77" t="s">
        <v>4293</v>
      </c>
      <c r="D504" s="66" t="s">
        <v>3838</v>
      </c>
      <c r="E504">
        <f>IFERROR(_xlfn.XLOOKUP($A504,map_headernames!H:H,map_headernames!H:H),0)</f>
        <v>0</v>
      </c>
      <c r="F504">
        <f>IFERROR(_xlfn.XLOOKUP($A504,map_headernames!I:I,map_headernames!I:I),0)</f>
        <v>0</v>
      </c>
      <c r="G504">
        <f>IFERROR(_xlfn.XLOOKUP($A504,map_headernames!N:N,map_headernames!N:N),0)</f>
        <v>0</v>
      </c>
    </row>
    <row r="505" spans="1:7">
      <c r="A505" s="76" t="s">
        <v>4294</v>
      </c>
      <c r="B505" s="88" t="s">
        <v>4295</v>
      </c>
      <c r="C505" s="77" t="s">
        <v>4296</v>
      </c>
      <c r="D505" s="66" t="s">
        <v>3838</v>
      </c>
      <c r="E505">
        <f>IFERROR(_xlfn.XLOOKUP($A505,map_headernames!H:H,map_headernames!H:H),0)</f>
        <v>0</v>
      </c>
      <c r="F505">
        <f>IFERROR(_xlfn.XLOOKUP($A505,map_headernames!I:I,map_headernames!I:I),0)</f>
        <v>0</v>
      </c>
      <c r="G505">
        <f>IFERROR(_xlfn.XLOOKUP($A505,map_headernames!N:N,map_headernames!N:N),0)</f>
        <v>0</v>
      </c>
    </row>
    <row r="506" spans="1:7">
      <c r="A506" s="88" t="s">
        <v>4297</v>
      </c>
      <c r="B506" s="88" t="s">
        <v>4298</v>
      </c>
      <c r="C506" s="88" t="s">
        <v>4298</v>
      </c>
      <c r="D506" s="66" t="s">
        <v>3838</v>
      </c>
      <c r="E506">
        <f>IFERROR(_xlfn.XLOOKUP($A506,map_headernames!H:H,map_headernames!H:H),0)</f>
        <v>0</v>
      </c>
      <c r="F506">
        <f>IFERROR(_xlfn.XLOOKUP($A506,map_headernames!I:I,map_headernames!I:I),0)</f>
        <v>0</v>
      </c>
      <c r="G506">
        <f>IFERROR(_xlfn.XLOOKUP($A506,map_headernames!N:N,map_headernames!N:N),0)</f>
        <v>0</v>
      </c>
    </row>
    <row r="507" spans="1:7">
      <c r="A507" s="88" t="s">
        <v>4299</v>
      </c>
      <c r="B507" s="88" t="s">
        <v>4300</v>
      </c>
      <c r="C507" s="88" t="s">
        <v>4301</v>
      </c>
      <c r="D507" s="66" t="s">
        <v>3838</v>
      </c>
      <c r="E507">
        <f>IFERROR(_xlfn.XLOOKUP($A507,map_headernames!H:H,map_headernames!H:H),0)</f>
        <v>0</v>
      </c>
      <c r="F507">
        <f>IFERROR(_xlfn.XLOOKUP($A507,map_headernames!I:I,map_headernames!I:I),0)</f>
        <v>0</v>
      </c>
      <c r="G507">
        <f>IFERROR(_xlfn.XLOOKUP($A507,map_headernames!N:N,map_headernames!N:N),0)</f>
        <v>0</v>
      </c>
    </row>
    <row r="508" spans="1:7">
      <c r="A508" s="88" t="s">
        <v>4302</v>
      </c>
      <c r="B508" s="88" t="s">
        <v>4303</v>
      </c>
      <c r="C508" s="88" t="s">
        <v>4303</v>
      </c>
      <c r="D508" s="66" t="s">
        <v>3838</v>
      </c>
      <c r="E508">
        <f>IFERROR(_xlfn.XLOOKUP($A508,map_headernames!H:H,map_headernames!H:H),0)</f>
        <v>0</v>
      </c>
      <c r="F508">
        <f>IFERROR(_xlfn.XLOOKUP($A508,map_headernames!I:I,map_headernames!I:I),0)</f>
        <v>0</v>
      </c>
      <c r="G508">
        <f>IFERROR(_xlfn.XLOOKUP($A508,map_headernames!N:N,map_headernames!N:N),0)</f>
        <v>0</v>
      </c>
    </row>
    <row r="509" spans="1:7">
      <c r="A509" s="88" t="s">
        <v>4304</v>
      </c>
      <c r="B509" s="88" t="s">
        <v>4305</v>
      </c>
      <c r="C509" s="88" t="s">
        <v>4306</v>
      </c>
      <c r="D509" s="66" t="s">
        <v>3838</v>
      </c>
      <c r="E509">
        <f>IFERROR(_xlfn.XLOOKUP($A509,map_headernames!H:H,map_headernames!H:H),0)</f>
        <v>0</v>
      </c>
      <c r="F509">
        <f>IFERROR(_xlfn.XLOOKUP($A509,map_headernames!I:I,map_headernames!I:I),0)</f>
        <v>0</v>
      </c>
      <c r="G509">
        <f>IFERROR(_xlfn.XLOOKUP($A509,map_headernames!N:N,map_headernames!N:N),0)</f>
        <v>0</v>
      </c>
    </row>
    <row r="510" spans="1:7">
      <c r="A510" s="88" t="s">
        <v>4307</v>
      </c>
      <c r="B510" s="88" t="s">
        <v>4308</v>
      </c>
      <c r="C510" s="88" t="s">
        <v>4308</v>
      </c>
      <c r="D510" s="66" t="s">
        <v>3838</v>
      </c>
      <c r="E510">
        <f>IFERROR(_xlfn.XLOOKUP($A510,map_headernames!H:H,map_headernames!H:H),0)</f>
        <v>0</v>
      </c>
      <c r="F510">
        <f>IFERROR(_xlfn.XLOOKUP($A510,map_headernames!I:I,map_headernames!I:I),0)</f>
        <v>0</v>
      </c>
      <c r="G510">
        <f>IFERROR(_xlfn.XLOOKUP($A510,map_headernames!N:N,map_headernames!N:N),0)</f>
        <v>0</v>
      </c>
    </row>
    <row r="511" spans="1:7">
      <c r="A511" s="88" t="s">
        <v>4309</v>
      </c>
      <c r="B511" s="88" t="s">
        <v>4310</v>
      </c>
      <c r="C511" s="88" t="s">
        <v>4311</v>
      </c>
      <c r="D511" s="66" t="s">
        <v>3838</v>
      </c>
      <c r="E511">
        <f>IFERROR(_xlfn.XLOOKUP($A511,map_headernames!H:H,map_headernames!H:H),0)</f>
        <v>0</v>
      </c>
      <c r="F511">
        <f>IFERROR(_xlfn.XLOOKUP($A511,map_headernames!I:I,map_headernames!I:I),0)</f>
        <v>0</v>
      </c>
      <c r="G511">
        <f>IFERROR(_xlfn.XLOOKUP($A511,map_headernames!N:N,map_headernames!N:N),0)</f>
        <v>0</v>
      </c>
    </row>
    <row r="512" spans="1:7">
      <c r="A512" s="88" t="s">
        <v>4312</v>
      </c>
      <c r="B512" s="88" t="s">
        <v>4313</v>
      </c>
      <c r="C512" s="88" t="s">
        <v>4313</v>
      </c>
      <c r="D512" s="66" t="s">
        <v>3838</v>
      </c>
      <c r="E512">
        <f>IFERROR(_xlfn.XLOOKUP($A512,map_headernames!H:H,map_headernames!H:H),0)</f>
        <v>0</v>
      </c>
      <c r="F512">
        <f>IFERROR(_xlfn.XLOOKUP($A512,map_headernames!I:I,map_headernames!I:I),0)</f>
        <v>0</v>
      </c>
      <c r="G512">
        <f>IFERROR(_xlfn.XLOOKUP($A512,map_headernames!N:N,map_headernames!N:N),0)</f>
        <v>0</v>
      </c>
    </row>
    <row r="513" spans="1:7">
      <c r="A513" s="88" t="s">
        <v>4314</v>
      </c>
      <c r="B513" s="88" t="s">
        <v>4315</v>
      </c>
      <c r="C513" s="88" t="s">
        <v>4316</v>
      </c>
      <c r="D513" s="66" t="s">
        <v>3838</v>
      </c>
      <c r="E513">
        <f>IFERROR(_xlfn.XLOOKUP($A513,map_headernames!H:H,map_headernames!H:H),0)</f>
        <v>0</v>
      </c>
      <c r="F513">
        <f>IFERROR(_xlfn.XLOOKUP($A513,map_headernames!I:I,map_headernames!I:I),0)</f>
        <v>0</v>
      </c>
      <c r="G513">
        <f>IFERROR(_xlfn.XLOOKUP($A513,map_headernames!N:N,map_headernames!N:N),0)</f>
        <v>0</v>
      </c>
    </row>
    <row r="514" spans="1:7">
      <c r="A514" s="88" t="s">
        <v>4317</v>
      </c>
      <c r="B514" s="88" t="s">
        <v>4318</v>
      </c>
      <c r="C514" s="88" t="s">
        <v>4318</v>
      </c>
      <c r="D514" s="66" t="s">
        <v>3838</v>
      </c>
      <c r="E514">
        <f>IFERROR(_xlfn.XLOOKUP($A514,map_headernames!H:H,map_headernames!H:H),0)</f>
        <v>0</v>
      </c>
      <c r="F514">
        <f>IFERROR(_xlfn.XLOOKUP($A514,map_headernames!I:I,map_headernames!I:I),0)</f>
        <v>0</v>
      </c>
      <c r="G514">
        <f>IFERROR(_xlfn.XLOOKUP($A514,map_headernames!N:N,map_headernames!N:N),0)</f>
        <v>0</v>
      </c>
    </row>
    <row r="515" spans="1:7">
      <c r="A515" s="88" t="s">
        <v>4319</v>
      </c>
      <c r="B515" s="88" t="s">
        <v>4320</v>
      </c>
      <c r="C515" s="88" t="s">
        <v>4321</v>
      </c>
      <c r="D515" s="66" t="s">
        <v>3838</v>
      </c>
      <c r="E515">
        <f>IFERROR(_xlfn.XLOOKUP($A515,map_headernames!H:H,map_headernames!H:H),0)</f>
        <v>0</v>
      </c>
      <c r="F515">
        <f>IFERROR(_xlfn.XLOOKUP($A515,map_headernames!I:I,map_headernames!I:I),0)</f>
        <v>0</v>
      </c>
      <c r="G515">
        <f>IFERROR(_xlfn.XLOOKUP($A515,map_headernames!N:N,map_headernames!N:N),0)</f>
        <v>0</v>
      </c>
    </row>
    <row r="516" spans="1:7">
      <c r="A516" s="88" t="s">
        <v>4322</v>
      </c>
      <c r="B516" s="88" t="s">
        <v>4323</v>
      </c>
      <c r="C516" s="88" t="s">
        <v>4323</v>
      </c>
      <c r="D516" s="66" t="s">
        <v>3838</v>
      </c>
      <c r="E516">
        <f>IFERROR(_xlfn.XLOOKUP($A516,map_headernames!H:H,map_headernames!H:H),0)</f>
        <v>0</v>
      </c>
      <c r="F516">
        <f>IFERROR(_xlfn.XLOOKUP($A516,map_headernames!I:I,map_headernames!I:I),0)</f>
        <v>0</v>
      </c>
      <c r="G516">
        <f>IFERROR(_xlfn.XLOOKUP($A516,map_headernames!N:N,map_headernames!N:N),0)</f>
        <v>0</v>
      </c>
    </row>
    <row r="517" spans="1:7">
      <c r="A517" s="88" t="s">
        <v>4324</v>
      </c>
      <c r="B517" s="88" t="s">
        <v>4325</v>
      </c>
      <c r="C517" s="88" t="s">
        <v>4326</v>
      </c>
      <c r="D517" s="66" t="s">
        <v>3838</v>
      </c>
      <c r="E517">
        <f>IFERROR(_xlfn.XLOOKUP($A517,map_headernames!H:H,map_headernames!H:H),0)</f>
        <v>0</v>
      </c>
      <c r="F517">
        <f>IFERROR(_xlfn.XLOOKUP($A517,map_headernames!I:I,map_headernames!I:I),0)</f>
        <v>0</v>
      </c>
      <c r="G517">
        <f>IFERROR(_xlfn.XLOOKUP($A517,map_headernames!N:N,map_headernames!N:N),0)</f>
        <v>0</v>
      </c>
    </row>
    <row r="518" spans="1:7">
      <c r="A518" s="88" t="s">
        <v>4327</v>
      </c>
      <c r="B518" s="88" t="s">
        <v>4328</v>
      </c>
      <c r="C518" s="88" t="s">
        <v>4328</v>
      </c>
      <c r="D518" s="66" t="s">
        <v>3838</v>
      </c>
      <c r="E518">
        <f>IFERROR(_xlfn.XLOOKUP($A518,map_headernames!H:H,map_headernames!H:H),0)</f>
        <v>0</v>
      </c>
      <c r="F518">
        <f>IFERROR(_xlfn.XLOOKUP($A518,map_headernames!I:I,map_headernames!I:I),0)</f>
        <v>0</v>
      </c>
      <c r="G518">
        <f>IFERROR(_xlfn.XLOOKUP($A518,map_headernames!N:N,map_headernames!N:N),0)</f>
        <v>0</v>
      </c>
    </row>
    <row r="519" spans="1:7">
      <c r="A519" s="88" t="s">
        <v>4329</v>
      </c>
      <c r="B519" s="88" t="s">
        <v>4330</v>
      </c>
      <c r="C519" s="88" t="s">
        <v>4331</v>
      </c>
      <c r="D519" s="66" t="s">
        <v>3838</v>
      </c>
      <c r="E519">
        <f>IFERROR(_xlfn.XLOOKUP($A519,map_headernames!H:H,map_headernames!H:H),0)</f>
        <v>0</v>
      </c>
      <c r="F519">
        <f>IFERROR(_xlfn.XLOOKUP($A519,map_headernames!I:I,map_headernames!I:I),0)</f>
        <v>0</v>
      </c>
      <c r="G519">
        <f>IFERROR(_xlfn.XLOOKUP($A519,map_headernames!N:N,map_headernames!N:N),0)</f>
        <v>0</v>
      </c>
    </row>
    <row r="520" spans="1:7">
      <c r="A520" s="88" t="s">
        <v>4332</v>
      </c>
      <c r="B520" s="88" t="s">
        <v>4333</v>
      </c>
      <c r="C520" s="88" t="s">
        <v>4333</v>
      </c>
      <c r="D520" s="66" t="s">
        <v>3838</v>
      </c>
      <c r="E520">
        <f>IFERROR(_xlfn.XLOOKUP($A520,map_headernames!H:H,map_headernames!H:H),0)</f>
        <v>0</v>
      </c>
      <c r="F520">
        <f>IFERROR(_xlfn.XLOOKUP($A520,map_headernames!I:I,map_headernames!I:I),0)</f>
        <v>0</v>
      </c>
      <c r="G520">
        <f>IFERROR(_xlfn.XLOOKUP($A520,map_headernames!N:N,map_headernames!N:N),0)</f>
        <v>0</v>
      </c>
    </row>
    <row r="521" spans="1:7">
      <c r="A521" s="88" t="s">
        <v>4334</v>
      </c>
      <c r="B521" s="88" t="s">
        <v>4335</v>
      </c>
      <c r="C521" s="88" t="s">
        <v>4336</v>
      </c>
      <c r="D521" s="66" t="s">
        <v>3838</v>
      </c>
      <c r="E521">
        <f>IFERROR(_xlfn.XLOOKUP($A521,map_headernames!H:H,map_headernames!H:H),0)</f>
        <v>0</v>
      </c>
      <c r="F521">
        <f>IFERROR(_xlfn.XLOOKUP($A521,map_headernames!I:I,map_headernames!I:I),0)</f>
        <v>0</v>
      </c>
      <c r="G521">
        <f>IFERROR(_xlfn.XLOOKUP($A521,map_headernames!N:N,map_headernames!N:N),0)</f>
        <v>0</v>
      </c>
    </row>
    <row r="522" spans="1:7">
      <c r="A522" s="88" t="s">
        <v>4337</v>
      </c>
      <c r="B522" s="88" t="s">
        <v>4338</v>
      </c>
      <c r="C522" s="88" t="s">
        <v>4338</v>
      </c>
      <c r="D522" s="66" t="s">
        <v>3838</v>
      </c>
      <c r="E522">
        <f>IFERROR(_xlfn.XLOOKUP($A522,map_headernames!H:H,map_headernames!H:H),0)</f>
        <v>0</v>
      </c>
      <c r="F522">
        <f>IFERROR(_xlfn.XLOOKUP($A522,map_headernames!I:I,map_headernames!I:I),0)</f>
        <v>0</v>
      </c>
      <c r="G522">
        <f>IFERROR(_xlfn.XLOOKUP($A522,map_headernames!N:N,map_headernames!N:N),0)</f>
        <v>0</v>
      </c>
    </row>
    <row r="523" spans="1:7">
      <c r="A523" s="88" t="s">
        <v>4339</v>
      </c>
      <c r="B523" s="88" t="s">
        <v>4340</v>
      </c>
      <c r="C523" s="88" t="s">
        <v>4341</v>
      </c>
      <c r="D523" s="66" t="s">
        <v>3838</v>
      </c>
      <c r="E523">
        <f>IFERROR(_xlfn.XLOOKUP($A523,map_headernames!H:H,map_headernames!H:H),0)</f>
        <v>0</v>
      </c>
      <c r="F523">
        <f>IFERROR(_xlfn.XLOOKUP($A523,map_headernames!I:I,map_headernames!I:I),0)</f>
        <v>0</v>
      </c>
      <c r="G523">
        <f>IFERROR(_xlfn.XLOOKUP($A523,map_headernames!N:N,map_headernames!N:N),0)</f>
        <v>0</v>
      </c>
    </row>
    <row r="524" spans="1:7">
      <c r="A524" s="88" t="s">
        <v>4342</v>
      </c>
      <c r="B524" s="88" t="s">
        <v>4343</v>
      </c>
      <c r="C524" s="88" t="s">
        <v>4343</v>
      </c>
      <c r="D524" s="66" t="s">
        <v>3838</v>
      </c>
      <c r="E524">
        <f>IFERROR(_xlfn.XLOOKUP($A524,map_headernames!H:H,map_headernames!H:H),0)</f>
        <v>0</v>
      </c>
      <c r="F524">
        <f>IFERROR(_xlfn.XLOOKUP($A524,map_headernames!I:I,map_headernames!I:I),0)</f>
        <v>0</v>
      </c>
      <c r="G524">
        <f>IFERROR(_xlfn.XLOOKUP($A524,map_headernames!N:N,map_headernames!N:N),0)</f>
        <v>0</v>
      </c>
    </row>
    <row r="525" spans="1:7">
      <c r="A525" s="88" t="s">
        <v>4344</v>
      </c>
      <c r="B525" s="88" t="s">
        <v>4345</v>
      </c>
      <c r="C525" s="88" t="s">
        <v>4346</v>
      </c>
      <c r="D525" s="66" t="s">
        <v>3838</v>
      </c>
      <c r="E525">
        <f>IFERROR(_xlfn.XLOOKUP($A525,map_headernames!H:H,map_headernames!H:H),0)</f>
        <v>0</v>
      </c>
      <c r="F525">
        <f>IFERROR(_xlfn.XLOOKUP($A525,map_headernames!I:I,map_headernames!I:I),0)</f>
        <v>0</v>
      </c>
      <c r="G525">
        <f>IFERROR(_xlfn.XLOOKUP($A525,map_headernames!N:N,map_headernames!N:N),0)</f>
        <v>0</v>
      </c>
    </row>
    <row r="526" spans="1:7">
      <c r="A526" s="88" t="s">
        <v>4347</v>
      </c>
      <c r="B526" s="88" t="s">
        <v>4348</v>
      </c>
      <c r="C526" s="88" t="s">
        <v>4348</v>
      </c>
      <c r="D526" s="66" t="s">
        <v>3838</v>
      </c>
      <c r="E526">
        <f>IFERROR(_xlfn.XLOOKUP($A526,map_headernames!H:H,map_headernames!H:H),0)</f>
        <v>0</v>
      </c>
      <c r="F526">
        <f>IFERROR(_xlfn.XLOOKUP($A526,map_headernames!I:I,map_headernames!I:I),0)</f>
        <v>0</v>
      </c>
      <c r="G526">
        <f>IFERROR(_xlfn.XLOOKUP($A526,map_headernames!N:N,map_headernames!N:N),0)</f>
        <v>0</v>
      </c>
    </row>
    <row r="527" spans="1:7">
      <c r="A527" s="88" t="s">
        <v>4349</v>
      </c>
      <c r="B527" s="88" t="s">
        <v>4350</v>
      </c>
      <c r="C527" s="88" t="s">
        <v>4351</v>
      </c>
      <c r="D527" s="66" t="s">
        <v>3838</v>
      </c>
      <c r="E527">
        <f>IFERROR(_xlfn.XLOOKUP($A527,map_headernames!H:H,map_headernames!H:H),0)</f>
        <v>0</v>
      </c>
      <c r="F527">
        <f>IFERROR(_xlfn.XLOOKUP($A527,map_headernames!I:I,map_headernames!I:I),0)</f>
        <v>0</v>
      </c>
      <c r="G527">
        <f>IFERROR(_xlfn.XLOOKUP($A527,map_headernames!N:N,map_headernames!N:N),0)</f>
        <v>0</v>
      </c>
    </row>
    <row r="528" spans="1:7">
      <c r="A528" s="88" t="s">
        <v>4352</v>
      </c>
      <c r="B528" s="76" t="s">
        <v>4353</v>
      </c>
      <c r="C528" s="88" t="s">
        <v>4353</v>
      </c>
      <c r="D528" s="66" t="s">
        <v>3838</v>
      </c>
      <c r="E528">
        <f>IFERROR(_xlfn.XLOOKUP($A528,map_headernames!H:H,map_headernames!H:H),0)</f>
        <v>0</v>
      </c>
      <c r="F528">
        <f>IFERROR(_xlfn.XLOOKUP($A528,map_headernames!I:I,map_headernames!I:I),0)</f>
        <v>0</v>
      </c>
      <c r="G528">
        <f>IFERROR(_xlfn.XLOOKUP($A528,map_headernames!N:N,map_headernames!N:N),0)</f>
        <v>0</v>
      </c>
    </row>
    <row r="529" spans="1:7">
      <c r="A529" s="88" t="s">
        <v>4354</v>
      </c>
      <c r="B529" s="76" t="s">
        <v>4355</v>
      </c>
      <c r="C529" s="88" t="s">
        <v>4356</v>
      </c>
      <c r="D529" s="66" t="s">
        <v>3838</v>
      </c>
      <c r="E529">
        <f>IFERROR(_xlfn.XLOOKUP($A529,map_headernames!H:H,map_headernames!H:H),0)</f>
        <v>0</v>
      </c>
      <c r="F529">
        <f>IFERROR(_xlfn.XLOOKUP($A529,map_headernames!I:I,map_headernames!I:I),0)</f>
        <v>0</v>
      </c>
      <c r="G529">
        <f>IFERROR(_xlfn.XLOOKUP($A529,map_headernames!N:N,map_headernames!N:N),0)</f>
        <v>0</v>
      </c>
    </row>
    <row r="530" spans="1:7">
      <c r="A530" s="76" t="s">
        <v>4357</v>
      </c>
      <c r="B530" s="76" t="s">
        <v>4358</v>
      </c>
      <c r="C530" s="77" t="s">
        <v>4358</v>
      </c>
      <c r="D530" s="66" t="s">
        <v>3838</v>
      </c>
      <c r="E530">
        <f>IFERROR(_xlfn.XLOOKUP($A530,map_headernames!H:H,map_headernames!H:H),0)</f>
        <v>0</v>
      </c>
      <c r="F530">
        <f>IFERROR(_xlfn.XLOOKUP($A530,map_headernames!I:I,map_headernames!I:I),0)</f>
        <v>0</v>
      </c>
      <c r="G530">
        <f>IFERROR(_xlfn.XLOOKUP($A530,map_headernames!N:N,map_headernames!N:N),0)</f>
        <v>0</v>
      </c>
    </row>
    <row r="531" spans="1:7">
      <c r="A531" s="76" t="s">
        <v>4359</v>
      </c>
      <c r="B531" s="76" t="s">
        <v>4360</v>
      </c>
      <c r="C531" s="77" t="s">
        <v>4361</v>
      </c>
      <c r="D531" s="66" t="s">
        <v>3838</v>
      </c>
      <c r="E531">
        <f>IFERROR(_xlfn.XLOOKUP($A531,map_headernames!H:H,map_headernames!H:H),0)</f>
        <v>0</v>
      </c>
      <c r="F531">
        <f>IFERROR(_xlfn.XLOOKUP($A531,map_headernames!I:I,map_headernames!I:I),0)</f>
        <v>0</v>
      </c>
      <c r="G531">
        <f>IFERROR(_xlfn.XLOOKUP($A531,map_headernames!N:N,map_headernames!N:N),0)</f>
        <v>0</v>
      </c>
    </row>
    <row r="532" spans="1:7">
      <c r="A532" s="76" t="s">
        <v>4362</v>
      </c>
      <c r="B532" s="76" t="s">
        <v>4363</v>
      </c>
      <c r="C532" s="77" t="s">
        <v>4363</v>
      </c>
      <c r="D532" s="66" t="s">
        <v>3838</v>
      </c>
      <c r="E532">
        <f>IFERROR(_xlfn.XLOOKUP($A532,map_headernames!H:H,map_headernames!H:H),0)</f>
        <v>0</v>
      </c>
      <c r="F532">
        <f>IFERROR(_xlfn.XLOOKUP($A532,map_headernames!I:I,map_headernames!I:I),0)</f>
        <v>0</v>
      </c>
      <c r="G532">
        <f>IFERROR(_xlfn.XLOOKUP($A532,map_headernames!N:N,map_headernames!N:N),0)</f>
        <v>0</v>
      </c>
    </row>
    <row r="533" spans="1:7">
      <c r="A533" s="76" t="s">
        <v>4364</v>
      </c>
      <c r="B533" s="76" t="s">
        <v>4365</v>
      </c>
      <c r="C533" s="77" t="s">
        <v>4366</v>
      </c>
      <c r="D533" s="66" t="s">
        <v>3838</v>
      </c>
      <c r="E533">
        <f>IFERROR(_xlfn.XLOOKUP($A533,map_headernames!H:H,map_headernames!H:H),0)</f>
        <v>0</v>
      </c>
      <c r="F533">
        <f>IFERROR(_xlfn.XLOOKUP($A533,map_headernames!I:I,map_headernames!I:I),0)</f>
        <v>0</v>
      </c>
      <c r="G533">
        <f>IFERROR(_xlfn.XLOOKUP($A533,map_headernames!N:N,map_headernames!N:N),0)</f>
        <v>0</v>
      </c>
    </row>
    <row r="534" spans="1:7">
      <c r="A534" s="76" t="s">
        <v>4367</v>
      </c>
      <c r="B534" s="76" t="s">
        <v>4368</v>
      </c>
      <c r="C534" s="77" t="s">
        <v>4368</v>
      </c>
      <c r="D534" s="66" t="s">
        <v>3838</v>
      </c>
      <c r="E534">
        <f>IFERROR(_xlfn.XLOOKUP($A534,map_headernames!H:H,map_headernames!H:H),0)</f>
        <v>0</v>
      </c>
      <c r="F534">
        <f>IFERROR(_xlfn.XLOOKUP($A534,map_headernames!I:I,map_headernames!I:I),0)</f>
        <v>0</v>
      </c>
      <c r="G534">
        <f>IFERROR(_xlfn.XLOOKUP($A534,map_headernames!N:N,map_headernames!N:N),0)</f>
        <v>0</v>
      </c>
    </row>
    <row r="535" spans="1:7">
      <c r="A535" s="76" t="s">
        <v>4369</v>
      </c>
      <c r="B535" s="76" t="s">
        <v>4370</v>
      </c>
      <c r="C535" s="77" t="s">
        <v>4371</v>
      </c>
      <c r="D535" s="66" t="s">
        <v>3838</v>
      </c>
      <c r="E535">
        <f>IFERROR(_xlfn.XLOOKUP($A535,map_headernames!H:H,map_headernames!H:H),0)</f>
        <v>0</v>
      </c>
      <c r="F535">
        <f>IFERROR(_xlfn.XLOOKUP($A535,map_headernames!I:I,map_headernames!I:I),0)</f>
        <v>0</v>
      </c>
      <c r="G535">
        <f>IFERROR(_xlfn.XLOOKUP($A535,map_headernames!N:N,map_headernames!N:N),0)</f>
        <v>0</v>
      </c>
    </row>
    <row r="536" spans="1:7">
      <c r="A536" s="76" t="s">
        <v>4372</v>
      </c>
      <c r="B536" s="76" t="s">
        <v>4373</v>
      </c>
      <c r="C536" s="77" t="s">
        <v>4373</v>
      </c>
      <c r="D536" s="66" t="s">
        <v>3838</v>
      </c>
      <c r="E536">
        <f>IFERROR(_xlfn.XLOOKUP($A536,map_headernames!H:H,map_headernames!H:H),0)</f>
        <v>0</v>
      </c>
      <c r="F536">
        <f>IFERROR(_xlfn.XLOOKUP($A536,map_headernames!I:I,map_headernames!I:I),0)</f>
        <v>0</v>
      </c>
      <c r="G536">
        <f>IFERROR(_xlfn.XLOOKUP($A536,map_headernames!N:N,map_headernames!N:N),0)</f>
        <v>0</v>
      </c>
    </row>
    <row r="537" spans="1:7">
      <c r="A537" s="76" t="s">
        <v>4374</v>
      </c>
      <c r="B537" s="76" t="s">
        <v>4375</v>
      </c>
      <c r="C537" s="77" t="s">
        <v>4376</v>
      </c>
      <c r="D537" s="66" t="s">
        <v>3838</v>
      </c>
      <c r="E537">
        <f>IFERROR(_xlfn.XLOOKUP($A537,map_headernames!H:H,map_headernames!H:H),0)</f>
        <v>0</v>
      </c>
      <c r="F537">
        <f>IFERROR(_xlfn.XLOOKUP($A537,map_headernames!I:I,map_headernames!I:I),0)</f>
        <v>0</v>
      </c>
      <c r="G537">
        <f>IFERROR(_xlfn.XLOOKUP($A537,map_headernames!N:N,map_headernames!N:N),0)</f>
        <v>0</v>
      </c>
    </row>
    <row r="538" spans="1:7">
      <c r="A538" s="76" t="s">
        <v>4377</v>
      </c>
      <c r="B538" s="76" t="s">
        <v>4378</v>
      </c>
      <c r="C538" s="77" t="s">
        <v>4378</v>
      </c>
      <c r="D538" s="66" t="s">
        <v>3838</v>
      </c>
      <c r="E538">
        <f>IFERROR(_xlfn.XLOOKUP($A538,map_headernames!H:H,map_headernames!H:H),0)</f>
        <v>0</v>
      </c>
      <c r="F538">
        <f>IFERROR(_xlfn.XLOOKUP($A538,map_headernames!I:I,map_headernames!I:I),0)</f>
        <v>0</v>
      </c>
      <c r="G538">
        <f>IFERROR(_xlfn.XLOOKUP($A538,map_headernames!N:N,map_headernames!N:N),0)</f>
        <v>0</v>
      </c>
    </row>
    <row r="539" spans="1:7">
      <c r="A539" s="76" t="s">
        <v>4379</v>
      </c>
      <c r="B539" s="76" t="s">
        <v>4380</v>
      </c>
      <c r="C539" s="77" t="s">
        <v>4381</v>
      </c>
      <c r="D539" s="66" t="s">
        <v>3838</v>
      </c>
      <c r="E539">
        <f>IFERROR(_xlfn.XLOOKUP($A539,map_headernames!H:H,map_headernames!H:H),0)</f>
        <v>0</v>
      </c>
      <c r="F539">
        <f>IFERROR(_xlfn.XLOOKUP($A539,map_headernames!I:I,map_headernames!I:I),0)</f>
        <v>0</v>
      </c>
      <c r="G539">
        <f>IFERROR(_xlfn.XLOOKUP($A539,map_headernames!N:N,map_headernames!N:N),0)</f>
        <v>0</v>
      </c>
    </row>
    <row r="540" spans="1:7">
      <c r="A540" s="76" t="s">
        <v>4382</v>
      </c>
      <c r="B540" s="76" t="s">
        <v>4383</v>
      </c>
      <c r="C540" s="77" t="s">
        <v>4383</v>
      </c>
      <c r="D540" s="66" t="s">
        <v>3838</v>
      </c>
      <c r="E540">
        <f>IFERROR(_xlfn.XLOOKUP($A540,map_headernames!H:H,map_headernames!H:H),0)</f>
        <v>0</v>
      </c>
      <c r="F540">
        <f>IFERROR(_xlfn.XLOOKUP($A540,map_headernames!I:I,map_headernames!I:I),0)</f>
        <v>0</v>
      </c>
      <c r="G540">
        <f>IFERROR(_xlfn.XLOOKUP($A540,map_headernames!N:N,map_headernames!N:N),0)</f>
        <v>0</v>
      </c>
    </row>
    <row r="541" spans="1:7">
      <c r="A541" s="76" t="s">
        <v>4384</v>
      </c>
      <c r="B541" s="76" t="s">
        <v>4385</v>
      </c>
      <c r="C541" s="77" t="s">
        <v>4386</v>
      </c>
      <c r="D541" s="66" t="s">
        <v>3838</v>
      </c>
      <c r="E541">
        <f>IFERROR(_xlfn.XLOOKUP($A541,map_headernames!H:H,map_headernames!H:H),0)</f>
        <v>0</v>
      </c>
      <c r="F541">
        <f>IFERROR(_xlfn.XLOOKUP($A541,map_headernames!I:I,map_headernames!I:I),0)</f>
        <v>0</v>
      </c>
      <c r="G541">
        <f>IFERROR(_xlfn.XLOOKUP($A541,map_headernames!N:N,map_headernames!N:N),0)</f>
        <v>0</v>
      </c>
    </row>
    <row r="542" spans="1:7">
      <c r="A542" s="76" t="s">
        <v>4387</v>
      </c>
      <c r="B542" s="76" t="s">
        <v>4388</v>
      </c>
      <c r="C542" s="77" t="s">
        <v>4388</v>
      </c>
      <c r="D542" s="66" t="s">
        <v>3838</v>
      </c>
      <c r="E542">
        <f>IFERROR(_xlfn.XLOOKUP($A542,map_headernames!H:H,map_headernames!H:H),0)</f>
        <v>0</v>
      </c>
      <c r="F542">
        <f>IFERROR(_xlfn.XLOOKUP($A542,map_headernames!I:I,map_headernames!I:I),0)</f>
        <v>0</v>
      </c>
      <c r="G542">
        <f>IFERROR(_xlfn.XLOOKUP($A542,map_headernames!N:N,map_headernames!N:N),0)</f>
        <v>0</v>
      </c>
    </row>
    <row r="543" spans="1:7">
      <c r="A543" s="76" t="s">
        <v>4389</v>
      </c>
      <c r="B543" s="76" t="s">
        <v>4390</v>
      </c>
      <c r="C543" s="77" t="s">
        <v>4391</v>
      </c>
      <c r="D543" s="66" t="s">
        <v>3838</v>
      </c>
      <c r="E543">
        <f>IFERROR(_xlfn.XLOOKUP($A543,map_headernames!H:H,map_headernames!H:H),0)</f>
        <v>0</v>
      </c>
      <c r="F543">
        <f>IFERROR(_xlfn.XLOOKUP($A543,map_headernames!I:I,map_headernames!I:I),0)</f>
        <v>0</v>
      </c>
      <c r="G543">
        <f>IFERROR(_xlfn.XLOOKUP($A543,map_headernames!N:N,map_headernames!N:N),0)</f>
        <v>0</v>
      </c>
    </row>
    <row r="544" spans="1:7">
      <c r="A544" s="76" t="s">
        <v>4392</v>
      </c>
      <c r="B544" s="76" t="s">
        <v>4393</v>
      </c>
      <c r="C544" s="77" t="s">
        <v>4393</v>
      </c>
      <c r="D544" s="66" t="s">
        <v>3838</v>
      </c>
      <c r="E544">
        <f>IFERROR(_xlfn.XLOOKUP($A544,map_headernames!H:H,map_headernames!H:H),0)</f>
        <v>0</v>
      </c>
      <c r="F544">
        <f>IFERROR(_xlfn.XLOOKUP($A544,map_headernames!I:I,map_headernames!I:I),0)</f>
        <v>0</v>
      </c>
      <c r="G544">
        <f>IFERROR(_xlfn.XLOOKUP($A544,map_headernames!N:N,map_headernames!N:N),0)</f>
        <v>0</v>
      </c>
    </row>
    <row r="545" spans="1:7">
      <c r="A545" s="76" t="s">
        <v>4394</v>
      </c>
      <c r="B545" s="76" t="s">
        <v>4395</v>
      </c>
      <c r="C545" s="77" t="s">
        <v>4396</v>
      </c>
      <c r="D545" s="66" t="s">
        <v>3838</v>
      </c>
      <c r="E545">
        <f>IFERROR(_xlfn.XLOOKUP($A545,map_headernames!H:H,map_headernames!H:H),0)</f>
        <v>0</v>
      </c>
      <c r="F545">
        <f>IFERROR(_xlfn.XLOOKUP($A545,map_headernames!I:I,map_headernames!I:I),0)</f>
        <v>0</v>
      </c>
      <c r="G545">
        <f>IFERROR(_xlfn.XLOOKUP($A545,map_headernames!N:N,map_headernames!N:N),0)</f>
        <v>0</v>
      </c>
    </row>
    <row r="546" spans="1:7">
      <c r="A546" s="76" t="s">
        <v>4397</v>
      </c>
      <c r="B546" s="76" t="s">
        <v>4398</v>
      </c>
      <c r="C546" s="77" t="s">
        <v>4398</v>
      </c>
      <c r="D546" s="66" t="s">
        <v>3838</v>
      </c>
      <c r="E546">
        <f>IFERROR(_xlfn.XLOOKUP($A546,map_headernames!H:H,map_headernames!H:H),0)</f>
        <v>0</v>
      </c>
      <c r="F546">
        <f>IFERROR(_xlfn.XLOOKUP($A546,map_headernames!I:I,map_headernames!I:I),0)</f>
        <v>0</v>
      </c>
      <c r="G546">
        <f>IFERROR(_xlfn.XLOOKUP($A546,map_headernames!N:N,map_headernames!N:N),0)</f>
        <v>0</v>
      </c>
    </row>
    <row r="547" spans="1:7">
      <c r="A547" s="76" t="s">
        <v>4399</v>
      </c>
      <c r="B547" s="76" t="s">
        <v>4400</v>
      </c>
      <c r="C547" s="77" t="s">
        <v>4401</v>
      </c>
      <c r="D547" s="66" t="s">
        <v>3838</v>
      </c>
      <c r="E547">
        <f>IFERROR(_xlfn.XLOOKUP($A547,map_headernames!H:H,map_headernames!H:H),0)</f>
        <v>0</v>
      </c>
      <c r="F547">
        <f>IFERROR(_xlfn.XLOOKUP($A547,map_headernames!I:I,map_headernames!I:I),0)</f>
        <v>0</v>
      </c>
      <c r="G547">
        <f>IFERROR(_xlfn.XLOOKUP($A547,map_headernames!N:N,map_headernames!N:N),0)</f>
        <v>0</v>
      </c>
    </row>
    <row r="548" spans="1:7">
      <c r="A548" s="76" t="s">
        <v>4402</v>
      </c>
      <c r="B548" s="76" t="s">
        <v>4403</v>
      </c>
      <c r="C548" s="77" t="s">
        <v>4403</v>
      </c>
      <c r="D548" s="66" t="s">
        <v>3838</v>
      </c>
      <c r="E548">
        <f>IFERROR(_xlfn.XLOOKUP($A548,map_headernames!H:H,map_headernames!H:H),0)</f>
        <v>0</v>
      </c>
      <c r="F548">
        <f>IFERROR(_xlfn.XLOOKUP($A548,map_headernames!I:I,map_headernames!I:I),0)</f>
        <v>0</v>
      </c>
      <c r="G548">
        <f>IFERROR(_xlfn.XLOOKUP($A548,map_headernames!N:N,map_headernames!N:N),0)</f>
        <v>0</v>
      </c>
    </row>
    <row r="549" spans="1:7">
      <c r="A549" s="76" t="s">
        <v>4404</v>
      </c>
      <c r="B549" s="76" t="s">
        <v>4405</v>
      </c>
      <c r="C549" s="77" t="s">
        <v>4406</v>
      </c>
      <c r="D549" s="66" t="s">
        <v>3838</v>
      </c>
      <c r="E549">
        <f>IFERROR(_xlfn.XLOOKUP($A549,map_headernames!H:H,map_headernames!H:H),0)</f>
        <v>0</v>
      </c>
      <c r="F549">
        <f>IFERROR(_xlfn.XLOOKUP($A549,map_headernames!I:I,map_headernames!I:I),0)</f>
        <v>0</v>
      </c>
      <c r="G549">
        <f>IFERROR(_xlfn.XLOOKUP($A549,map_headernames!N:N,map_headernames!N:N),0)</f>
        <v>0</v>
      </c>
    </row>
    <row r="550" spans="1:7">
      <c r="A550" s="76" t="s">
        <v>4407</v>
      </c>
      <c r="B550" s="76" t="s">
        <v>4408</v>
      </c>
      <c r="C550" s="77" t="s">
        <v>4408</v>
      </c>
      <c r="D550" s="66" t="s">
        <v>3838</v>
      </c>
      <c r="E550">
        <f>IFERROR(_xlfn.XLOOKUP($A550,map_headernames!H:H,map_headernames!H:H),0)</f>
        <v>0</v>
      </c>
      <c r="F550">
        <f>IFERROR(_xlfn.XLOOKUP($A550,map_headernames!I:I,map_headernames!I:I),0)</f>
        <v>0</v>
      </c>
      <c r="G550">
        <f>IFERROR(_xlfn.XLOOKUP($A550,map_headernames!N:N,map_headernames!N:N),0)</f>
        <v>0</v>
      </c>
    </row>
    <row r="551" spans="1:7">
      <c r="A551" s="76" t="s">
        <v>4409</v>
      </c>
      <c r="B551" s="76" t="s">
        <v>4410</v>
      </c>
      <c r="C551" s="77" t="s">
        <v>4411</v>
      </c>
      <c r="D551" s="66" t="s">
        <v>3838</v>
      </c>
      <c r="E551">
        <f>IFERROR(_xlfn.XLOOKUP($A551,map_headernames!H:H,map_headernames!H:H),0)</f>
        <v>0</v>
      </c>
      <c r="F551">
        <f>IFERROR(_xlfn.XLOOKUP($A551,map_headernames!I:I,map_headernames!I:I),0)</f>
        <v>0</v>
      </c>
      <c r="G551">
        <f>IFERROR(_xlfn.XLOOKUP($A551,map_headernames!N:N,map_headernames!N:N),0)</f>
        <v>0</v>
      </c>
    </row>
    <row r="552" spans="1:7">
      <c r="A552" s="76" t="s">
        <v>4412</v>
      </c>
      <c r="B552" s="76" t="s">
        <v>4413</v>
      </c>
      <c r="C552" s="77" t="s">
        <v>4413</v>
      </c>
      <c r="D552" s="66" t="s">
        <v>3838</v>
      </c>
      <c r="E552">
        <f>IFERROR(_xlfn.XLOOKUP($A552,map_headernames!H:H,map_headernames!H:H),0)</f>
        <v>0</v>
      </c>
      <c r="F552">
        <f>IFERROR(_xlfn.XLOOKUP($A552,map_headernames!I:I,map_headernames!I:I),0)</f>
        <v>0</v>
      </c>
      <c r="G552">
        <f>IFERROR(_xlfn.XLOOKUP($A552,map_headernames!N:N,map_headernames!N:N),0)</f>
        <v>0</v>
      </c>
    </row>
    <row r="553" spans="1:7">
      <c r="A553" s="76" t="s">
        <v>4414</v>
      </c>
      <c r="B553" s="76" t="s">
        <v>4415</v>
      </c>
      <c r="C553" s="77" t="s">
        <v>4416</v>
      </c>
      <c r="D553" s="66" t="s">
        <v>3838</v>
      </c>
      <c r="E553">
        <f>IFERROR(_xlfn.XLOOKUP($A553,map_headernames!H:H,map_headernames!H:H),0)</f>
        <v>0</v>
      </c>
      <c r="F553">
        <f>IFERROR(_xlfn.XLOOKUP($A553,map_headernames!I:I,map_headernames!I:I),0)</f>
        <v>0</v>
      </c>
      <c r="G553">
        <f>IFERROR(_xlfn.XLOOKUP($A553,map_headernames!N:N,map_headernames!N:N),0)</f>
        <v>0</v>
      </c>
    </row>
    <row r="554" spans="1:7">
      <c r="A554" s="76" t="s">
        <v>4417</v>
      </c>
      <c r="B554" s="76" t="s">
        <v>4418</v>
      </c>
      <c r="C554" s="77" t="s">
        <v>4418</v>
      </c>
      <c r="D554" s="66" t="s">
        <v>3838</v>
      </c>
      <c r="E554">
        <f>IFERROR(_xlfn.XLOOKUP($A554,map_headernames!H:H,map_headernames!H:H),0)</f>
        <v>0</v>
      </c>
      <c r="F554">
        <f>IFERROR(_xlfn.XLOOKUP($A554,map_headernames!I:I,map_headernames!I:I),0)</f>
        <v>0</v>
      </c>
      <c r="G554">
        <f>IFERROR(_xlfn.XLOOKUP($A554,map_headernames!N:N,map_headernames!N:N),0)</f>
        <v>0</v>
      </c>
    </row>
    <row r="555" spans="1:7">
      <c r="A555" s="76" t="s">
        <v>4419</v>
      </c>
      <c r="B555" s="76" t="s">
        <v>4420</v>
      </c>
      <c r="C555" s="77" t="s">
        <v>4421</v>
      </c>
      <c r="D555" s="66" t="s">
        <v>3838</v>
      </c>
      <c r="E555">
        <f>IFERROR(_xlfn.XLOOKUP($A555,map_headernames!H:H,map_headernames!H:H),0)</f>
        <v>0</v>
      </c>
      <c r="F555">
        <f>IFERROR(_xlfn.XLOOKUP($A555,map_headernames!I:I,map_headernames!I:I),0)</f>
        <v>0</v>
      </c>
      <c r="G555">
        <f>IFERROR(_xlfn.XLOOKUP($A555,map_headernames!N:N,map_headernames!N:N),0)</f>
        <v>0</v>
      </c>
    </row>
    <row r="556" spans="1:7">
      <c r="A556" s="76" t="s">
        <v>4422</v>
      </c>
      <c r="B556" s="76" t="s">
        <v>4423</v>
      </c>
      <c r="C556" s="77" t="s">
        <v>4423</v>
      </c>
      <c r="D556" s="66" t="s">
        <v>3838</v>
      </c>
      <c r="E556">
        <f>IFERROR(_xlfn.XLOOKUP($A556,map_headernames!H:H,map_headernames!H:H),0)</f>
        <v>0</v>
      </c>
      <c r="F556">
        <f>IFERROR(_xlfn.XLOOKUP($A556,map_headernames!I:I,map_headernames!I:I),0)</f>
        <v>0</v>
      </c>
      <c r="G556">
        <f>IFERROR(_xlfn.XLOOKUP($A556,map_headernames!N:N,map_headernames!N:N),0)</f>
        <v>0</v>
      </c>
    </row>
    <row r="557" spans="1:7">
      <c r="A557" s="76" t="s">
        <v>4424</v>
      </c>
      <c r="B557" s="76" t="s">
        <v>4425</v>
      </c>
      <c r="C557" s="77" t="s">
        <v>4426</v>
      </c>
      <c r="D557" s="66" t="s">
        <v>3838</v>
      </c>
      <c r="E557">
        <f>IFERROR(_xlfn.XLOOKUP($A557,map_headernames!H:H,map_headernames!H:H),0)</f>
        <v>0</v>
      </c>
      <c r="F557">
        <f>IFERROR(_xlfn.XLOOKUP($A557,map_headernames!I:I,map_headernames!I:I),0)</f>
        <v>0</v>
      </c>
      <c r="G557">
        <f>IFERROR(_xlfn.XLOOKUP($A557,map_headernames!N:N,map_headernames!N:N),0)</f>
        <v>0</v>
      </c>
    </row>
    <row r="558" spans="1:7">
      <c r="A558" s="76" t="s">
        <v>4427</v>
      </c>
      <c r="B558" s="76" t="s">
        <v>4428</v>
      </c>
      <c r="C558" s="77" t="s">
        <v>4428</v>
      </c>
      <c r="D558" s="66" t="s">
        <v>3838</v>
      </c>
      <c r="E558">
        <f>IFERROR(_xlfn.XLOOKUP($A558,map_headernames!H:H,map_headernames!H:H),0)</f>
        <v>0</v>
      </c>
      <c r="F558">
        <f>IFERROR(_xlfn.XLOOKUP($A558,map_headernames!I:I,map_headernames!I:I),0)</f>
        <v>0</v>
      </c>
      <c r="G558">
        <f>IFERROR(_xlfn.XLOOKUP($A558,map_headernames!N:N,map_headernames!N:N),0)</f>
        <v>0</v>
      </c>
    </row>
    <row r="559" spans="1:7">
      <c r="A559" s="76" t="s">
        <v>4429</v>
      </c>
      <c r="B559" s="76" t="s">
        <v>4430</v>
      </c>
      <c r="C559" s="77" t="s">
        <v>4431</v>
      </c>
      <c r="D559" s="66" t="s">
        <v>3838</v>
      </c>
      <c r="E559">
        <f>IFERROR(_xlfn.XLOOKUP($A559,map_headernames!H:H,map_headernames!H:H),0)</f>
        <v>0</v>
      </c>
      <c r="F559">
        <f>IFERROR(_xlfn.XLOOKUP($A559,map_headernames!I:I,map_headernames!I:I),0)</f>
        <v>0</v>
      </c>
      <c r="G559">
        <f>IFERROR(_xlfn.XLOOKUP($A559,map_headernames!N:N,map_headernames!N:N),0)</f>
        <v>0</v>
      </c>
    </row>
    <row r="560" spans="1:7">
      <c r="A560" s="76" t="s">
        <v>4432</v>
      </c>
      <c r="B560" s="76" t="s">
        <v>4433</v>
      </c>
      <c r="C560" s="77" t="s">
        <v>4433</v>
      </c>
      <c r="D560" s="66" t="s">
        <v>3838</v>
      </c>
      <c r="E560">
        <f>IFERROR(_xlfn.XLOOKUP($A560,map_headernames!H:H,map_headernames!H:H),0)</f>
        <v>0</v>
      </c>
      <c r="F560">
        <f>IFERROR(_xlfn.XLOOKUP($A560,map_headernames!I:I,map_headernames!I:I),0)</f>
        <v>0</v>
      </c>
      <c r="G560">
        <f>IFERROR(_xlfn.XLOOKUP($A560,map_headernames!N:N,map_headernames!N:N),0)</f>
        <v>0</v>
      </c>
    </row>
    <row r="561" spans="1:7">
      <c r="A561" s="76" t="s">
        <v>4434</v>
      </c>
      <c r="B561" s="76" t="s">
        <v>4435</v>
      </c>
      <c r="C561" s="77" t="s">
        <v>4436</v>
      </c>
      <c r="D561" s="66" t="s">
        <v>3838</v>
      </c>
      <c r="E561">
        <f>IFERROR(_xlfn.XLOOKUP($A561,map_headernames!H:H,map_headernames!H:H),0)</f>
        <v>0</v>
      </c>
      <c r="F561">
        <f>IFERROR(_xlfn.XLOOKUP($A561,map_headernames!I:I,map_headernames!I:I),0)</f>
        <v>0</v>
      </c>
      <c r="G561">
        <f>IFERROR(_xlfn.XLOOKUP($A561,map_headernames!N:N,map_headernames!N:N),0)</f>
        <v>0</v>
      </c>
    </row>
    <row r="562" spans="1:7">
      <c r="A562" s="76" t="s">
        <v>4437</v>
      </c>
      <c r="B562" s="76" t="s">
        <v>4438</v>
      </c>
      <c r="C562" s="77" t="s">
        <v>4438</v>
      </c>
      <c r="D562" s="66" t="s">
        <v>3838</v>
      </c>
      <c r="E562">
        <f>IFERROR(_xlfn.XLOOKUP($A562,map_headernames!H:H,map_headernames!H:H),0)</f>
        <v>0</v>
      </c>
      <c r="F562">
        <f>IFERROR(_xlfn.XLOOKUP($A562,map_headernames!I:I,map_headernames!I:I),0)</f>
        <v>0</v>
      </c>
      <c r="G562">
        <f>IFERROR(_xlfn.XLOOKUP($A562,map_headernames!N:N,map_headernames!N:N),0)</f>
        <v>0</v>
      </c>
    </row>
    <row r="563" spans="1:7">
      <c r="A563" s="76" t="s">
        <v>4439</v>
      </c>
      <c r="B563" s="76" t="s">
        <v>4440</v>
      </c>
      <c r="C563" s="77" t="s">
        <v>4441</v>
      </c>
      <c r="D563" s="66" t="s">
        <v>3838</v>
      </c>
      <c r="E563">
        <f>IFERROR(_xlfn.XLOOKUP($A563,map_headernames!H:H,map_headernames!H:H),0)</f>
        <v>0</v>
      </c>
      <c r="F563">
        <f>IFERROR(_xlfn.XLOOKUP($A563,map_headernames!I:I,map_headernames!I:I),0)</f>
        <v>0</v>
      </c>
      <c r="G563">
        <f>IFERROR(_xlfn.XLOOKUP($A563,map_headernames!N:N,map_headernames!N:N),0)</f>
        <v>0</v>
      </c>
    </row>
    <row r="564" spans="1:7">
      <c r="A564" s="76" t="s">
        <v>4442</v>
      </c>
      <c r="B564" s="76" t="s">
        <v>4443</v>
      </c>
      <c r="C564" s="77" t="s">
        <v>4443</v>
      </c>
      <c r="D564" s="66" t="s">
        <v>3838</v>
      </c>
      <c r="E564">
        <f>IFERROR(_xlfn.XLOOKUP($A564,map_headernames!H:H,map_headernames!H:H),0)</f>
        <v>0</v>
      </c>
      <c r="F564">
        <f>IFERROR(_xlfn.XLOOKUP($A564,map_headernames!I:I,map_headernames!I:I),0)</f>
        <v>0</v>
      </c>
      <c r="G564">
        <f>IFERROR(_xlfn.XLOOKUP($A564,map_headernames!N:N,map_headernames!N:N),0)</f>
        <v>0</v>
      </c>
    </row>
    <row r="565" spans="1:7">
      <c r="A565" s="76" t="s">
        <v>4444</v>
      </c>
      <c r="B565" s="76" t="s">
        <v>4445</v>
      </c>
      <c r="C565" s="77" t="s">
        <v>4446</v>
      </c>
      <c r="D565" s="66" t="s">
        <v>3838</v>
      </c>
      <c r="E565">
        <f>IFERROR(_xlfn.XLOOKUP($A565,map_headernames!H:H,map_headernames!H:H),0)</f>
        <v>0</v>
      </c>
      <c r="F565">
        <f>IFERROR(_xlfn.XLOOKUP($A565,map_headernames!I:I,map_headernames!I:I),0)</f>
        <v>0</v>
      </c>
      <c r="G565">
        <f>IFERROR(_xlfn.XLOOKUP($A565,map_headernames!N:N,map_headernames!N:N),0)</f>
        <v>0</v>
      </c>
    </row>
    <row r="566" spans="1:7">
      <c r="A566" s="76" t="s">
        <v>4447</v>
      </c>
      <c r="B566" s="76" t="s">
        <v>4448</v>
      </c>
      <c r="C566" s="77" t="s">
        <v>4448</v>
      </c>
      <c r="D566" s="66" t="s">
        <v>3838</v>
      </c>
      <c r="E566">
        <f>IFERROR(_xlfn.XLOOKUP($A566,map_headernames!H:H,map_headernames!H:H),0)</f>
        <v>0</v>
      </c>
      <c r="F566">
        <f>IFERROR(_xlfn.XLOOKUP($A566,map_headernames!I:I,map_headernames!I:I),0)</f>
        <v>0</v>
      </c>
      <c r="G566">
        <f>IFERROR(_xlfn.XLOOKUP($A566,map_headernames!N:N,map_headernames!N:N),0)</f>
        <v>0</v>
      </c>
    </row>
    <row r="567" spans="1:7">
      <c r="A567" s="76" t="s">
        <v>4449</v>
      </c>
      <c r="B567" s="76" t="s">
        <v>4450</v>
      </c>
      <c r="C567" s="77" t="s">
        <v>4451</v>
      </c>
      <c r="D567" s="66" t="s">
        <v>3838</v>
      </c>
      <c r="E567">
        <f>IFERROR(_xlfn.XLOOKUP($A567,map_headernames!H:H,map_headernames!H:H),0)</f>
        <v>0</v>
      </c>
      <c r="F567">
        <f>IFERROR(_xlfn.XLOOKUP($A567,map_headernames!I:I,map_headernames!I:I),0)</f>
        <v>0</v>
      </c>
      <c r="G567">
        <f>IFERROR(_xlfn.XLOOKUP($A567,map_headernames!N:N,map_headernames!N:N),0)</f>
        <v>0</v>
      </c>
    </row>
    <row r="568" spans="1:7">
      <c r="A568" s="76" t="s">
        <v>4452</v>
      </c>
      <c r="B568" s="76" t="s">
        <v>4453</v>
      </c>
      <c r="C568" s="77" t="s">
        <v>4453</v>
      </c>
      <c r="D568" s="66" t="s">
        <v>3838</v>
      </c>
      <c r="E568">
        <f>IFERROR(_xlfn.XLOOKUP($A568,map_headernames!H:H,map_headernames!H:H),0)</f>
        <v>0</v>
      </c>
      <c r="F568">
        <f>IFERROR(_xlfn.XLOOKUP($A568,map_headernames!I:I,map_headernames!I:I),0)</f>
        <v>0</v>
      </c>
      <c r="G568">
        <f>IFERROR(_xlfn.XLOOKUP($A568,map_headernames!N:N,map_headernames!N:N),0)</f>
        <v>0</v>
      </c>
    </row>
    <row r="569" spans="1:7">
      <c r="A569" s="76" t="s">
        <v>4454</v>
      </c>
      <c r="B569" s="76" t="s">
        <v>4455</v>
      </c>
      <c r="C569" s="77" t="s">
        <v>4456</v>
      </c>
      <c r="D569" s="66" t="s">
        <v>3838</v>
      </c>
      <c r="E569">
        <f>IFERROR(_xlfn.XLOOKUP($A569,map_headernames!H:H,map_headernames!H:H),0)</f>
        <v>0</v>
      </c>
      <c r="F569">
        <f>IFERROR(_xlfn.XLOOKUP($A569,map_headernames!I:I,map_headernames!I:I),0)</f>
        <v>0</v>
      </c>
      <c r="G569">
        <f>IFERROR(_xlfn.XLOOKUP($A569,map_headernames!N:N,map_headernames!N:N),0)</f>
        <v>0</v>
      </c>
    </row>
    <row r="570" spans="1:7">
      <c r="A570" s="76" t="s">
        <v>4457</v>
      </c>
      <c r="B570" s="76" t="s">
        <v>4458</v>
      </c>
      <c r="C570" s="77" t="s">
        <v>4458</v>
      </c>
      <c r="D570" s="66" t="s">
        <v>3838</v>
      </c>
      <c r="E570">
        <f>IFERROR(_xlfn.XLOOKUP($A570,map_headernames!H:H,map_headernames!H:H),0)</f>
        <v>0</v>
      </c>
      <c r="F570">
        <f>IFERROR(_xlfn.XLOOKUP($A570,map_headernames!I:I,map_headernames!I:I),0)</f>
        <v>0</v>
      </c>
      <c r="G570">
        <f>IFERROR(_xlfn.XLOOKUP($A570,map_headernames!N:N,map_headernames!N:N),0)</f>
        <v>0</v>
      </c>
    </row>
    <row r="571" spans="1:7">
      <c r="A571" s="76" t="s">
        <v>4459</v>
      </c>
      <c r="B571" s="76" t="s">
        <v>4460</v>
      </c>
      <c r="C571" s="77" t="s">
        <v>4461</v>
      </c>
      <c r="D571" s="66" t="s">
        <v>3838</v>
      </c>
      <c r="E571">
        <f>IFERROR(_xlfn.XLOOKUP($A571,map_headernames!H:H,map_headernames!H:H),0)</f>
        <v>0</v>
      </c>
      <c r="F571">
        <f>IFERROR(_xlfn.XLOOKUP($A571,map_headernames!I:I,map_headernames!I:I),0)</f>
        <v>0</v>
      </c>
      <c r="G571">
        <f>IFERROR(_xlfn.XLOOKUP($A571,map_headernames!N:N,map_headernames!N:N),0)</f>
        <v>0</v>
      </c>
    </row>
    <row r="572" spans="1:7">
      <c r="A572" s="76" t="s">
        <v>4462</v>
      </c>
      <c r="B572" s="76" t="s">
        <v>4463</v>
      </c>
      <c r="C572" s="83" t="s">
        <v>4463</v>
      </c>
      <c r="D572" s="66" t="s">
        <v>4464</v>
      </c>
      <c r="E572">
        <f>IFERROR(_xlfn.XLOOKUP($A572,map_headernames!H:H,map_headernames!H:H),0)</f>
        <v>0</v>
      </c>
      <c r="F572">
        <f>IFERROR(_xlfn.XLOOKUP($A572,map_headernames!I:I,map_headernames!I:I),0)</f>
        <v>0</v>
      </c>
      <c r="G572">
        <f>IFERROR(_xlfn.XLOOKUP($A572,map_headernames!N:N,map_headernames!N:N),0)</f>
        <v>0</v>
      </c>
    </row>
    <row r="573" spans="1:7">
      <c r="A573" s="76" t="s">
        <v>4465</v>
      </c>
      <c r="B573" s="76" t="s">
        <v>4466</v>
      </c>
      <c r="C573" s="83" t="s">
        <v>4466</v>
      </c>
      <c r="D573" s="66" t="s">
        <v>4464</v>
      </c>
      <c r="E573">
        <f>IFERROR(_xlfn.XLOOKUP($A573,map_headernames!H:H,map_headernames!H:H),0)</f>
        <v>0</v>
      </c>
      <c r="F573">
        <f>IFERROR(_xlfn.XLOOKUP($A573,map_headernames!I:I,map_headernames!I:I),0)</f>
        <v>0</v>
      </c>
      <c r="G573">
        <f>IFERROR(_xlfn.XLOOKUP($A573,map_headernames!N:N,map_headernames!N:N),0)</f>
        <v>0</v>
      </c>
    </row>
    <row r="574" spans="1:7">
      <c r="A574" s="76" t="s">
        <v>4467</v>
      </c>
      <c r="B574" s="76" t="s">
        <v>4468</v>
      </c>
      <c r="C574" s="83" t="s">
        <v>4469</v>
      </c>
      <c r="D574" s="66" t="s">
        <v>4464</v>
      </c>
      <c r="E574">
        <f>IFERROR(_xlfn.XLOOKUP($A574,map_headernames!H:H,map_headernames!H:H),0)</f>
        <v>0</v>
      </c>
      <c r="F574">
        <f>IFERROR(_xlfn.XLOOKUP($A574,map_headernames!I:I,map_headernames!I:I),0)</f>
        <v>0</v>
      </c>
      <c r="G574">
        <f>IFERROR(_xlfn.XLOOKUP($A574,map_headernames!N:N,map_headernames!N:N),0)</f>
        <v>0</v>
      </c>
    </row>
    <row r="575" spans="1:7">
      <c r="A575" s="76" t="s">
        <v>4470</v>
      </c>
      <c r="B575" s="76" t="s">
        <v>4471</v>
      </c>
      <c r="C575" s="83" t="s">
        <v>4471</v>
      </c>
      <c r="D575" s="66" t="s">
        <v>4464</v>
      </c>
      <c r="E575">
        <f>IFERROR(_xlfn.XLOOKUP($A575,map_headernames!H:H,map_headernames!H:H),0)</f>
        <v>0</v>
      </c>
      <c r="F575">
        <f>IFERROR(_xlfn.XLOOKUP($A575,map_headernames!I:I,map_headernames!I:I),0)</f>
        <v>0</v>
      </c>
      <c r="G575">
        <f>IFERROR(_xlfn.XLOOKUP($A575,map_headernames!N:N,map_headernames!N:N),0)</f>
        <v>0</v>
      </c>
    </row>
    <row r="576" spans="1:7">
      <c r="A576" s="76" t="s">
        <v>4472</v>
      </c>
      <c r="B576" s="76" t="s">
        <v>4473</v>
      </c>
      <c r="C576" s="83" t="s">
        <v>4474</v>
      </c>
      <c r="D576" s="66" t="s">
        <v>4464</v>
      </c>
      <c r="E576">
        <f>IFERROR(_xlfn.XLOOKUP($A576,map_headernames!H:H,map_headernames!H:H),0)</f>
        <v>0</v>
      </c>
      <c r="F576">
        <f>IFERROR(_xlfn.XLOOKUP($A576,map_headernames!I:I,map_headernames!I:I),0)</f>
        <v>0</v>
      </c>
      <c r="G576">
        <f>IFERROR(_xlfn.XLOOKUP($A576,map_headernames!N:N,map_headernames!N:N),0)</f>
        <v>0</v>
      </c>
    </row>
    <row r="577" spans="1:7">
      <c r="A577" s="76" t="s">
        <v>4475</v>
      </c>
      <c r="B577" s="76" t="s">
        <v>4476</v>
      </c>
      <c r="C577" s="83" t="s">
        <v>4476</v>
      </c>
      <c r="D577" s="66" t="s">
        <v>4464</v>
      </c>
      <c r="E577">
        <f>IFERROR(_xlfn.XLOOKUP($A577,map_headernames!H:H,map_headernames!H:H),0)</f>
        <v>0</v>
      </c>
      <c r="F577">
        <f>IFERROR(_xlfn.XLOOKUP($A577,map_headernames!I:I,map_headernames!I:I),0)</f>
        <v>0</v>
      </c>
      <c r="G577">
        <f>IFERROR(_xlfn.XLOOKUP($A577,map_headernames!N:N,map_headernames!N:N),0)</f>
        <v>0</v>
      </c>
    </row>
    <row r="578" spans="1:7">
      <c r="A578" s="76" t="s">
        <v>4477</v>
      </c>
      <c r="B578" s="76" t="s">
        <v>4478</v>
      </c>
      <c r="C578" s="83" t="s">
        <v>4479</v>
      </c>
      <c r="D578" s="66" t="s">
        <v>4464</v>
      </c>
      <c r="E578">
        <f>IFERROR(_xlfn.XLOOKUP($A578,map_headernames!H:H,map_headernames!H:H),0)</f>
        <v>0</v>
      </c>
      <c r="F578">
        <f>IFERROR(_xlfn.XLOOKUP($A578,map_headernames!I:I,map_headernames!I:I),0)</f>
        <v>0</v>
      </c>
      <c r="G578">
        <f>IFERROR(_xlfn.XLOOKUP($A578,map_headernames!N:N,map_headernames!N:N),0)</f>
        <v>0</v>
      </c>
    </row>
    <row r="579" spans="1:7">
      <c r="A579" s="76" t="s">
        <v>4480</v>
      </c>
      <c r="B579" s="76" t="s">
        <v>4481</v>
      </c>
      <c r="C579" s="83" t="s">
        <v>4481</v>
      </c>
      <c r="D579" s="66" t="s">
        <v>4464</v>
      </c>
      <c r="E579">
        <f>IFERROR(_xlfn.XLOOKUP($A579,map_headernames!H:H,map_headernames!H:H),0)</f>
        <v>0</v>
      </c>
      <c r="F579">
        <f>IFERROR(_xlfn.XLOOKUP($A579,map_headernames!I:I,map_headernames!I:I),0)</f>
        <v>0</v>
      </c>
      <c r="G579">
        <f>IFERROR(_xlfn.XLOOKUP($A579,map_headernames!N:N,map_headernames!N:N),0)</f>
        <v>0</v>
      </c>
    </row>
    <row r="580" spans="1:7">
      <c r="A580" s="76" t="s">
        <v>4482</v>
      </c>
      <c r="B580" s="76" t="s">
        <v>4483</v>
      </c>
      <c r="C580" s="83" t="s">
        <v>4483</v>
      </c>
      <c r="D580" s="66" t="s">
        <v>4464</v>
      </c>
      <c r="E580">
        <f>IFERROR(_xlfn.XLOOKUP($A580,map_headernames!H:H,map_headernames!H:H),0)</f>
        <v>0</v>
      </c>
      <c r="F580">
        <f>IFERROR(_xlfn.XLOOKUP($A580,map_headernames!I:I,map_headernames!I:I),0)</f>
        <v>0</v>
      </c>
      <c r="G580">
        <f>IFERROR(_xlfn.XLOOKUP($A580,map_headernames!N:N,map_headernames!N:N),0)</f>
        <v>0</v>
      </c>
    </row>
    <row r="581" spans="1:7">
      <c r="A581" s="76" t="s">
        <v>4484</v>
      </c>
      <c r="B581" s="76" t="s">
        <v>4485</v>
      </c>
      <c r="C581" s="83" t="s">
        <v>4486</v>
      </c>
      <c r="D581" s="66" t="s">
        <v>4464</v>
      </c>
      <c r="E581">
        <f>IFERROR(_xlfn.XLOOKUP($A581,map_headernames!H:H,map_headernames!H:H),0)</f>
        <v>0</v>
      </c>
      <c r="F581">
        <f>IFERROR(_xlfn.XLOOKUP($A581,map_headernames!I:I,map_headernames!I:I),0)</f>
        <v>0</v>
      </c>
      <c r="G581">
        <f>IFERROR(_xlfn.XLOOKUP($A581,map_headernames!N:N,map_headernames!N:N),0)</f>
        <v>0</v>
      </c>
    </row>
    <row r="582" spans="1:7">
      <c r="A582" s="76" t="s">
        <v>4487</v>
      </c>
      <c r="B582" s="76" t="s">
        <v>4488</v>
      </c>
      <c r="C582" s="83" t="s">
        <v>4488</v>
      </c>
      <c r="D582" s="66" t="s">
        <v>4464</v>
      </c>
      <c r="E582">
        <f>IFERROR(_xlfn.XLOOKUP($A582,map_headernames!H:H,map_headernames!H:H),0)</f>
        <v>0</v>
      </c>
      <c r="F582">
        <f>IFERROR(_xlfn.XLOOKUP($A582,map_headernames!I:I,map_headernames!I:I),0)</f>
        <v>0</v>
      </c>
      <c r="G582">
        <f>IFERROR(_xlfn.XLOOKUP($A582,map_headernames!N:N,map_headernames!N:N),0)</f>
        <v>0</v>
      </c>
    </row>
    <row r="583" spans="1:7">
      <c r="A583" s="76" t="s">
        <v>4489</v>
      </c>
      <c r="B583" s="76" t="s">
        <v>4490</v>
      </c>
      <c r="C583" s="83" t="s">
        <v>4491</v>
      </c>
      <c r="D583" s="66" t="s">
        <v>4464</v>
      </c>
      <c r="E583">
        <f>IFERROR(_xlfn.XLOOKUP($A583,map_headernames!H:H,map_headernames!H:H),0)</f>
        <v>0</v>
      </c>
      <c r="F583">
        <f>IFERROR(_xlfn.XLOOKUP($A583,map_headernames!I:I,map_headernames!I:I),0)</f>
        <v>0</v>
      </c>
      <c r="G583">
        <f>IFERROR(_xlfn.XLOOKUP($A583,map_headernames!N:N,map_headernames!N:N),0)</f>
        <v>0</v>
      </c>
    </row>
    <row r="584" spans="1:7">
      <c r="A584" s="76" t="s">
        <v>4492</v>
      </c>
      <c r="B584" s="76" t="s">
        <v>4493</v>
      </c>
      <c r="C584" s="83" t="s">
        <v>4493</v>
      </c>
      <c r="D584" s="66" t="s">
        <v>4464</v>
      </c>
      <c r="E584">
        <f>IFERROR(_xlfn.XLOOKUP($A584,map_headernames!H:H,map_headernames!H:H),0)</f>
        <v>0</v>
      </c>
      <c r="F584">
        <f>IFERROR(_xlfn.XLOOKUP($A584,map_headernames!I:I,map_headernames!I:I),0)</f>
        <v>0</v>
      </c>
      <c r="G584">
        <f>IFERROR(_xlfn.XLOOKUP($A584,map_headernames!N:N,map_headernames!N:N),0)</f>
        <v>0</v>
      </c>
    </row>
    <row r="585" spans="1:7">
      <c r="A585" s="76" t="s">
        <v>4494</v>
      </c>
      <c r="B585" s="76" t="s">
        <v>4495</v>
      </c>
      <c r="C585" s="83" t="s">
        <v>4496</v>
      </c>
      <c r="D585" s="66" t="s">
        <v>4464</v>
      </c>
      <c r="E585">
        <f>IFERROR(_xlfn.XLOOKUP($A585,map_headernames!H:H,map_headernames!H:H),0)</f>
        <v>0</v>
      </c>
      <c r="F585">
        <f>IFERROR(_xlfn.XLOOKUP($A585,map_headernames!I:I,map_headernames!I:I),0)</f>
        <v>0</v>
      </c>
      <c r="G585">
        <f>IFERROR(_xlfn.XLOOKUP($A585,map_headernames!N:N,map_headernames!N:N),0)</f>
        <v>0</v>
      </c>
    </row>
    <row r="586" spans="1:7">
      <c r="A586" s="76" t="s">
        <v>4497</v>
      </c>
      <c r="B586" s="76" t="s">
        <v>4498</v>
      </c>
      <c r="C586" s="83" t="s">
        <v>4498</v>
      </c>
      <c r="D586" s="66" t="s">
        <v>4464</v>
      </c>
      <c r="E586">
        <f>IFERROR(_xlfn.XLOOKUP($A586,map_headernames!H:H,map_headernames!H:H),0)</f>
        <v>0</v>
      </c>
      <c r="F586">
        <f>IFERROR(_xlfn.XLOOKUP($A586,map_headernames!I:I,map_headernames!I:I),0)</f>
        <v>0</v>
      </c>
      <c r="G586">
        <f>IFERROR(_xlfn.XLOOKUP($A586,map_headernames!N:N,map_headernames!N:N),0)</f>
        <v>0</v>
      </c>
    </row>
    <row r="587" spans="1:7">
      <c r="A587" s="76" t="s">
        <v>4499</v>
      </c>
      <c r="B587" s="76" t="s">
        <v>4500</v>
      </c>
      <c r="C587" s="83" t="s">
        <v>4501</v>
      </c>
      <c r="D587" s="66" t="s">
        <v>4464</v>
      </c>
      <c r="E587">
        <f>IFERROR(_xlfn.XLOOKUP($A587,map_headernames!H:H,map_headernames!H:H),0)</f>
        <v>0</v>
      </c>
      <c r="F587">
        <f>IFERROR(_xlfn.XLOOKUP($A587,map_headernames!I:I,map_headernames!I:I),0)</f>
        <v>0</v>
      </c>
      <c r="G587">
        <f>IFERROR(_xlfn.XLOOKUP($A587,map_headernames!N:N,map_headernames!N:N),0)</f>
        <v>0</v>
      </c>
    </row>
    <row r="588" spans="1:7">
      <c r="A588" s="76" t="s">
        <v>4502</v>
      </c>
      <c r="B588" s="76" t="s">
        <v>4503</v>
      </c>
      <c r="C588" s="83" t="s">
        <v>4503</v>
      </c>
      <c r="D588" s="66" t="s">
        <v>4464</v>
      </c>
      <c r="E588">
        <f>IFERROR(_xlfn.XLOOKUP($A588,map_headernames!H:H,map_headernames!H:H),0)</f>
        <v>0</v>
      </c>
      <c r="F588">
        <f>IFERROR(_xlfn.XLOOKUP($A588,map_headernames!I:I,map_headernames!I:I),0)</f>
        <v>0</v>
      </c>
      <c r="G588">
        <f>IFERROR(_xlfn.XLOOKUP($A588,map_headernames!N:N,map_headernames!N:N),0)</f>
        <v>0</v>
      </c>
    </row>
    <row r="589" spans="1:7">
      <c r="A589" s="76" t="s">
        <v>4504</v>
      </c>
      <c r="B589" s="76" t="s">
        <v>4505</v>
      </c>
      <c r="C589" s="83" t="s">
        <v>4506</v>
      </c>
      <c r="D589" s="66" t="s">
        <v>4464</v>
      </c>
      <c r="E589">
        <f>IFERROR(_xlfn.XLOOKUP($A589,map_headernames!H:H,map_headernames!H:H),0)</f>
        <v>0</v>
      </c>
      <c r="F589">
        <f>IFERROR(_xlfn.XLOOKUP($A589,map_headernames!I:I,map_headernames!I:I),0)</f>
        <v>0</v>
      </c>
      <c r="G589">
        <f>IFERROR(_xlfn.XLOOKUP($A589,map_headernames!N:N,map_headernames!N:N),0)</f>
        <v>0</v>
      </c>
    </row>
    <row r="590" spans="1:7">
      <c r="A590" s="76" t="s">
        <v>4507</v>
      </c>
      <c r="B590" s="76" t="s">
        <v>4508</v>
      </c>
      <c r="C590" s="83" t="s">
        <v>4508</v>
      </c>
      <c r="D590" s="66" t="s">
        <v>4464</v>
      </c>
      <c r="E590">
        <f>IFERROR(_xlfn.XLOOKUP($A590,map_headernames!H:H,map_headernames!H:H),0)</f>
        <v>0</v>
      </c>
      <c r="F590">
        <f>IFERROR(_xlfn.XLOOKUP($A590,map_headernames!I:I,map_headernames!I:I),0)</f>
        <v>0</v>
      </c>
      <c r="G590">
        <f>IFERROR(_xlfn.XLOOKUP($A590,map_headernames!N:N,map_headernames!N:N),0)</f>
        <v>0</v>
      </c>
    </row>
    <row r="591" spans="1:7">
      <c r="A591" s="76" t="s">
        <v>4509</v>
      </c>
      <c r="B591" s="76" t="s">
        <v>4510</v>
      </c>
      <c r="C591" s="83" t="s">
        <v>4511</v>
      </c>
      <c r="D591" s="66" t="s">
        <v>4464</v>
      </c>
      <c r="E591">
        <f>IFERROR(_xlfn.XLOOKUP($A591,map_headernames!H:H,map_headernames!H:H),0)</f>
        <v>0</v>
      </c>
      <c r="F591">
        <f>IFERROR(_xlfn.XLOOKUP($A591,map_headernames!I:I,map_headernames!I:I),0)</f>
        <v>0</v>
      </c>
      <c r="G591">
        <f>IFERROR(_xlfn.XLOOKUP($A591,map_headernames!N:N,map_headernames!N:N),0)</f>
        <v>0</v>
      </c>
    </row>
    <row r="592" spans="1:7">
      <c r="A592" s="76" t="s">
        <v>4512</v>
      </c>
      <c r="B592" s="76" t="s">
        <v>4513</v>
      </c>
      <c r="C592" s="83" t="s">
        <v>4513</v>
      </c>
      <c r="D592" s="66" t="s">
        <v>4464</v>
      </c>
      <c r="E592">
        <f>IFERROR(_xlfn.XLOOKUP($A592,map_headernames!H:H,map_headernames!H:H),0)</f>
        <v>0</v>
      </c>
      <c r="F592">
        <f>IFERROR(_xlfn.XLOOKUP($A592,map_headernames!I:I,map_headernames!I:I),0)</f>
        <v>0</v>
      </c>
      <c r="G592">
        <f>IFERROR(_xlfn.XLOOKUP($A592,map_headernames!N:N,map_headernames!N:N),0)</f>
        <v>0</v>
      </c>
    </row>
    <row r="593" spans="1:12">
      <c r="A593" s="76" t="s">
        <v>4514</v>
      </c>
      <c r="B593" s="76" t="s">
        <v>4515</v>
      </c>
      <c r="C593" s="83" t="s">
        <v>4516</v>
      </c>
      <c r="D593" s="66" t="s">
        <v>4464</v>
      </c>
      <c r="E593">
        <f>IFERROR(_xlfn.XLOOKUP($A593,map_headernames!H:H,map_headernames!H:H),0)</f>
        <v>0</v>
      </c>
      <c r="F593">
        <f>IFERROR(_xlfn.XLOOKUP($A593,map_headernames!I:I,map_headernames!I:I),0)</f>
        <v>0</v>
      </c>
      <c r="G593">
        <f>IFERROR(_xlfn.XLOOKUP($A593,map_headernames!N:N,map_headernames!N:N),0)</f>
        <v>0</v>
      </c>
    </row>
    <row r="594" spans="1:12">
      <c r="A594" s="76" t="s">
        <v>4517</v>
      </c>
      <c r="B594" s="76" t="s">
        <v>4518</v>
      </c>
      <c r="C594" s="83" t="s">
        <v>4518</v>
      </c>
      <c r="D594" s="66" t="s">
        <v>4464</v>
      </c>
      <c r="E594">
        <f>IFERROR(_xlfn.XLOOKUP($A594,map_headernames!H:H,map_headernames!H:H),0)</f>
        <v>0</v>
      </c>
      <c r="F594">
        <f>IFERROR(_xlfn.XLOOKUP($A594,map_headernames!I:I,map_headernames!I:I),0)</f>
        <v>0</v>
      </c>
      <c r="G594">
        <f>IFERROR(_xlfn.XLOOKUP($A594,map_headernames!N:N,map_headernames!N:N),0)</f>
        <v>0</v>
      </c>
    </row>
    <row r="595" spans="1:12">
      <c r="A595" s="76" t="s">
        <v>4519</v>
      </c>
      <c r="B595" s="76" t="s">
        <v>4520</v>
      </c>
      <c r="C595" s="83" t="s">
        <v>4521</v>
      </c>
      <c r="D595" s="66" t="s">
        <v>4464</v>
      </c>
      <c r="E595">
        <f>IFERROR(_xlfn.XLOOKUP($A595,map_headernames!H:H,map_headernames!H:H),0)</f>
        <v>0</v>
      </c>
      <c r="F595">
        <f>IFERROR(_xlfn.XLOOKUP($A595,map_headernames!I:I,map_headernames!I:I),0)</f>
        <v>0</v>
      </c>
      <c r="G595">
        <f>IFERROR(_xlfn.XLOOKUP($A595,map_headernames!N:N,map_headernames!N:N),0)</f>
        <v>0</v>
      </c>
    </row>
    <row r="596" spans="1:12">
      <c r="A596" s="76" t="s">
        <v>4522</v>
      </c>
      <c r="B596" s="76" t="s">
        <v>4523</v>
      </c>
      <c r="C596" s="83" t="s">
        <v>4523</v>
      </c>
      <c r="D596" s="66" t="s">
        <v>4464</v>
      </c>
      <c r="E596">
        <f>IFERROR(_xlfn.XLOOKUP($A596,map_headernames!H:H,map_headernames!H:H),0)</f>
        <v>0</v>
      </c>
      <c r="F596">
        <f>IFERROR(_xlfn.XLOOKUP($A596,map_headernames!I:I,map_headernames!I:I),0)</f>
        <v>0</v>
      </c>
      <c r="G596">
        <f>IFERROR(_xlfn.XLOOKUP($A596,map_headernames!N:N,map_headernames!N:N),0)</f>
        <v>0</v>
      </c>
    </row>
    <row r="597" spans="1:12">
      <c r="A597" s="76" t="s">
        <v>4524</v>
      </c>
      <c r="B597" s="76" t="s">
        <v>4525</v>
      </c>
      <c r="C597" s="83" t="s">
        <v>4526</v>
      </c>
      <c r="D597" s="66" t="s">
        <v>4464</v>
      </c>
      <c r="E597">
        <f>IFERROR(_xlfn.XLOOKUP($A597,map_headernames!H:H,map_headernames!H:H),0)</f>
        <v>0</v>
      </c>
      <c r="F597">
        <f>IFERROR(_xlfn.XLOOKUP($A597,map_headernames!I:I,map_headernames!I:I),0)</f>
        <v>0</v>
      </c>
      <c r="G597">
        <f>IFERROR(_xlfn.XLOOKUP($A597,map_headernames!N:N,map_headernames!N:N),0)</f>
        <v>0</v>
      </c>
    </row>
    <row r="598" spans="1:12">
      <c r="A598" s="76" t="s">
        <v>4527</v>
      </c>
      <c r="B598" s="76" t="s">
        <v>4528</v>
      </c>
      <c r="C598" s="83" t="s">
        <v>4528</v>
      </c>
      <c r="D598" s="66" t="s">
        <v>4464</v>
      </c>
      <c r="E598">
        <f>IFERROR(_xlfn.XLOOKUP($A598,map_headernames!H:H,map_headernames!H:H),0)</f>
        <v>0</v>
      </c>
      <c r="F598">
        <f>IFERROR(_xlfn.XLOOKUP($A598,map_headernames!I:I,map_headernames!I:I),0)</f>
        <v>0</v>
      </c>
      <c r="G598">
        <f>IFERROR(_xlfn.XLOOKUP($A598,map_headernames!N:N,map_headernames!N:N),0)</f>
        <v>0</v>
      </c>
    </row>
    <row r="599" spans="1:12">
      <c r="A599" s="76" t="s">
        <v>4529</v>
      </c>
      <c r="B599" s="76" t="s">
        <v>4530</v>
      </c>
      <c r="C599" s="83" t="s">
        <v>4531</v>
      </c>
      <c r="D599" s="66" t="s">
        <v>4464</v>
      </c>
      <c r="E599">
        <f>IFERROR(_xlfn.XLOOKUP($A599,map_headernames!H:H,map_headernames!H:H),0)</f>
        <v>0</v>
      </c>
      <c r="F599">
        <f>IFERROR(_xlfn.XLOOKUP($A599,map_headernames!I:I,map_headernames!I:I),0)</f>
        <v>0</v>
      </c>
      <c r="G599">
        <f>IFERROR(_xlfn.XLOOKUP($A599,map_headernames!N:N,map_headernames!N:N),0)</f>
        <v>0</v>
      </c>
    </row>
    <row r="600" spans="1:12">
      <c r="A600" s="76" t="s">
        <v>4532</v>
      </c>
      <c r="B600" s="76" t="s">
        <v>4533</v>
      </c>
      <c r="C600" s="83" t="s">
        <v>4533</v>
      </c>
      <c r="D600" s="66" t="s">
        <v>4464</v>
      </c>
      <c r="E600">
        <f>IFERROR(_xlfn.XLOOKUP($A600,map_headernames!H:H,map_headernames!H:H),0)</f>
        <v>0</v>
      </c>
      <c r="F600">
        <f>IFERROR(_xlfn.XLOOKUP($A600,map_headernames!I:I,map_headernames!I:I),0)</f>
        <v>0</v>
      </c>
      <c r="G600">
        <f>IFERROR(_xlfn.XLOOKUP($A600,map_headernames!N:N,map_headernames!N:N),0)</f>
        <v>0</v>
      </c>
    </row>
    <row r="601" spans="1:12">
      <c r="A601" s="76" t="s">
        <v>4534</v>
      </c>
      <c r="B601" s="76" t="s">
        <v>4535</v>
      </c>
      <c r="C601" s="83" t="s">
        <v>4536</v>
      </c>
      <c r="D601" s="66" t="s">
        <v>4464</v>
      </c>
      <c r="E601">
        <f>IFERROR(_xlfn.XLOOKUP($A601,map_headernames!H:H,map_headernames!H:H),0)</f>
        <v>0</v>
      </c>
      <c r="F601">
        <f>IFERROR(_xlfn.XLOOKUP($A601,map_headernames!I:I,map_headernames!I:I),0)</f>
        <v>0</v>
      </c>
      <c r="G601">
        <f>IFERROR(_xlfn.XLOOKUP($A601,map_headernames!N:N,map_headernames!N:N),0)</f>
        <v>0</v>
      </c>
    </row>
    <row r="602" spans="1:12">
      <c r="A602" s="76" t="s">
        <v>4537</v>
      </c>
      <c r="B602" s="76" t="s">
        <v>4538</v>
      </c>
      <c r="C602" s="83" t="s">
        <v>4538</v>
      </c>
      <c r="D602" s="66" t="s">
        <v>4464</v>
      </c>
      <c r="E602">
        <f>IFERROR(_xlfn.XLOOKUP($A602,map_headernames!H:H,map_headernames!H:H),0)</f>
        <v>0</v>
      </c>
      <c r="F602">
        <f>IFERROR(_xlfn.XLOOKUP($A602,map_headernames!I:I,map_headernames!I:I),0)</f>
        <v>0</v>
      </c>
      <c r="G602">
        <f>IFERROR(_xlfn.XLOOKUP($A602,map_headernames!N:N,map_headernames!N:N),0)</f>
        <v>0</v>
      </c>
    </row>
    <row r="603" spans="1:12">
      <c r="A603" s="76" t="s">
        <v>4539</v>
      </c>
      <c r="B603" s="76" t="s">
        <v>4540</v>
      </c>
      <c r="C603" s="83" t="s">
        <v>4541</v>
      </c>
      <c r="D603" s="66" t="s">
        <v>4464</v>
      </c>
      <c r="E603">
        <f>IFERROR(_xlfn.XLOOKUP($A603,map_headernames!H:H,map_headernames!H:H),0)</f>
        <v>0</v>
      </c>
      <c r="F603">
        <f>IFERROR(_xlfn.XLOOKUP($A603,map_headernames!I:I,map_headernames!I:I),0)</f>
        <v>0</v>
      </c>
      <c r="G603">
        <f>IFERROR(_xlfn.XLOOKUP($A603,map_headernames!N:N,map_headernames!N:N),0)</f>
        <v>0</v>
      </c>
    </row>
    <row r="604" spans="1:12">
      <c r="A604" s="76" t="s">
        <v>4542</v>
      </c>
      <c r="B604" s="76" t="s">
        <v>4543</v>
      </c>
      <c r="C604" s="83" t="s">
        <v>4543</v>
      </c>
      <c r="D604" s="66" t="s">
        <v>4464</v>
      </c>
      <c r="E604">
        <f>IFERROR(_xlfn.XLOOKUP($A604,map_headernames!H:H,map_headernames!H:H),0)</f>
        <v>0</v>
      </c>
      <c r="F604">
        <f>IFERROR(_xlfn.XLOOKUP($A604,map_headernames!I:I,map_headernames!I:I),0)</f>
        <v>0</v>
      </c>
      <c r="G604">
        <f>IFERROR(_xlfn.XLOOKUP($A604,map_headernames!N:N,map_headernames!N:N),0)</f>
        <v>0</v>
      </c>
    </row>
    <row r="605" spans="1:12">
      <c r="A605" s="76" t="s">
        <v>4544</v>
      </c>
      <c r="B605" s="76" t="s">
        <v>4545</v>
      </c>
      <c r="C605" s="83" t="s">
        <v>4545</v>
      </c>
      <c r="D605" s="66" t="s">
        <v>4464</v>
      </c>
      <c r="E605">
        <f>IFERROR(_xlfn.XLOOKUP($A605,map_headernames!H:H,map_headernames!H:H),0)</f>
        <v>0</v>
      </c>
      <c r="F605">
        <f>IFERROR(_xlfn.XLOOKUP($A605,map_headernames!I:I,map_headernames!I:I),0)</f>
        <v>0</v>
      </c>
      <c r="G605">
        <f>IFERROR(_xlfn.XLOOKUP($A605,map_headernames!N:N,map_headernames!N:N),0)</f>
        <v>0</v>
      </c>
    </row>
    <row r="606" spans="1:12">
      <c r="A606" s="76" t="s">
        <v>4546</v>
      </c>
      <c r="B606" s="76" t="s">
        <v>4547</v>
      </c>
      <c r="C606" s="83" t="s">
        <v>4548</v>
      </c>
      <c r="D606" s="66" t="s">
        <v>4464</v>
      </c>
      <c r="E606">
        <f>IFERROR(_xlfn.XLOOKUP($A606,map_headernames!H:H,map_headernames!H:H),0)</f>
        <v>0</v>
      </c>
      <c r="F606">
        <f>IFERROR(_xlfn.XLOOKUP($A606,map_headernames!I:I,map_headernames!I:I),0)</f>
        <v>0</v>
      </c>
      <c r="G606">
        <f>IFERROR(_xlfn.XLOOKUP($A606,map_headernames!N:N,map_headernames!N:N),0)</f>
        <v>0</v>
      </c>
    </row>
    <row r="607" spans="1:12">
      <c r="A607" s="82" t="s">
        <v>4549</v>
      </c>
      <c r="B607" s="96" t="s">
        <v>4550</v>
      </c>
      <c r="C607" s="83" t="s">
        <v>4550</v>
      </c>
      <c r="D607" s="66" t="s">
        <v>4464</v>
      </c>
      <c r="E607">
        <f>IFERROR(_xlfn.XLOOKUP($A607,map_headernames!H:H,map_headernames!H:H),0)</f>
        <v>0</v>
      </c>
      <c r="F607">
        <f>IFERROR(_xlfn.XLOOKUP($A607,map_headernames!I:I,map_headernames!I:I),0)</f>
        <v>0</v>
      </c>
      <c r="G607">
        <f>IFERROR(_xlfn.XLOOKUP($A607,map_headernames!N:N,map_headernames!N:N),0)</f>
        <v>0</v>
      </c>
      <c r="I607" t="s">
        <v>984</v>
      </c>
      <c r="J607" s="61" t="s">
        <v>983</v>
      </c>
      <c r="K607" s="21">
        <v>0</v>
      </c>
      <c r="L607" s="21">
        <v>0</v>
      </c>
    </row>
    <row r="608" spans="1:12">
      <c r="A608" s="76" t="s">
        <v>4551</v>
      </c>
      <c r="B608" s="76" t="s">
        <v>4552</v>
      </c>
      <c r="C608" s="83" t="s">
        <v>4553</v>
      </c>
      <c r="D608" s="66" t="s">
        <v>4464</v>
      </c>
      <c r="E608">
        <f>IFERROR(_xlfn.XLOOKUP($A608,map_headernames!H:H,map_headernames!H:H),0)</f>
        <v>0</v>
      </c>
      <c r="F608">
        <f>IFERROR(_xlfn.XLOOKUP($A608,map_headernames!I:I,map_headernames!I:I),0)</f>
        <v>0</v>
      </c>
      <c r="G608">
        <f>IFERROR(_xlfn.XLOOKUP($A608,map_headernames!N:N,map_headernames!N:N),0)</f>
        <v>0</v>
      </c>
      <c r="K608" s="23"/>
      <c r="L608" s="23"/>
    </row>
    <row r="609" spans="1:12">
      <c r="A609" s="76" t="s">
        <v>4554</v>
      </c>
      <c r="B609" s="76" t="s">
        <v>4555</v>
      </c>
      <c r="C609" s="83" t="s">
        <v>4555</v>
      </c>
      <c r="D609" s="66" t="s">
        <v>4464</v>
      </c>
      <c r="E609">
        <f>IFERROR(_xlfn.XLOOKUP($A609,map_headernames!H:H,map_headernames!H:H),0)</f>
        <v>0</v>
      </c>
      <c r="F609">
        <f>IFERROR(_xlfn.XLOOKUP($A609,map_headernames!I:I,map_headernames!I:I),0)</f>
        <v>0</v>
      </c>
      <c r="G609">
        <f>IFERROR(_xlfn.XLOOKUP($A609,map_headernames!N:N,map_headernames!N:N),0)</f>
        <v>0</v>
      </c>
      <c r="K609" s="23"/>
      <c r="L609" s="23"/>
    </row>
    <row r="610" spans="1:12">
      <c r="A610" s="76" t="s">
        <v>4556</v>
      </c>
      <c r="B610" s="76" t="s">
        <v>4557</v>
      </c>
      <c r="C610" s="83" t="s">
        <v>4557</v>
      </c>
      <c r="D610" s="66" t="s">
        <v>4464</v>
      </c>
      <c r="E610">
        <f>IFERROR(_xlfn.XLOOKUP($A610,map_headernames!H:H,map_headernames!H:H),0)</f>
        <v>0</v>
      </c>
      <c r="F610">
        <f>IFERROR(_xlfn.XLOOKUP($A610,map_headernames!I:I,map_headernames!I:I),0)</f>
        <v>0</v>
      </c>
      <c r="G610">
        <f>IFERROR(_xlfn.XLOOKUP($A610,map_headernames!N:N,map_headernames!N:N),0)</f>
        <v>0</v>
      </c>
      <c r="K610" s="23"/>
      <c r="L610" s="23"/>
    </row>
    <row r="611" spans="1:12">
      <c r="A611" s="82" t="s">
        <v>4558</v>
      </c>
      <c r="B611" s="96" t="s">
        <v>4559</v>
      </c>
      <c r="C611" s="83" t="s">
        <v>4559</v>
      </c>
      <c r="D611" s="66" t="s">
        <v>4464</v>
      </c>
      <c r="E611">
        <f>IFERROR(_xlfn.XLOOKUP($A611,map_headernames!H:H,map_headernames!H:H),0)</f>
        <v>0</v>
      </c>
      <c r="F611">
        <f>IFERROR(_xlfn.XLOOKUP($A611,map_headernames!I:I,map_headernames!I:I),0)</f>
        <v>0</v>
      </c>
      <c r="G611">
        <f>IFERROR(_xlfn.XLOOKUP($A611,map_headernames!N:N,map_headernames!N:N),0)</f>
        <v>0</v>
      </c>
      <c r="I611" t="s">
        <v>978</v>
      </c>
      <c r="J611" s="72" t="s">
        <v>388</v>
      </c>
      <c r="K611" s="21">
        <v>0</v>
      </c>
      <c r="L611" s="21">
        <v>0</v>
      </c>
    </row>
    <row r="612" spans="1:12">
      <c r="A612" s="82" t="s">
        <v>4560</v>
      </c>
      <c r="B612" s="82" t="s">
        <v>4561</v>
      </c>
      <c r="C612" s="83" t="s">
        <v>4561</v>
      </c>
      <c r="D612" s="66" t="s">
        <v>4464</v>
      </c>
      <c r="E612">
        <f>IFERROR(_xlfn.XLOOKUP($A612,map_headernames!H:H,map_headernames!H:H),0)</f>
        <v>0</v>
      </c>
      <c r="F612">
        <f>IFERROR(_xlfn.XLOOKUP($A612,map_headernames!I:I,map_headernames!I:I),0)</f>
        <v>0</v>
      </c>
      <c r="G612">
        <f>IFERROR(_xlfn.XLOOKUP($A612,map_headernames!N:N,map_headernames!N:N),0)</f>
        <v>0</v>
      </c>
      <c r="I612" t="s">
        <v>1656</v>
      </c>
      <c r="J612" s="72" t="s">
        <v>389</v>
      </c>
      <c r="K612" s="21">
        <v>0</v>
      </c>
      <c r="L612" s="21">
        <v>0</v>
      </c>
    </row>
    <row r="613" spans="1:12">
      <c r="A613" s="76" t="s">
        <v>4562</v>
      </c>
      <c r="B613" s="76" t="s">
        <v>4563</v>
      </c>
      <c r="C613" s="83" t="s">
        <v>4563</v>
      </c>
      <c r="D613" s="66" t="s">
        <v>4464</v>
      </c>
      <c r="E613">
        <f>IFERROR(_xlfn.XLOOKUP($A613,map_headernames!H:H,map_headernames!H:H),0)</f>
        <v>0</v>
      </c>
      <c r="F613">
        <f>IFERROR(_xlfn.XLOOKUP($A613,map_headernames!I:I,map_headernames!I:I),0)</f>
        <v>0</v>
      </c>
      <c r="G613">
        <f>IFERROR(_xlfn.XLOOKUP($A613,map_headernames!N:N,map_headernames!N:N),0)</f>
        <v>0</v>
      </c>
    </row>
    <row r="614" spans="1:12">
      <c r="A614" s="76" t="s">
        <v>4564</v>
      </c>
      <c r="B614" s="76" t="s">
        <v>4565</v>
      </c>
      <c r="C614" s="83" t="s">
        <v>4565</v>
      </c>
      <c r="D614" s="66" t="s">
        <v>4464</v>
      </c>
      <c r="E614">
        <f>IFERROR(_xlfn.XLOOKUP($A614,map_headernames!H:H,map_headernames!H:H),0)</f>
        <v>0</v>
      </c>
      <c r="F614">
        <f>IFERROR(_xlfn.XLOOKUP($A614,map_headernames!I:I,map_headernames!I:I),0)</f>
        <v>0</v>
      </c>
      <c r="G614">
        <f>IFERROR(_xlfn.XLOOKUP($A614,map_headernames!N:N,map_headernames!N:N),0)</f>
        <v>0</v>
      </c>
    </row>
    <row r="615" spans="1:12">
      <c r="A615" s="76" t="s">
        <v>4566</v>
      </c>
      <c r="B615" s="77" t="s">
        <v>4567</v>
      </c>
      <c r="C615" s="83" t="s">
        <v>4567</v>
      </c>
      <c r="D615" s="66" t="s">
        <v>4464</v>
      </c>
      <c r="E615">
        <f>IFERROR(_xlfn.XLOOKUP($A615,map_headernames!H:H,map_headernames!H:H),0)</f>
        <v>0</v>
      </c>
      <c r="F615">
        <f>IFERROR(_xlfn.XLOOKUP($A615,map_headernames!I:I,map_headernames!I:I),0)</f>
        <v>0</v>
      </c>
      <c r="G615">
        <f>IFERROR(_xlfn.XLOOKUP($A615,map_headernames!N:N,map_headernames!N:N),0)</f>
        <v>0</v>
      </c>
    </row>
    <row r="616" spans="1:12">
      <c r="A616" s="76" t="s">
        <v>4568</v>
      </c>
      <c r="B616" s="77" t="s">
        <v>4569</v>
      </c>
      <c r="C616" s="83" t="s">
        <v>4569</v>
      </c>
      <c r="D616" s="66" t="s">
        <v>4464</v>
      </c>
      <c r="E616">
        <f>IFERROR(_xlfn.XLOOKUP($A616,map_headernames!H:H,map_headernames!H:H),0)</f>
        <v>0</v>
      </c>
      <c r="F616">
        <f>IFERROR(_xlfn.XLOOKUP($A616,map_headernames!I:I,map_headernames!I:I),0)</f>
        <v>0</v>
      </c>
      <c r="G616">
        <f>IFERROR(_xlfn.XLOOKUP($A616,map_headernames!N:N,map_headernames!N:N),0)</f>
        <v>0</v>
      </c>
    </row>
    <row r="617" spans="1:12">
      <c r="A617" s="91" t="s">
        <v>4570</v>
      </c>
      <c r="B617" s="91" t="s">
        <v>4571</v>
      </c>
      <c r="C617" s="77" t="s">
        <v>4571</v>
      </c>
      <c r="D617" s="65" t="s">
        <v>4572</v>
      </c>
      <c r="E617">
        <f>IFERROR(_xlfn.XLOOKUP($A617,map_headernames!H:H,map_headernames!H:H),0)</f>
        <v>0</v>
      </c>
      <c r="F617">
        <f>IFERROR(_xlfn.XLOOKUP($A617,map_headernames!I:I,map_headernames!I:I),0)</f>
        <v>0</v>
      </c>
      <c r="G617">
        <f>IFERROR(_xlfn.XLOOKUP($A617,map_headernames!N:N,map_headernames!N:N),0)</f>
        <v>0</v>
      </c>
      <c r="K617">
        <v>0</v>
      </c>
    </row>
    <row r="618" spans="1:12">
      <c r="A618" s="91" t="s">
        <v>4573</v>
      </c>
      <c r="B618" s="91" t="s">
        <v>4574</v>
      </c>
      <c r="C618" s="77" t="s">
        <v>4574</v>
      </c>
      <c r="D618" s="65" t="s">
        <v>4572</v>
      </c>
      <c r="E618">
        <f>IFERROR(_xlfn.XLOOKUP($A618,map_headernames!H:H,map_headernames!H:H),0)</f>
        <v>0</v>
      </c>
      <c r="F618">
        <f>IFERROR(_xlfn.XLOOKUP($A618,map_headernames!I:I,map_headernames!I:I),0)</f>
        <v>0</v>
      </c>
      <c r="G618">
        <f>IFERROR(_xlfn.XLOOKUP($A618,map_headernames!N:N,map_headernames!N:N),0)</f>
        <v>0</v>
      </c>
      <c r="K618">
        <v>0</v>
      </c>
    </row>
    <row r="619" spans="1:12">
      <c r="A619" s="91" t="s">
        <v>4575</v>
      </c>
      <c r="B619" s="91" t="s">
        <v>4576</v>
      </c>
      <c r="C619" s="77" t="s">
        <v>4577</v>
      </c>
      <c r="D619" s="65" t="s">
        <v>4572</v>
      </c>
      <c r="E619">
        <f>IFERROR(_xlfn.XLOOKUP($A619,map_headernames!H:H,map_headernames!H:H),0)</f>
        <v>0</v>
      </c>
      <c r="F619">
        <f>IFERROR(_xlfn.XLOOKUP($A619,map_headernames!I:I,map_headernames!I:I),0)</f>
        <v>0</v>
      </c>
      <c r="G619">
        <f>IFERROR(_xlfn.XLOOKUP($A619,map_headernames!N:N,map_headernames!N:N),0)</f>
        <v>0</v>
      </c>
      <c r="K619">
        <v>0</v>
      </c>
    </row>
    <row r="620" spans="1:12">
      <c r="A620" s="77" t="s">
        <v>4578</v>
      </c>
      <c r="B620" s="77" t="s">
        <v>4579</v>
      </c>
      <c r="C620" s="77" t="s">
        <v>4579</v>
      </c>
      <c r="D620" s="65" t="s">
        <v>4572</v>
      </c>
      <c r="E620">
        <f>IFERROR(_xlfn.XLOOKUP($A620,map_headernames!H:H,map_headernames!H:H),0)</f>
        <v>0</v>
      </c>
      <c r="F620">
        <f>IFERROR(_xlfn.XLOOKUP($A620,map_headernames!I:I,map_headernames!I:I),0)</f>
        <v>0</v>
      </c>
      <c r="G620">
        <f>IFERROR(_xlfn.XLOOKUP($A620,map_headernames!N:N,map_headernames!N:N),0)</f>
        <v>0</v>
      </c>
    </row>
    <row r="621" spans="1:12">
      <c r="A621" s="77" t="s">
        <v>4580</v>
      </c>
      <c r="B621" s="77" t="s">
        <v>4581</v>
      </c>
      <c r="C621" s="77" t="s">
        <v>4582</v>
      </c>
      <c r="D621" s="65" t="s">
        <v>4572</v>
      </c>
      <c r="E621">
        <f>IFERROR(_xlfn.XLOOKUP($A621,map_headernames!H:H,map_headernames!H:H),0)</f>
        <v>0</v>
      </c>
      <c r="F621">
        <f>IFERROR(_xlfn.XLOOKUP($A621,map_headernames!I:I,map_headernames!I:I),0)</f>
        <v>0</v>
      </c>
      <c r="G621">
        <f>IFERROR(_xlfn.XLOOKUP($A621,map_headernames!N:N,map_headernames!N:N),0)</f>
        <v>0</v>
      </c>
    </row>
    <row r="622" spans="1:12">
      <c r="A622" s="77" t="s">
        <v>4583</v>
      </c>
      <c r="B622" s="77" t="s">
        <v>4584</v>
      </c>
      <c r="C622" s="77" t="s">
        <v>4584</v>
      </c>
      <c r="D622" s="65" t="s">
        <v>4572</v>
      </c>
      <c r="E622">
        <f>IFERROR(_xlfn.XLOOKUP($A622,map_headernames!H:H,map_headernames!H:H),0)</f>
        <v>0</v>
      </c>
      <c r="F622">
        <f>IFERROR(_xlfn.XLOOKUP($A622,map_headernames!I:I,map_headernames!I:I),0)</f>
        <v>0</v>
      </c>
      <c r="G622">
        <f>IFERROR(_xlfn.XLOOKUP($A622,map_headernames!N:N,map_headernames!N:N),0)</f>
        <v>0</v>
      </c>
    </row>
    <row r="623" spans="1:12">
      <c r="A623" s="77" t="s">
        <v>4585</v>
      </c>
      <c r="B623" s="77" t="s">
        <v>4586</v>
      </c>
      <c r="C623" s="77" t="s">
        <v>4587</v>
      </c>
      <c r="D623" s="65" t="s">
        <v>4572</v>
      </c>
      <c r="E623">
        <f>IFERROR(_xlfn.XLOOKUP($A623,map_headernames!H:H,map_headernames!H:H),0)</f>
        <v>0</v>
      </c>
      <c r="F623">
        <f>IFERROR(_xlfn.XLOOKUP($A623,map_headernames!I:I,map_headernames!I:I),0)</f>
        <v>0</v>
      </c>
      <c r="G623">
        <f>IFERROR(_xlfn.XLOOKUP($A623,map_headernames!N:N,map_headernames!N:N),0)</f>
        <v>0</v>
      </c>
    </row>
    <row r="624" spans="1:12">
      <c r="A624" s="77" t="s">
        <v>4588</v>
      </c>
      <c r="B624" s="77" t="s">
        <v>4589</v>
      </c>
      <c r="C624" s="77" t="s">
        <v>4589</v>
      </c>
      <c r="D624" s="65" t="s">
        <v>4572</v>
      </c>
      <c r="E624">
        <f>IFERROR(_xlfn.XLOOKUP($A624,map_headernames!H:H,map_headernames!H:H),0)</f>
        <v>0</v>
      </c>
      <c r="F624">
        <f>IFERROR(_xlfn.XLOOKUP($A624,map_headernames!I:I,map_headernames!I:I),0)</f>
        <v>0</v>
      </c>
      <c r="G624">
        <f>IFERROR(_xlfn.XLOOKUP($A624,map_headernames!N:N,map_headernames!N:N),0)</f>
        <v>0</v>
      </c>
    </row>
    <row r="625" spans="1:11">
      <c r="A625" s="77" t="s">
        <v>4590</v>
      </c>
      <c r="B625" s="77" t="s">
        <v>4591</v>
      </c>
      <c r="C625" s="77" t="s">
        <v>4592</v>
      </c>
      <c r="D625" s="65" t="s">
        <v>4572</v>
      </c>
      <c r="E625">
        <f>IFERROR(_xlfn.XLOOKUP($A625,map_headernames!H:H,map_headernames!H:H),0)</f>
        <v>0</v>
      </c>
      <c r="F625">
        <f>IFERROR(_xlfn.XLOOKUP($A625,map_headernames!I:I,map_headernames!I:I),0)</f>
        <v>0</v>
      </c>
      <c r="G625">
        <f>IFERROR(_xlfn.XLOOKUP($A625,map_headernames!N:N,map_headernames!N:N),0)</f>
        <v>0</v>
      </c>
    </row>
    <row r="626" spans="1:11">
      <c r="A626" s="77" t="s">
        <v>4593</v>
      </c>
      <c r="B626" s="77" t="s">
        <v>4594</v>
      </c>
      <c r="C626" s="77" t="s">
        <v>4594</v>
      </c>
      <c r="D626" s="65" t="s">
        <v>4572</v>
      </c>
      <c r="E626">
        <f>IFERROR(_xlfn.XLOOKUP($A626,map_headernames!H:H,map_headernames!H:H),0)</f>
        <v>0</v>
      </c>
      <c r="F626">
        <f>IFERROR(_xlfn.XLOOKUP($A626,map_headernames!I:I,map_headernames!I:I),0)</f>
        <v>0</v>
      </c>
      <c r="G626">
        <f>IFERROR(_xlfn.XLOOKUP($A626,map_headernames!N:N,map_headernames!N:N),0)</f>
        <v>0</v>
      </c>
    </row>
    <row r="627" spans="1:11">
      <c r="A627" s="77" t="s">
        <v>4595</v>
      </c>
      <c r="B627" s="77" t="s">
        <v>4596</v>
      </c>
      <c r="C627" s="77" t="s">
        <v>4597</v>
      </c>
      <c r="D627" s="65" t="s">
        <v>4572</v>
      </c>
      <c r="E627">
        <f>IFERROR(_xlfn.XLOOKUP($A627,map_headernames!H:H,map_headernames!H:H),0)</f>
        <v>0</v>
      </c>
      <c r="F627">
        <f>IFERROR(_xlfn.XLOOKUP($A627,map_headernames!I:I,map_headernames!I:I),0)</f>
        <v>0</v>
      </c>
      <c r="G627">
        <f>IFERROR(_xlfn.XLOOKUP($A627,map_headernames!N:N,map_headernames!N:N),0)</f>
        <v>0</v>
      </c>
    </row>
    <row r="628" spans="1:11">
      <c r="A628" s="77" t="s">
        <v>4598</v>
      </c>
      <c r="B628" s="77" t="s">
        <v>4599</v>
      </c>
      <c r="C628" s="77" t="s">
        <v>4599</v>
      </c>
      <c r="D628" s="65" t="s">
        <v>4572</v>
      </c>
      <c r="E628">
        <f>IFERROR(_xlfn.XLOOKUP($A628,map_headernames!H:H,map_headernames!H:H),0)</f>
        <v>0</v>
      </c>
      <c r="F628">
        <f>IFERROR(_xlfn.XLOOKUP($A628,map_headernames!I:I,map_headernames!I:I),0)</f>
        <v>0</v>
      </c>
      <c r="G628">
        <f>IFERROR(_xlfn.XLOOKUP($A628,map_headernames!N:N,map_headernames!N:N),0)</f>
        <v>0</v>
      </c>
    </row>
    <row r="629" spans="1:11">
      <c r="A629" s="77" t="s">
        <v>4600</v>
      </c>
      <c r="B629" s="77" t="s">
        <v>4601</v>
      </c>
      <c r="C629" s="77" t="s">
        <v>4602</v>
      </c>
      <c r="D629" s="65" t="s">
        <v>4572</v>
      </c>
      <c r="E629">
        <f>IFERROR(_xlfn.XLOOKUP($A629,map_headernames!H:H,map_headernames!H:H),0)</f>
        <v>0</v>
      </c>
      <c r="F629">
        <f>IFERROR(_xlfn.XLOOKUP($A629,map_headernames!I:I,map_headernames!I:I),0)</f>
        <v>0</v>
      </c>
      <c r="G629">
        <f>IFERROR(_xlfn.XLOOKUP($A629,map_headernames!N:N,map_headernames!N:N),0)</f>
        <v>0</v>
      </c>
    </row>
    <row r="630" spans="1:11">
      <c r="A630" s="77" t="s">
        <v>4603</v>
      </c>
      <c r="B630" s="77" t="s">
        <v>4604</v>
      </c>
      <c r="C630" s="77" t="s">
        <v>4604</v>
      </c>
      <c r="D630" s="65" t="s">
        <v>4572</v>
      </c>
      <c r="E630">
        <f>IFERROR(_xlfn.XLOOKUP($A630,map_headernames!H:H,map_headernames!H:H),0)</f>
        <v>0</v>
      </c>
      <c r="F630">
        <f>IFERROR(_xlfn.XLOOKUP($A630,map_headernames!I:I,map_headernames!I:I),0)</f>
        <v>0</v>
      </c>
      <c r="G630">
        <f>IFERROR(_xlfn.XLOOKUP($A630,map_headernames!N:N,map_headernames!N:N),0)</f>
        <v>0</v>
      </c>
    </row>
    <row r="631" spans="1:11">
      <c r="A631" s="77" t="s">
        <v>4605</v>
      </c>
      <c r="B631" s="77" t="s">
        <v>4606</v>
      </c>
      <c r="C631" s="77" t="s">
        <v>4607</v>
      </c>
      <c r="D631" s="65" t="s">
        <v>4572</v>
      </c>
      <c r="E631">
        <f>IFERROR(_xlfn.XLOOKUP($A631,map_headernames!H:H,map_headernames!H:H),0)</f>
        <v>0</v>
      </c>
      <c r="F631">
        <f>IFERROR(_xlfn.XLOOKUP($A631,map_headernames!I:I,map_headernames!I:I),0)</f>
        <v>0</v>
      </c>
      <c r="G631">
        <f>IFERROR(_xlfn.XLOOKUP($A631,map_headernames!N:N,map_headernames!N:N),0)</f>
        <v>0</v>
      </c>
    </row>
    <row r="632" spans="1:11">
      <c r="A632" s="77" t="s">
        <v>4608</v>
      </c>
      <c r="B632" s="77" t="s">
        <v>4609</v>
      </c>
      <c r="C632" s="77" t="s">
        <v>4609</v>
      </c>
      <c r="D632" s="65" t="s">
        <v>4572</v>
      </c>
      <c r="E632">
        <f>IFERROR(_xlfn.XLOOKUP($A632,map_headernames!H:H,map_headernames!H:H),0)</f>
        <v>0</v>
      </c>
      <c r="F632">
        <f>IFERROR(_xlfn.XLOOKUP($A632,map_headernames!I:I,map_headernames!I:I),0)</f>
        <v>0</v>
      </c>
      <c r="G632">
        <f>IFERROR(_xlfn.XLOOKUP($A632,map_headernames!N:N,map_headernames!N:N),0)</f>
        <v>0</v>
      </c>
    </row>
    <row r="633" spans="1:11">
      <c r="A633" s="77" t="s">
        <v>4610</v>
      </c>
      <c r="B633" s="77" t="s">
        <v>4611</v>
      </c>
      <c r="C633" s="77" t="s">
        <v>4612</v>
      </c>
      <c r="D633" s="65" t="s">
        <v>4572</v>
      </c>
      <c r="E633">
        <f>IFERROR(_xlfn.XLOOKUP($A633,map_headernames!H:H,map_headernames!H:H),0)</f>
        <v>0</v>
      </c>
      <c r="F633">
        <f>IFERROR(_xlfn.XLOOKUP($A633,map_headernames!I:I,map_headernames!I:I),0)</f>
        <v>0</v>
      </c>
      <c r="G633">
        <f>IFERROR(_xlfn.XLOOKUP($A633,map_headernames!N:N,map_headernames!N:N),0)</f>
        <v>0</v>
      </c>
    </row>
    <row r="634" spans="1:11">
      <c r="A634" s="77" t="s">
        <v>4613</v>
      </c>
      <c r="B634" s="77" t="s">
        <v>4614</v>
      </c>
      <c r="C634" s="77" t="s">
        <v>4614</v>
      </c>
      <c r="D634" s="65" t="s">
        <v>4572</v>
      </c>
      <c r="E634">
        <f>IFERROR(_xlfn.XLOOKUP($A634,map_headernames!H:H,map_headernames!H:H),0)</f>
        <v>0</v>
      </c>
      <c r="F634">
        <f>IFERROR(_xlfn.XLOOKUP($A634,map_headernames!I:I,map_headernames!I:I),0)</f>
        <v>0</v>
      </c>
      <c r="G634">
        <f>IFERROR(_xlfn.XLOOKUP($A634,map_headernames!N:N,map_headernames!N:N),0)</f>
        <v>0</v>
      </c>
    </row>
    <row r="635" spans="1:11">
      <c r="A635" s="77" t="s">
        <v>4615</v>
      </c>
      <c r="B635" s="77" t="s">
        <v>4616</v>
      </c>
      <c r="C635" s="77" t="s">
        <v>4617</v>
      </c>
      <c r="D635" s="65" t="s">
        <v>4572</v>
      </c>
      <c r="E635">
        <f>IFERROR(_xlfn.XLOOKUP($A635,map_headernames!H:H,map_headernames!H:H),0)</f>
        <v>0</v>
      </c>
      <c r="F635">
        <f>IFERROR(_xlfn.XLOOKUP($A635,map_headernames!I:I,map_headernames!I:I),0)</f>
        <v>0</v>
      </c>
      <c r="G635">
        <f>IFERROR(_xlfn.XLOOKUP($A635,map_headernames!N:N,map_headernames!N:N),0)</f>
        <v>0</v>
      </c>
    </row>
    <row r="636" spans="1:11">
      <c r="A636" s="91" t="s">
        <v>4618</v>
      </c>
      <c r="B636" s="91" t="s">
        <v>4619</v>
      </c>
      <c r="C636" s="77" t="s">
        <v>4619</v>
      </c>
      <c r="D636" s="65" t="s">
        <v>4572</v>
      </c>
      <c r="E636">
        <f>IFERROR(_xlfn.XLOOKUP($A636,map_headernames!H:H,map_headernames!H:H),0)</f>
        <v>0</v>
      </c>
      <c r="F636">
        <f>IFERROR(_xlfn.XLOOKUP($A636,map_headernames!I:I,map_headernames!I:I),0)</f>
        <v>0</v>
      </c>
      <c r="G636">
        <f>IFERROR(_xlfn.XLOOKUP($A636,map_headernames!N:N,map_headernames!N:N),0)</f>
        <v>0</v>
      </c>
      <c r="K636">
        <v>0</v>
      </c>
    </row>
    <row r="637" spans="1:11">
      <c r="A637" s="91" t="s">
        <v>4620</v>
      </c>
      <c r="B637" s="91" t="s">
        <v>4621</v>
      </c>
      <c r="C637" s="77" t="s">
        <v>4621</v>
      </c>
      <c r="D637" s="65" t="s">
        <v>4572</v>
      </c>
      <c r="E637">
        <f>IFERROR(_xlfn.XLOOKUP($A637,map_headernames!H:H,map_headernames!H:H),0)</f>
        <v>0</v>
      </c>
      <c r="F637">
        <f>IFERROR(_xlfn.XLOOKUP($A637,map_headernames!I:I,map_headernames!I:I),0)</f>
        <v>0</v>
      </c>
      <c r="G637">
        <f>IFERROR(_xlfn.XLOOKUP($A637,map_headernames!N:N,map_headernames!N:N),0)</f>
        <v>0</v>
      </c>
      <c r="K637">
        <v>0</v>
      </c>
    </row>
    <row r="638" spans="1:11">
      <c r="A638" s="91" t="s">
        <v>4622</v>
      </c>
      <c r="B638" s="91" t="s">
        <v>4623</v>
      </c>
      <c r="C638" s="77" t="s">
        <v>4624</v>
      </c>
      <c r="D638" s="65" t="s">
        <v>4572</v>
      </c>
      <c r="E638">
        <f>IFERROR(_xlfn.XLOOKUP($A638,map_headernames!H:H,map_headernames!H:H),0)</f>
        <v>0</v>
      </c>
      <c r="F638">
        <f>IFERROR(_xlfn.XLOOKUP($A638,map_headernames!I:I,map_headernames!I:I),0)</f>
        <v>0</v>
      </c>
      <c r="G638">
        <f>IFERROR(_xlfn.XLOOKUP($A638,map_headernames!N:N,map_headernames!N:N),0)</f>
        <v>0</v>
      </c>
      <c r="K638">
        <v>0</v>
      </c>
    </row>
    <row r="639" spans="1:11">
      <c r="A639" s="77" t="s">
        <v>4625</v>
      </c>
      <c r="B639" s="77" t="s">
        <v>4626</v>
      </c>
      <c r="C639" s="77" t="s">
        <v>4626</v>
      </c>
      <c r="D639" s="65" t="s">
        <v>4572</v>
      </c>
      <c r="E639">
        <f>IFERROR(_xlfn.XLOOKUP($A639,map_headernames!H:H,map_headernames!H:H),0)</f>
        <v>0</v>
      </c>
      <c r="F639">
        <f>IFERROR(_xlfn.XLOOKUP($A639,map_headernames!I:I,map_headernames!I:I),0)</f>
        <v>0</v>
      </c>
      <c r="G639">
        <f>IFERROR(_xlfn.XLOOKUP($A639,map_headernames!N:N,map_headernames!N:N),0)</f>
        <v>0</v>
      </c>
    </row>
    <row r="640" spans="1:11">
      <c r="A640" s="77" t="s">
        <v>4627</v>
      </c>
      <c r="B640" s="77" t="s">
        <v>4628</v>
      </c>
      <c r="C640" s="77" t="s">
        <v>4628</v>
      </c>
      <c r="D640" s="65" t="s">
        <v>4572</v>
      </c>
      <c r="E640">
        <f>IFERROR(_xlfn.XLOOKUP($A640,map_headernames!H:H,map_headernames!H:H),0)</f>
        <v>0</v>
      </c>
      <c r="F640">
        <f>IFERROR(_xlfn.XLOOKUP($A640,map_headernames!I:I,map_headernames!I:I),0)</f>
        <v>0</v>
      </c>
      <c r="G640">
        <f>IFERROR(_xlfn.XLOOKUP($A640,map_headernames!N:N,map_headernames!N:N),0)</f>
        <v>0</v>
      </c>
    </row>
    <row r="641" spans="1:11">
      <c r="A641" s="77" t="s">
        <v>4629</v>
      </c>
      <c r="B641" s="77" t="s">
        <v>4630</v>
      </c>
      <c r="C641" s="77" t="s">
        <v>4630</v>
      </c>
      <c r="D641" s="65" t="s">
        <v>4572</v>
      </c>
      <c r="E641">
        <f>IFERROR(_xlfn.XLOOKUP($A641,map_headernames!H:H,map_headernames!H:H),0)</f>
        <v>0</v>
      </c>
      <c r="F641">
        <f>IFERROR(_xlfn.XLOOKUP($A641,map_headernames!I:I,map_headernames!I:I),0)</f>
        <v>0</v>
      </c>
      <c r="G641">
        <f>IFERROR(_xlfn.XLOOKUP($A641,map_headernames!N:N,map_headernames!N:N),0)</f>
        <v>0</v>
      </c>
    </row>
    <row r="642" spans="1:11">
      <c r="A642" s="77" t="s">
        <v>4631</v>
      </c>
      <c r="B642" s="77" t="s">
        <v>4632</v>
      </c>
      <c r="C642" s="77" t="s">
        <v>4633</v>
      </c>
      <c r="D642" s="65" t="s">
        <v>4572</v>
      </c>
      <c r="E642">
        <f>IFERROR(_xlfn.XLOOKUP($A642,map_headernames!H:H,map_headernames!H:H),0)</f>
        <v>0</v>
      </c>
      <c r="F642">
        <f>IFERROR(_xlfn.XLOOKUP($A642,map_headernames!I:I,map_headernames!I:I),0)</f>
        <v>0</v>
      </c>
      <c r="G642">
        <f>IFERROR(_xlfn.XLOOKUP($A642,map_headernames!N:N,map_headernames!N:N),0)</f>
        <v>0</v>
      </c>
    </row>
    <row r="643" spans="1:11">
      <c r="A643" s="91" t="s">
        <v>4634</v>
      </c>
      <c r="B643" s="91" t="s">
        <v>4635</v>
      </c>
      <c r="C643" s="77" t="s">
        <v>4636</v>
      </c>
      <c r="D643" s="65" t="s">
        <v>4572</v>
      </c>
      <c r="E643">
        <f>IFERROR(_xlfn.XLOOKUP($A643,map_headernames!H:H,map_headernames!H:H),0)</f>
        <v>0</v>
      </c>
      <c r="F643">
        <f>IFERROR(_xlfn.XLOOKUP($A643,map_headernames!I:I,map_headernames!I:I),0)</f>
        <v>0</v>
      </c>
      <c r="G643">
        <f>IFERROR(_xlfn.XLOOKUP($A643,map_headernames!N:N,map_headernames!N:N),0)</f>
        <v>0</v>
      </c>
      <c r="K643">
        <v>0</v>
      </c>
    </row>
    <row r="644" spans="1:11">
      <c r="A644" s="91" t="s">
        <v>4637</v>
      </c>
      <c r="B644" s="91" t="s">
        <v>4638</v>
      </c>
      <c r="C644" s="77" t="s">
        <v>4639</v>
      </c>
      <c r="D644" s="65" t="s">
        <v>4572</v>
      </c>
      <c r="E644">
        <f>IFERROR(_xlfn.XLOOKUP($A644,map_headernames!H:H,map_headernames!H:H),0)</f>
        <v>0</v>
      </c>
      <c r="F644">
        <f>IFERROR(_xlfn.XLOOKUP($A644,map_headernames!I:I,map_headernames!I:I),0)</f>
        <v>0</v>
      </c>
      <c r="G644">
        <f>IFERROR(_xlfn.XLOOKUP($A644,map_headernames!N:N,map_headernames!N:N),0)</f>
        <v>0</v>
      </c>
      <c r="K644">
        <v>0</v>
      </c>
    </row>
    <row r="645" spans="1:11">
      <c r="A645" s="77" t="s">
        <v>4640</v>
      </c>
      <c r="B645" s="77" t="s">
        <v>4641</v>
      </c>
      <c r="C645" s="77" t="s">
        <v>4641</v>
      </c>
      <c r="D645" s="65" t="s">
        <v>4572</v>
      </c>
      <c r="E645">
        <f>IFERROR(_xlfn.XLOOKUP($A645,map_headernames!H:H,map_headernames!H:H),0)</f>
        <v>0</v>
      </c>
      <c r="F645">
        <f>IFERROR(_xlfn.XLOOKUP($A645,map_headernames!I:I,map_headernames!I:I),0)</f>
        <v>0</v>
      </c>
      <c r="G645">
        <f>IFERROR(_xlfn.XLOOKUP($A645,map_headernames!N:N,map_headernames!N:N),0)</f>
        <v>0</v>
      </c>
    </row>
    <row r="646" spans="1:11">
      <c r="A646" s="77" t="s">
        <v>4642</v>
      </c>
      <c r="B646" s="77" t="s">
        <v>4643</v>
      </c>
      <c r="C646" s="77" t="s">
        <v>4644</v>
      </c>
      <c r="D646" s="65" t="s">
        <v>4572</v>
      </c>
      <c r="E646">
        <f>IFERROR(_xlfn.XLOOKUP($A646,map_headernames!H:H,map_headernames!H:H),0)</f>
        <v>0</v>
      </c>
      <c r="F646">
        <f>IFERROR(_xlfn.XLOOKUP($A646,map_headernames!I:I,map_headernames!I:I),0)</f>
        <v>0</v>
      </c>
      <c r="G646">
        <f>IFERROR(_xlfn.XLOOKUP($A646,map_headernames!N:N,map_headernames!N:N),0)</f>
        <v>0</v>
      </c>
    </row>
    <row r="647" spans="1:11">
      <c r="A647" s="77" t="s">
        <v>4645</v>
      </c>
      <c r="B647" s="77" t="s">
        <v>4646</v>
      </c>
      <c r="C647" s="77" t="s">
        <v>4646</v>
      </c>
      <c r="D647" s="65" t="s">
        <v>4572</v>
      </c>
      <c r="E647">
        <f>IFERROR(_xlfn.XLOOKUP($A647,map_headernames!H:H,map_headernames!H:H),0)</f>
        <v>0</v>
      </c>
      <c r="F647">
        <f>IFERROR(_xlfn.XLOOKUP($A647,map_headernames!I:I,map_headernames!I:I),0)</f>
        <v>0</v>
      </c>
      <c r="G647">
        <f>IFERROR(_xlfn.XLOOKUP($A647,map_headernames!N:N,map_headernames!N:N),0)</f>
        <v>0</v>
      </c>
    </row>
    <row r="648" spans="1:11">
      <c r="A648" s="77" t="s">
        <v>4647</v>
      </c>
      <c r="B648" s="77" t="s">
        <v>4648</v>
      </c>
      <c r="C648" s="77" t="s">
        <v>4649</v>
      </c>
      <c r="D648" s="65" t="s">
        <v>4572</v>
      </c>
      <c r="E648">
        <f>IFERROR(_xlfn.XLOOKUP($A648,map_headernames!H:H,map_headernames!H:H),0)</f>
        <v>0</v>
      </c>
      <c r="F648">
        <f>IFERROR(_xlfn.XLOOKUP($A648,map_headernames!I:I,map_headernames!I:I),0)</f>
        <v>0</v>
      </c>
      <c r="G648">
        <f>IFERROR(_xlfn.XLOOKUP($A648,map_headernames!N:N,map_headernames!N:N),0)</f>
        <v>0</v>
      </c>
    </row>
    <row r="649" spans="1:11">
      <c r="A649" s="77" t="s">
        <v>4650</v>
      </c>
      <c r="B649" s="77" t="s">
        <v>4651</v>
      </c>
      <c r="C649" s="77" t="s">
        <v>4651</v>
      </c>
      <c r="D649" s="65" t="s">
        <v>4572</v>
      </c>
      <c r="E649">
        <f>IFERROR(_xlfn.XLOOKUP($A649,map_headernames!H:H,map_headernames!H:H),0)</f>
        <v>0</v>
      </c>
      <c r="F649">
        <f>IFERROR(_xlfn.XLOOKUP($A649,map_headernames!I:I,map_headernames!I:I),0)</f>
        <v>0</v>
      </c>
      <c r="G649">
        <f>IFERROR(_xlfn.XLOOKUP($A649,map_headernames!N:N,map_headernames!N:N),0)</f>
        <v>0</v>
      </c>
    </row>
    <row r="650" spans="1:11">
      <c r="A650" s="77" t="s">
        <v>4652</v>
      </c>
      <c r="B650" s="77" t="s">
        <v>4653</v>
      </c>
      <c r="C650" s="77" t="s">
        <v>4654</v>
      </c>
      <c r="D650" s="65" t="s">
        <v>4572</v>
      </c>
      <c r="E650">
        <f>IFERROR(_xlfn.XLOOKUP($A650,map_headernames!H:H,map_headernames!H:H),0)</f>
        <v>0</v>
      </c>
      <c r="F650">
        <f>IFERROR(_xlfn.XLOOKUP($A650,map_headernames!I:I,map_headernames!I:I),0)</f>
        <v>0</v>
      </c>
      <c r="G650">
        <f>IFERROR(_xlfn.XLOOKUP($A650,map_headernames!N:N,map_headernames!N:N),0)</f>
        <v>0</v>
      </c>
    </row>
    <row r="651" spans="1:11">
      <c r="A651" s="77" t="s">
        <v>4655</v>
      </c>
      <c r="B651" s="77" t="s">
        <v>4656</v>
      </c>
      <c r="C651" s="77" t="s">
        <v>4656</v>
      </c>
      <c r="D651" s="65" t="s">
        <v>4572</v>
      </c>
      <c r="E651">
        <f>IFERROR(_xlfn.XLOOKUP($A651,map_headernames!H:H,map_headernames!H:H),0)</f>
        <v>0</v>
      </c>
      <c r="F651">
        <f>IFERROR(_xlfn.XLOOKUP($A651,map_headernames!I:I,map_headernames!I:I),0)</f>
        <v>0</v>
      </c>
      <c r="G651">
        <f>IFERROR(_xlfn.XLOOKUP($A651,map_headernames!N:N,map_headernames!N:N),0)</f>
        <v>0</v>
      </c>
    </row>
    <row r="652" spans="1:11">
      <c r="A652" s="77" t="s">
        <v>4657</v>
      </c>
      <c r="B652" s="77" t="s">
        <v>4658</v>
      </c>
      <c r="C652" s="77" t="s">
        <v>4659</v>
      </c>
      <c r="D652" s="65" t="s">
        <v>4572</v>
      </c>
      <c r="E652">
        <f>IFERROR(_xlfn.XLOOKUP($A652,map_headernames!H:H,map_headernames!H:H),0)</f>
        <v>0</v>
      </c>
      <c r="F652">
        <f>IFERROR(_xlfn.XLOOKUP($A652,map_headernames!I:I,map_headernames!I:I),0)</f>
        <v>0</v>
      </c>
      <c r="G652">
        <f>IFERROR(_xlfn.XLOOKUP($A652,map_headernames!N:N,map_headernames!N:N),0)</f>
        <v>0</v>
      </c>
    </row>
    <row r="653" spans="1:11">
      <c r="A653" s="77" t="s">
        <v>4660</v>
      </c>
      <c r="B653" s="77" t="s">
        <v>4661</v>
      </c>
      <c r="C653" s="77" t="s">
        <v>4661</v>
      </c>
      <c r="D653" s="65" t="s">
        <v>4572</v>
      </c>
      <c r="E653">
        <f>IFERROR(_xlfn.XLOOKUP($A653,map_headernames!H:H,map_headernames!H:H),0)</f>
        <v>0</v>
      </c>
      <c r="F653">
        <f>IFERROR(_xlfn.XLOOKUP($A653,map_headernames!I:I,map_headernames!I:I),0)</f>
        <v>0</v>
      </c>
      <c r="G653">
        <f>IFERROR(_xlfn.XLOOKUP($A653,map_headernames!N:N,map_headernames!N:N),0)</f>
        <v>0</v>
      </c>
    </row>
    <row r="654" spans="1:11">
      <c r="A654" s="77" t="s">
        <v>4662</v>
      </c>
      <c r="B654" s="77" t="s">
        <v>4663</v>
      </c>
      <c r="C654" s="77" t="s">
        <v>4664</v>
      </c>
      <c r="D654" s="65" t="s">
        <v>4572</v>
      </c>
      <c r="E654">
        <f>IFERROR(_xlfn.XLOOKUP($A654,map_headernames!H:H,map_headernames!H:H),0)</f>
        <v>0</v>
      </c>
      <c r="F654">
        <f>IFERROR(_xlfn.XLOOKUP($A654,map_headernames!I:I,map_headernames!I:I),0)</f>
        <v>0</v>
      </c>
      <c r="G654">
        <f>IFERROR(_xlfn.XLOOKUP($A654,map_headernames!N:N,map_headernames!N:N),0)</f>
        <v>0</v>
      </c>
    </row>
    <row r="655" spans="1:11">
      <c r="A655" s="77" t="s">
        <v>4665</v>
      </c>
      <c r="B655" s="77" t="s">
        <v>4666</v>
      </c>
      <c r="C655" s="77" t="s">
        <v>4666</v>
      </c>
      <c r="D655" s="65" t="s">
        <v>4572</v>
      </c>
      <c r="E655">
        <f>IFERROR(_xlfn.XLOOKUP($A655,map_headernames!H:H,map_headernames!H:H),0)</f>
        <v>0</v>
      </c>
      <c r="F655">
        <f>IFERROR(_xlfn.XLOOKUP($A655,map_headernames!I:I,map_headernames!I:I),0)</f>
        <v>0</v>
      </c>
      <c r="G655">
        <f>IFERROR(_xlfn.XLOOKUP($A655,map_headernames!N:N,map_headernames!N:N),0)</f>
        <v>0</v>
      </c>
    </row>
    <row r="656" spans="1:11">
      <c r="A656" s="77" t="s">
        <v>4667</v>
      </c>
      <c r="B656" s="77" t="s">
        <v>4668</v>
      </c>
      <c r="C656" s="77" t="s">
        <v>4669</v>
      </c>
      <c r="D656" s="65" t="s">
        <v>4572</v>
      </c>
      <c r="E656">
        <f>IFERROR(_xlfn.XLOOKUP($A656,map_headernames!H:H,map_headernames!H:H),0)</f>
        <v>0</v>
      </c>
      <c r="F656">
        <f>IFERROR(_xlfn.XLOOKUP($A656,map_headernames!I:I,map_headernames!I:I),0)</f>
        <v>0</v>
      </c>
      <c r="G656">
        <f>IFERROR(_xlfn.XLOOKUP($A656,map_headernames!N:N,map_headernames!N:N),0)</f>
        <v>0</v>
      </c>
    </row>
    <row r="657" spans="1:12">
      <c r="A657" s="77" t="s">
        <v>4670</v>
      </c>
      <c r="B657" s="77" t="s">
        <v>4671</v>
      </c>
      <c r="C657" s="77" t="s">
        <v>4671</v>
      </c>
      <c r="D657" s="65" t="s">
        <v>4572</v>
      </c>
      <c r="E657">
        <f>IFERROR(_xlfn.XLOOKUP($A657,map_headernames!H:H,map_headernames!H:H),0)</f>
        <v>0</v>
      </c>
      <c r="F657">
        <f>IFERROR(_xlfn.XLOOKUP($A657,map_headernames!I:I,map_headernames!I:I),0)</f>
        <v>0</v>
      </c>
      <c r="G657">
        <f>IFERROR(_xlfn.XLOOKUP($A657,map_headernames!N:N,map_headernames!N:N),0)</f>
        <v>0</v>
      </c>
    </row>
    <row r="658" spans="1:12">
      <c r="A658" s="77" t="s">
        <v>4672</v>
      </c>
      <c r="B658" s="77" t="s">
        <v>4673</v>
      </c>
      <c r="C658" s="77" t="s">
        <v>4674</v>
      </c>
      <c r="D658" s="65" t="s">
        <v>4572</v>
      </c>
      <c r="E658">
        <f>IFERROR(_xlfn.XLOOKUP($A658,map_headernames!H:H,map_headernames!H:H),0)</f>
        <v>0</v>
      </c>
      <c r="F658">
        <f>IFERROR(_xlfn.XLOOKUP($A658,map_headernames!I:I,map_headernames!I:I),0)</f>
        <v>0</v>
      </c>
      <c r="G658">
        <f>IFERROR(_xlfn.XLOOKUP($A658,map_headernames!N:N,map_headernames!N:N),0)</f>
        <v>0</v>
      </c>
    </row>
    <row r="659" spans="1:12">
      <c r="A659" s="91" t="s">
        <v>4675</v>
      </c>
      <c r="B659" s="91" t="s">
        <v>4676</v>
      </c>
      <c r="C659" s="77" t="s">
        <v>4676</v>
      </c>
      <c r="D659" s="65" t="s">
        <v>4464</v>
      </c>
      <c r="E659">
        <f>IFERROR(_xlfn.XLOOKUP($A659,map_headernames!H:H,map_headernames!H:H),0)</f>
        <v>0</v>
      </c>
      <c r="F659">
        <f>IFERROR(_xlfn.XLOOKUP($A659,map_headernames!I:I,map_headernames!I:I),0)</f>
        <v>0</v>
      </c>
      <c r="G659">
        <f>IFERROR(_xlfn.XLOOKUP($A659,map_headernames!N:N,map_headernames!N:N),0)</f>
        <v>0</v>
      </c>
      <c r="K659">
        <v>0</v>
      </c>
    </row>
    <row r="660" spans="1:12">
      <c r="A660" s="91" t="s">
        <v>4677</v>
      </c>
      <c r="B660" s="91" t="s">
        <v>4678</v>
      </c>
      <c r="C660" s="77" t="s">
        <v>4678</v>
      </c>
      <c r="D660" s="65" t="s">
        <v>4464</v>
      </c>
      <c r="E660">
        <f>IFERROR(_xlfn.XLOOKUP($A660,map_headernames!H:H,map_headernames!H:H),0)</f>
        <v>0</v>
      </c>
      <c r="F660">
        <f>IFERROR(_xlfn.XLOOKUP($A660,map_headernames!I:I,map_headernames!I:I),0)</f>
        <v>0</v>
      </c>
      <c r="G660">
        <f>IFERROR(_xlfn.XLOOKUP($A660,map_headernames!N:N,map_headernames!N:N),0)</f>
        <v>0</v>
      </c>
      <c r="K660">
        <v>0</v>
      </c>
    </row>
    <row r="661" spans="1:12">
      <c r="A661" s="91" t="s">
        <v>4679</v>
      </c>
      <c r="B661" s="91" t="s">
        <v>4680</v>
      </c>
      <c r="C661" s="77" t="s">
        <v>4681</v>
      </c>
      <c r="D661" s="65" t="s">
        <v>4464</v>
      </c>
      <c r="E661">
        <f>IFERROR(_xlfn.XLOOKUP($A661,map_headernames!H:H,map_headernames!H:H),0)</f>
        <v>0</v>
      </c>
      <c r="F661">
        <f>IFERROR(_xlfn.XLOOKUP($A661,map_headernames!I:I,map_headernames!I:I),0)</f>
        <v>0</v>
      </c>
      <c r="G661">
        <f>IFERROR(_xlfn.XLOOKUP($A661,map_headernames!N:N,map_headernames!N:N),0)</f>
        <v>0</v>
      </c>
      <c r="K661">
        <v>0</v>
      </c>
    </row>
    <row r="662" spans="1:12">
      <c r="A662" s="77" t="s">
        <v>4682</v>
      </c>
      <c r="B662" s="77" t="s">
        <v>4683</v>
      </c>
      <c r="C662" s="77" t="s">
        <v>4683</v>
      </c>
      <c r="D662" s="65" t="s">
        <v>4464</v>
      </c>
      <c r="E662">
        <f>IFERROR(_xlfn.XLOOKUP($A662,map_headernames!H:H,map_headernames!H:H),0)</f>
        <v>0</v>
      </c>
      <c r="F662">
        <f>IFERROR(_xlfn.XLOOKUP($A662,map_headernames!I:I,map_headernames!I:I),0)</f>
        <v>0</v>
      </c>
      <c r="G662">
        <f>IFERROR(_xlfn.XLOOKUP($A662,map_headernames!N:N,map_headernames!N:N),0)</f>
        <v>0</v>
      </c>
    </row>
    <row r="663" spans="1:12">
      <c r="A663" s="77" t="s">
        <v>4684</v>
      </c>
      <c r="B663" s="77" t="s">
        <v>4685</v>
      </c>
      <c r="C663" s="77" t="s">
        <v>4686</v>
      </c>
      <c r="D663" s="65" t="s">
        <v>4464</v>
      </c>
      <c r="E663">
        <f>IFERROR(_xlfn.XLOOKUP($A663,map_headernames!H:H,map_headernames!H:H),0)</f>
        <v>0</v>
      </c>
      <c r="F663">
        <f>IFERROR(_xlfn.XLOOKUP($A663,map_headernames!I:I,map_headernames!I:I),0)</f>
        <v>0</v>
      </c>
      <c r="G663">
        <f>IFERROR(_xlfn.XLOOKUP($A663,map_headernames!N:N,map_headernames!N:N),0)</f>
        <v>0</v>
      </c>
    </row>
    <row r="664" spans="1:12">
      <c r="A664" s="77" t="s">
        <v>4687</v>
      </c>
      <c r="B664" s="75" t="s">
        <v>4688</v>
      </c>
      <c r="C664" s="77" t="s">
        <v>4689</v>
      </c>
      <c r="D664" s="65" t="s">
        <v>4690</v>
      </c>
      <c r="E664">
        <f>IFERROR(_xlfn.XLOOKUP($A664,map_headernames!H:H,map_headernames!H:H),0)</f>
        <v>0</v>
      </c>
      <c r="F664">
        <f>IFERROR(_xlfn.XLOOKUP($A664,map_headernames!I:I,map_headernames!I:I),0)</f>
        <v>0</v>
      </c>
      <c r="G664">
        <f>IFERROR(_xlfn.XLOOKUP($A664,map_headernames!N:N,map_headernames!N:N),0)</f>
        <v>0</v>
      </c>
      <c r="I664" t="s">
        <v>1619</v>
      </c>
      <c r="J664" s="23" t="s">
        <v>1144</v>
      </c>
      <c r="K664">
        <v>0</v>
      </c>
      <c r="L664">
        <v>0</v>
      </c>
    </row>
    <row r="665" spans="1:12">
      <c r="A665" s="77" t="s">
        <v>2464</v>
      </c>
      <c r="B665" s="75" t="s">
        <v>4691</v>
      </c>
      <c r="C665" s="77" t="s">
        <v>4691</v>
      </c>
      <c r="D665" s="65" t="s">
        <v>4690</v>
      </c>
      <c r="E665" s="8" t="str">
        <f>IFERROR(_xlfn.XLOOKUP($A665,map_headernames!H:H,map_headernames!H:H),0)</f>
        <v>LIFEEXP</v>
      </c>
      <c r="F665" s="8" t="str">
        <f>IFERROR(_xlfn.XLOOKUP($A665,map_headernames!I:I,map_headernames!I:I),0)</f>
        <v>LIFEEXP</v>
      </c>
      <c r="G665">
        <f>IFERROR(_xlfn.XLOOKUP($A665,map_headernames!N:N,map_headernames!N:N),0)</f>
        <v>0</v>
      </c>
      <c r="H665"/>
      <c r="I665" s="1"/>
      <c r="J665" s="8" t="s">
        <v>3007</v>
      </c>
      <c r="K665" s="1">
        <v>1</v>
      </c>
      <c r="L665" s="21">
        <v>0</v>
      </c>
    </row>
    <row r="666" spans="1:12">
      <c r="A666" s="77" t="s">
        <v>4692</v>
      </c>
      <c r="B666" s="75" t="s">
        <v>4693</v>
      </c>
      <c r="C666" s="77" t="s">
        <v>4693</v>
      </c>
      <c r="D666" s="65" t="s">
        <v>4690</v>
      </c>
      <c r="E666">
        <f>IFERROR(_xlfn.XLOOKUP($A666,map_headernames!H:H,map_headernames!H:H),0)</f>
        <v>0</v>
      </c>
      <c r="F666">
        <f>IFERROR(_xlfn.XLOOKUP($A666,map_headernames!I:I,map_headernames!I:I),0)</f>
        <v>0</v>
      </c>
      <c r="G666">
        <f>IFERROR(_xlfn.XLOOKUP($A666,map_headernames!N:N,map_headernames!N:N),0)</f>
        <v>0</v>
      </c>
      <c r="I666" s="1"/>
      <c r="K666" s="1">
        <v>1</v>
      </c>
      <c r="L666" s="1">
        <v>1</v>
      </c>
    </row>
    <row r="667" spans="1:12">
      <c r="A667" s="77" t="s">
        <v>4694</v>
      </c>
      <c r="B667" s="75" t="s">
        <v>4695</v>
      </c>
      <c r="C667" s="77" t="s">
        <v>4695</v>
      </c>
      <c r="D667" s="65" t="s">
        <v>4690</v>
      </c>
      <c r="E667">
        <f>IFERROR(_xlfn.XLOOKUP($A667,map_headernames!H:H,map_headernames!H:H),0)</f>
        <v>0</v>
      </c>
      <c r="F667">
        <f>IFERROR(_xlfn.XLOOKUP($A667,map_headernames!I:I,map_headernames!I:I),0)</f>
        <v>0</v>
      </c>
      <c r="G667">
        <f>IFERROR(_xlfn.XLOOKUP($A667,map_headernames!N:N,map_headernames!N:N),0)</f>
        <v>0</v>
      </c>
      <c r="I667" s="1"/>
      <c r="K667" s="1">
        <v>2</v>
      </c>
      <c r="L667" s="1">
        <v>1</v>
      </c>
    </row>
    <row r="668" spans="1:12">
      <c r="A668" s="105" t="s">
        <v>4696</v>
      </c>
      <c r="B668" s="75" t="s">
        <v>4697</v>
      </c>
      <c r="C668" s="77" t="s">
        <v>4698</v>
      </c>
      <c r="D668" s="65" t="s">
        <v>4690</v>
      </c>
      <c r="E668">
        <f>IFERROR(_xlfn.XLOOKUP($A668,map_headernames!H:H,map_headernames!H:H),0)</f>
        <v>0</v>
      </c>
      <c r="F668">
        <f>IFERROR(_xlfn.XLOOKUP($A668,map_headernames!I:I,map_headernames!I:I),0)</f>
        <v>0</v>
      </c>
      <c r="G668">
        <f>IFERROR(_xlfn.XLOOKUP($A668,map_headernames!N:N,map_headernames!N:N),0)</f>
        <v>0</v>
      </c>
      <c r="H668" s="23"/>
      <c r="I668" s="23"/>
      <c r="J668" s="23"/>
      <c r="K668">
        <v>2</v>
      </c>
    </row>
    <row r="669" spans="1:12">
      <c r="A669" s="77" t="s">
        <v>4699</v>
      </c>
      <c r="B669" s="77" t="s">
        <v>4700</v>
      </c>
      <c r="C669" s="77" t="s">
        <v>4700</v>
      </c>
      <c r="D669" s="65" t="s">
        <v>4690</v>
      </c>
      <c r="E669">
        <f>IFERROR(_xlfn.XLOOKUP($A669,map_headernames!H:H,map_headernames!H:H),0)</f>
        <v>0</v>
      </c>
      <c r="F669">
        <f>IFERROR(_xlfn.XLOOKUP($A669,map_headernames!I:I,map_headernames!I:I),0)</f>
        <v>0</v>
      </c>
      <c r="G669">
        <f>IFERROR(_xlfn.XLOOKUP($A669,map_headernames!N:N,map_headernames!N:N),0)</f>
        <v>0</v>
      </c>
      <c r="K669">
        <v>0</v>
      </c>
    </row>
    <row r="670" spans="1:12">
      <c r="A670" s="77" t="s">
        <v>4701</v>
      </c>
      <c r="B670" s="77" t="s">
        <v>4702</v>
      </c>
      <c r="C670" s="77" t="s">
        <v>4702</v>
      </c>
      <c r="D670" s="65" t="s">
        <v>4690</v>
      </c>
      <c r="E670">
        <f>IFERROR(_xlfn.XLOOKUP($A670,map_headernames!H:H,map_headernames!H:H),0)</f>
        <v>0</v>
      </c>
      <c r="F670">
        <f>IFERROR(_xlfn.XLOOKUP($A670,map_headernames!I:I,map_headernames!I:I),0)</f>
        <v>0</v>
      </c>
      <c r="G670">
        <f>IFERROR(_xlfn.XLOOKUP($A670,map_headernames!N:N,map_headernames!N:N),0)</f>
        <v>0</v>
      </c>
    </row>
    <row r="671" spans="1:12">
      <c r="A671" s="77" t="s">
        <v>4703</v>
      </c>
      <c r="B671" s="77" t="s">
        <v>4704</v>
      </c>
      <c r="C671" s="77" t="s">
        <v>4705</v>
      </c>
      <c r="D671" s="65" t="s">
        <v>4690</v>
      </c>
      <c r="E671">
        <f>IFERROR(_xlfn.XLOOKUP($A671,map_headernames!H:H,map_headernames!H:H),0)</f>
        <v>0</v>
      </c>
      <c r="F671">
        <f>IFERROR(_xlfn.XLOOKUP($A671,map_headernames!I:I,map_headernames!I:I),0)</f>
        <v>0</v>
      </c>
      <c r="G671">
        <f>IFERROR(_xlfn.XLOOKUP($A671,map_headernames!N:N,map_headernames!N:N),0)</f>
        <v>0</v>
      </c>
    </row>
    <row r="672" spans="1:12">
      <c r="A672" s="77" t="s">
        <v>4706</v>
      </c>
      <c r="B672" s="77" t="s">
        <v>4707</v>
      </c>
      <c r="C672" s="77" t="s">
        <v>4707</v>
      </c>
      <c r="D672" s="65" t="s">
        <v>4690</v>
      </c>
      <c r="E672">
        <f>IFERROR(_xlfn.XLOOKUP($A672,map_headernames!H:H,map_headernames!H:H),0)</f>
        <v>0</v>
      </c>
      <c r="F672">
        <f>IFERROR(_xlfn.XLOOKUP($A672,map_headernames!I:I,map_headernames!I:I),0)</f>
        <v>0</v>
      </c>
      <c r="G672">
        <f>IFERROR(_xlfn.XLOOKUP($A672,map_headernames!N:N,map_headernames!N:N),0)</f>
        <v>0</v>
      </c>
      <c r="K672">
        <v>0</v>
      </c>
    </row>
    <row r="673" spans="1:11">
      <c r="A673" s="77" t="s">
        <v>4708</v>
      </c>
      <c r="B673" s="77" t="s">
        <v>4709</v>
      </c>
      <c r="C673" s="77" t="s">
        <v>4710</v>
      </c>
      <c r="D673" s="65" t="s">
        <v>4690</v>
      </c>
      <c r="E673">
        <f>IFERROR(_xlfn.XLOOKUP($A673,map_headernames!H:H,map_headernames!H:H),0)</f>
        <v>0</v>
      </c>
      <c r="F673">
        <f>IFERROR(_xlfn.XLOOKUP($A673,map_headernames!I:I,map_headernames!I:I),0)</f>
        <v>0</v>
      </c>
      <c r="G673">
        <f>IFERROR(_xlfn.XLOOKUP($A673,map_headernames!N:N,map_headernames!N:N),0)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A3" sqref="A3"/>
    </sheetView>
  </sheetViews>
  <sheetFormatPr defaultRowHeight="14.5"/>
  <cols>
    <col min="1" max="1" width="105.08984375" customWidth="1"/>
    <col min="2" max="2" width="33.453125" customWidth="1"/>
    <col min="3" max="3" width="70.54296875" customWidth="1"/>
    <col min="4" max="4" width="38.453125" customWidth="1"/>
  </cols>
  <sheetData>
    <row r="2" spans="1:3">
      <c r="A2" t="s">
        <v>5320</v>
      </c>
      <c r="B2" t="s">
        <v>5333</v>
      </c>
    </row>
    <row r="3" spans="1:3">
      <c r="A3" s="398" t="s">
        <v>5317</v>
      </c>
      <c r="B3" s="39" t="s">
        <v>5334</v>
      </c>
    </row>
    <row r="4" spans="1:3">
      <c r="A4" t="s">
        <v>5318</v>
      </c>
      <c r="B4" t="s">
        <v>5335</v>
      </c>
    </row>
    <row r="5" spans="1:3">
      <c r="A5" t="s">
        <v>5319</v>
      </c>
      <c r="B5" s="39" t="s">
        <v>5336</v>
      </c>
    </row>
    <row r="6" spans="1:3">
      <c r="A6" t="s">
        <v>5321</v>
      </c>
      <c r="B6" t="s">
        <v>5337</v>
      </c>
    </row>
    <row r="7" spans="1:3">
      <c r="A7" t="s">
        <v>5322</v>
      </c>
      <c r="B7" t="s">
        <v>5325</v>
      </c>
      <c r="C7" t="s">
        <v>5338</v>
      </c>
    </row>
    <row r="8" spans="1:3">
      <c r="A8" t="s">
        <v>5323</v>
      </c>
      <c r="B8" s="39" t="s">
        <v>5326</v>
      </c>
    </row>
    <row r="9" spans="1:3">
      <c r="A9" t="s">
        <v>5324</v>
      </c>
      <c r="B9" t="s">
        <v>5327</v>
      </c>
    </row>
    <row r="10" spans="1:3">
      <c r="A10" s="23" t="s">
        <v>5330</v>
      </c>
      <c r="B10" s="39" t="s">
        <v>5328</v>
      </c>
    </row>
    <row r="11" spans="1:3">
      <c r="A11" t="s">
        <v>5330</v>
      </c>
      <c r="B11" t="s">
        <v>5329</v>
      </c>
    </row>
    <row r="12" spans="1:3">
      <c r="A12" t="s">
        <v>5332</v>
      </c>
      <c r="B12" t="s">
        <v>5331</v>
      </c>
    </row>
    <row r="14" spans="1:3">
      <c r="A14" s="39" t="s">
        <v>5334</v>
      </c>
    </row>
    <row r="17" spans="1:4" ht="15">
      <c r="B17" s="126" t="s">
        <v>5339</v>
      </c>
      <c r="C17" s="126" t="s">
        <v>5340</v>
      </c>
      <c r="D17" s="126" t="s">
        <v>5341</v>
      </c>
    </row>
    <row r="18" spans="1:4">
      <c r="A18" s="121"/>
      <c r="B18" s="130" t="s">
        <v>2481</v>
      </c>
      <c r="C18" s="130" t="s">
        <v>2483</v>
      </c>
      <c r="D18" s="130" t="s">
        <v>2482</v>
      </c>
    </row>
    <row r="19" spans="1:4">
      <c r="B19" s="130" t="s">
        <v>2484</v>
      </c>
      <c r="C19" s="130" t="s">
        <v>2485</v>
      </c>
      <c r="D19" s="130" t="s">
        <v>2482</v>
      </c>
    </row>
    <row r="20" spans="1:4">
      <c r="B20" s="130" t="s">
        <v>2486</v>
      </c>
      <c r="C20" s="130" t="s">
        <v>2487</v>
      </c>
      <c r="D20" s="130" t="s">
        <v>2482</v>
      </c>
    </row>
    <row r="21" spans="1:4">
      <c r="B21" s="130" t="s">
        <v>2488</v>
      </c>
      <c r="C21" s="130" t="s">
        <v>2489</v>
      </c>
      <c r="D21" s="130" t="s">
        <v>2482</v>
      </c>
    </row>
    <row r="22" spans="1:4">
      <c r="B22" s="127" t="s">
        <v>2490</v>
      </c>
      <c r="C22" s="127" t="s">
        <v>2492</v>
      </c>
      <c r="D22" s="127" t="s">
        <v>2491</v>
      </c>
    </row>
    <row r="23" spans="1:4">
      <c r="B23" s="127" t="s">
        <v>2495</v>
      </c>
      <c r="C23" s="127" t="s">
        <v>2496</v>
      </c>
      <c r="D23" s="127" t="s">
        <v>2491</v>
      </c>
    </row>
    <row r="24" spans="1:4">
      <c r="B24" s="127" t="s">
        <v>2498</v>
      </c>
      <c r="C24" s="127" t="s">
        <v>5304</v>
      </c>
      <c r="D24" s="127" t="s">
        <v>2491</v>
      </c>
    </row>
    <row r="25" spans="1:4">
      <c r="B25" s="127" t="s">
        <v>2499</v>
      </c>
      <c r="C25" s="127" t="s">
        <v>2500</v>
      </c>
      <c r="D25" s="127" t="s">
        <v>2491</v>
      </c>
    </row>
    <row r="26" spans="1:4">
      <c r="B26" s="127" t="s">
        <v>2501</v>
      </c>
      <c r="C26" s="127" t="s">
        <v>2502</v>
      </c>
      <c r="D26" s="127" t="s">
        <v>2491</v>
      </c>
    </row>
    <row r="27" spans="1:4">
      <c r="B27" s="127" t="s">
        <v>2503</v>
      </c>
      <c r="C27" s="127" t="s">
        <v>2504</v>
      </c>
      <c r="D27" s="127" t="s">
        <v>2491</v>
      </c>
    </row>
    <row r="28" spans="1:4">
      <c r="B28" s="127" t="s">
        <v>2506</v>
      </c>
      <c r="C28" s="127" t="s">
        <v>2507</v>
      </c>
      <c r="D28" s="127" t="s">
        <v>2491</v>
      </c>
    </row>
    <row r="29" spans="1:4">
      <c r="B29" s="127" t="s">
        <v>2508</v>
      </c>
      <c r="C29" s="127" t="s">
        <v>2509</v>
      </c>
      <c r="D29" s="127" t="s">
        <v>2491</v>
      </c>
    </row>
    <row r="30" spans="1:4">
      <c r="B30" s="127" t="s">
        <v>2510</v>
      </c>
      <c r="C30" s="127" t="s">
        <v>2511</v>
      </c>
      <c r="D30" s="127" t="s">
        <v>2491</v>
      </c>
    </row>
    <row r="31" spans="1:4">
      <c r="B31" s="127" t="s">
        <v>2512</v>
      </c>
      <c r="C31" s="127" t="s">
        <v>2513</v>
      </c>
      <c r="D31" s="127" t="s">
        <v>2491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F885-1A26-4556-8676-55CDE5B8613D}">
  <dimension ref="A2:N362"/>
  <sheetViews>
    <sheetView zoomScaleNormal="100" workbookViewId="0">
      <pane xSplit="3" ySplit="4" topLeftCell="D5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26.36328125" defaultRowHeight="14.5"/>
  <cols>
    <col min="1" max="1" width="4.54296875" style="7" bestFit="1" customWidth="1"/>
    <col min="2" max="2" width="34.54296875" style="7" customWidth="1"/>
    <col min="3" max="3" width="60.453125" style="7" customWidth="1"/>
    <col min="4" max="4" width="19.90625" style="7" customWidth="1"/>
    <col min="5" max="5" width="19.08984375" style="406" customWidth="1"/>
    <col min="6" max="6" width="12.54296875" style="7" customWidth="1"/>
    <col min="7" max="7" width="26.36328125" style="7"/>
    <col min="8" max="8" width="20.90625" style="7" customWidth="1"/>
    <col min="9" max="9" width="16.453125" style="7" customWidth="1"/>
    <col min="10" max="10" width="10.90625" style="7" customWidth="1"/>
    <col min="11" max="11" width="12" style="7" customWidth="1"/>
    <col min="12" max="12" width="18.453125" style="7" customWidth="1"/>
    <col min="13" max="13" width="14.6328125" style="7" customWidth="1"/>
    <col min="14" max="16384" width="26.36328125" style="7"/>
  </cols>
  <sheetData>
    <row r="2" spans="1:14">
      <c r="B2" s="399" t="s">
        <v>5716</v>
      </c>
      <c r="C2" s="479" t="s">
        <v>5317</v>
      </c>
      <c r="E2" s="400" t="str">
        <f>IFERROR(_xlfn.XLOOKUP($B2,map_headernames!H:H,map_headernames!$Q:$Q),"")</f>
        <v/>
      </c>
      <c r="F2" s="400" t="str">
        <f>IFERROR(_xlfn.XLOOKUP($B2,map_headernames!G:G,map_headernames!$Q:$Q),"")</f>
        <v/>
      </c>
      <c r="G2" s="400" t="str">
        <f>IFERROR(_xlfn.XLOOKUP($B2,map_headernames!I:I,map_headernames!$Q:$Q),"")</f>
        <v/>
      </c>
      <c r="H2" s="400" t="str">
        <f>IFERROR(_xlfn.XLOOKUP($B2,map_headernames!J:J,map_headernames!$Q:$Q),"")</f>
        <v/>
      </c>
      <c r="I2" s="400" t="str">
        <f>IFERROR(_xlfn.XLOOKUP($B2,map_headernames!K:K,map_headernames!$Q:$Q),"")</f>
        <v/>
      </c>
      <c r="J2" s="400" t="str">
        <f>IFERROR(_xlfn.XLOOKUP($B2,map_headernames!L:L,map_headernames!$Q:$Q),"")</f>
        <v/>
      </c>
      <c r="K2" s="400" t="str">
        <f>IFERROR(_xlfn.XLOOKUP($B2,map_headernames!N:N,map_headernames!$Q:$Q),"")</f>
        <v/>
      </c>
      <c r="L2" s="400" t="str">
        <f>IFERROR(_xlfn.XLOOKUP($B2,map_headernames!O:O,map_headernames!$Q:$Q),"")</f>
        <v/>
      </c>
      <c r="M2" s="400" t="str">
        <f>IFERROR(_xlfn.XLOOKUP($B2,map_headernames!P:P,map_headernames!$Q:$Q),"")</f>
        <v/>
      </c>
    </row>
    <row r="4" spans="1:14" ht="56.4" customHeight="1">
      <c r="A4" s="7" t="s">
        <v>5715</v>
      </c>
      <c r="B4" s="401" t="s">
        <v>3</v>
      </c>
      <c r="C4" s="402" t="s">
        <v>5340</v>
      </c>
      <c r="D4" s="402" t="s">
        <v>5341</v>
      </c>
      <c r="E4" s="3" t="s">
        <v>2</v>
      </c>
      <c r="F4" s="348" t="s">
        <v>5717</v>
      </c>
      <c r="G4" s="564" t="s">
        <v>0</v>
      </c>
      <c r="H4" s="220" t="s">
        <v>4</v>
      </c>
      <c r="I4" s="422" t="s">
        <v>5</v>
      </c>
      <c r="J4" s="403" t="s">
        <v>4733</v>
      </c>
      <c r="K4" s="217" t="s">
        <v>6</v>
      </c>
      <c r="L4" s="217" t="s">
        <v>5438</v>
      </c>
      <c r="M4" s="404" t="s">
        <v>7</v>
      </c>
      <c r="N4" s="7" t="s">
        <v>5718</v>
      </c>
    </row>
    <row r="5" spans="1:14">
      <c r="A5" s="7">
        <v>237</v>
      </c>
      <c r="B5" s="405" t="s">
        <v>2680</v>
      </c>
      <c r="C5" s="407" t="s">
        <v>2134</v>
      </c>
      <c r="D5" s="405" t="s">
        <v>1052</v>
      </c>
      <c r="E5" s="406" t="str">
        <f>IFERROR(_xlfn.XLOOKUP($B5,map_headernames!H:H,map_headernames!$Q:$Q),"")</f>
        <v>areaid</v>
      </c>
      <c r="F5" s="7" t="str">
        <f>IFERROR(_xlfn.XLOOKUP($B5,map_headernames!G:G,map_headernames!$Q:$Q),"")</f>
        <v/>
      </c>
      <c r="G5" s="7" t="str">
        <f>IFERROR(_xlfn.XLOOKUP($B5,map_headernames!I:I,map_headernames!$Q:$Q),"")</f>
        <v>areaid</v>
      </c>
      <c r="H5" s="7" t="str">
        <f>IFERROR(_xlfn.XLOOKUP($B5,map_headernames!J:J,map_headernames!$Q:$Q),"")</f>
        <v/>
      </c>
      <c r="I5" s="7" t="str">
        <f>IFERROR(_xlfn.XLOOKUP($B5,map_headernames!K:K,map_headernames!$Q:$Q),"")</f>
        <v/>
      </c>
      <c r="J5" s="7" t="str">
        <f>IFERROR(_xlfn.XLOOKUP($B5,map_headernames!L:L,map_headernames!$Q:$Q),"")</f>
        <v/>
      </c>
      <c r="K5" s="7" t="str">
        <f>IFERROR(_xlfn.XLOOKUP($B5,map_headernames!N:N,map_headernames!$Q:$Q),"")</f>
        <v/>
      </c>
      <c r="L5" s="7" t="str">
        <f>IFERROR(_xlfn.XLOOKUP($B5,map_headernames!O:O,map_headernames!$Q:$Q),"")</f>
        <v/>
      </c>
      <c r="M5" s="7" t="str">
        <f>IFERROR(_xlfn.XLOOKUP($B5,map_headernames!P:P,map_headernames!$Q:$Q),"")</f>
        <v/>
      </c>
    </row>
    <row r="6" spans="1:14">
      <c r="A6" s="7">
        <v>238</v>
      </c>
      <c r="B6" s="405" t="s">
        <v>2681</v>
      </c>
      <c r="C6" s="407" t="s">
        <v>2134</v>
      </c>
      <c r="D6" s="405" t="s">
        <v>1052</v>
      </c>
      <c r="E6" s="406" t="str">
        <f>IFERROR(_xlfn.XLOOKUP($B6,map_headernames!H:H,map_headernames!$Q:$Q),"")</f>
        <v>areatype</v>
      </c>
      <c r="F6" s="7" t="str">
        <f>IFERROR(_xlfn.XLOOKUP($B6,map_headernames!G:G,map_headernames!$Q:$Q),"")</f>
        <v/>
      </c>
      <c r="G6" s="7" t="str">
        <f>IFERROR(_xlfn.XLOOKUP($B6,map_headernames!I:I,map_headernames!$Q:$Q),"")</f>
        <v>areatype</v>
      </c>
      <c r="H6" s="7" t="str">
        <f>IFERROR(_xlfn.XLOOKUP($B6,map_headernames!J:J,map_headernames!$Q:$Q),"")</f>
        <v/>
      </c>
      <c r="I6" s="7" t="str">
        <f>IFERROR(_xlfn.XLOOKUP($B6,map_headernames!K:K,map_headernames!$Q:$Q),"")</f>
        <v/>
      </c>
      <c r="J6" s="7" t="str">
        <f>IFERROR(_xlfn.XLOOKUP($B6,map_headernames!L:L,map_headernames!$Q:$Q),"")</f>
        <v/>
      </c>
      <c r="K6" s="7" t="str">
        <f>IFERROR(_xlfn.XLOOKUP($B6,map_headernames!N:N,map_headernames!$Q:$Q),"")</f>
        <v/>
      </c>
      <c r="L6" s="7" t="str">
        <f>IFERROR(_xlfn.XLOOKUP($B6,map_headernames!O:O,map_headernames!$Q:$Q),"")</f>
        <v/>
      </c>
      <c r="M6" s="7" t="str">
        <f>IFERROR(_xlfn.XLOOKUP($B6,map_headernames!P:P,map_headernames!$Q:$Q),"")</f>
        <v/>
      </c>
    </row>
    <row r="7" spans="1:14">
      <c r="A7" s="7">
        <v>228</v>
      </c>
      <c r="B7" s="418" t="s">
        <v>2451</v>
      </c>
      <c r="C7" s="419" t="s">
        <v>2134</v>
      </c>
      <c r="D7" s="418" t="s">
        <v>1052</v>
      </c>
      <c r="E7" s="417" t="str">
        <f>IFERROR(_xlfn.XLOOKUP($B7,map_headernames!H:H,map_headernames!$Q:$Q),"")</f>
        <v/>
      </c>
      <c r="F7" s="417" t="str">
        <f>IFERROR(_xlfn.XLOOKUP($B7,map_headernames!G:G,map_headernames!$Q:$Q),"")</f>
        <v/>
      </c>
      <c r="G7" s="417" t="str">
        <f>IFERROR(_xlfn.XLOOKUP($B7,map_headernames!I:I,map_headernames!$Q:$Q),"")</f>
        <v/>
      </c>
      <c r="H7" s="417" t="str">
        <f>IFERROR(_xlfn.XLOOKUP($B7,map_headernames!J:J,map_headernames!$Q:$Q),"")</f>
        <v/>
      </c>
      <c r="I7" s="417" t="str">
        <f>IFERROR(_xlfn.XLOOKUP($B7,map_headernames!K:K,map_headernames!$Q:$Q),"")</f>
        <v>lon</v>
      </c>
      <c r="J7" s="7" t="str">
        <f>IFERROR(_xlfn.XLOOKUP($B7,map_headernames!L:L,map_headernames!$Q:$Q),"")</f>
        <v/>
      </c>
      <c r="K7" s="7" t="str">
        <f>IFERROR(_xlfn.XLOOKUP($B7,map_headernames!N:N,map_headernames!$Q:$Q),"")</f>
        <v/>
      </c>
      <c r="L7" s="7" t="str">
        <f>IFERROR(_xlfn.XLOOKUP($B7,map_headernames!O:O,map_headernames!$Q:$Q),"")</f>
        <v/>
      </c>
      <c r="M7" s="7" t="str">
        <f>IFERROR(_xlfn.XLOOKUP($B7,map_headernames!P:P,map_headernames!$Q:$Q),"")</f>
        <v/>
      </c>
    </row>
    <row r="8" spans="1:14">
      <c r="A8" s="7">
        <v>229</v>
      </c>
      <c r="B8" s="418" t="s">
        <v>2454</v>
      </c>
      <c r="C8" s="419" t="s">
        <v>2134</v>
      </c>
      <c r="D8" s="418" t="s">
        <v>1052</v>
      </c>
      <c r="E8" s="417" t="str">
        <f>IFERROR(_xlfn.XLOOKUP($B8,map_headernames!H:H,map_headernames!$Q:$Q),"")</f>
        <v/>
      </c>
      <c r="F8" s="417" t="str">
        <f>IFERROR(_xlfn.XLOOKUP($B8,map_headernames!G:G,map_headernames!$Q:$Q),"")</f>
        <v/>
      </c>
      <c r="G8" s="417" t="str">
        <f>IFERROR(_xlfn.XLOOKUP($B8,map_headernames!I:I,map_headernames!$Q:$Q),"")</f>
        <v/>
      </c>
      <c r="H8" s="417" t="str">
        <f>IFERROR(_xlfn.XLOOKUP($B8,map_headernames!J:J,map_headernames!$Q:$Q),"")</f>
        <v/>
      </c>
      <c r="I8" s="417" t="str">
        <f>IFERROR(_xlfn.XLOOKUP($B8,map_headernames!K:K,map_headernames!$Q:$Q),"")</f>
        <v>lat</v>
      </c>
      <c r="J8" s="7" t="str">
        <f>IFERROR(_xlfn.XLOOKUP($B8,map_headernames!L:L,map_headernames!$Q:$Q),"")</f>
        <v/>
      </c>
      <c r="K8" s="7" t="str">
        <f>IFERROR(_xlfn.XLOOKUP($B8,map_headernames!N:N,map_headernames!$Q:$Q),"")</f>
        <v/>
      </c>
      <c r="L8" s="7" t="str">
        <f>IFERROR(_xlfn.XLOOKUP($B8,map_headernames!O:O,map_headernames!$Q:$Q),"")</f>
        <v/>
      </c>
      <c r="M8" s="7" t="str">
        <f>IFERROR(_xlfn.XLOOKUP($B8,map_headernames!P:P,map_headernames!$Q:$Q),"")</f>
        <v/>
      </c>
    </row>
    <row r="9" spans="1:14">
      <c r="A9" s="7">
        <v>235</v>
      </c>
      <c r="B9" s="405" t="s">
        <v>2185</v>
      </c>
      <c r="C9" s="407" t="s">
        <v>2134</v>
      </c>
      <c r="D9" s="405" t="s">
        <v>1052</v>
      </c>
      <c r="E9" s="406" t="str">
        <f>IFERROR(_xlfn.XLOOKUP($B9,map_headernames!H:H,map_headernames!$Q:$Q),"")</f>
        <v>radius.miles</v>
      </c>
      <c r="F9" s="7" t="str">
        <f>IFERROR(_xlfn.XLOOKUP($B9,map_headernames!G:G,map_headernames!$Q:$Q),"")</f>
        <v/>
      </c>
      <c r="G9" s="7" t="str">
        <f>IFERROR(_xlfn.XLOOKUP($B9,map_headernames!I:I,map_headernames!$Q:$Q),"")</f>
        <v>radius.miles</v>
      </c>
      <c r="H9" s="7" t="str">
        <f>IFERROR(_xlfn.XLOOKUP($B9,map_headernames!J:J,map_headernames!$Q:$Q),"")</f>
        <v/>
      </c>
      <c r="I9" s="7" t="str">
        <f>IFERROR(_xlfn.XLOOKUP($B9,map_headernames!K:K,map_headernames!$Q:$Q),"")</f>
        <v/>
      </c>
      <c r="J9" s="7" t="str">
        <f>IFERROR(_xlfn.XLOOKUP($B9,map_headernames!L:L,map_headernames!$Q:$Q),"")</f>
        <v/>
      </c>
      <c r="K9" s="7" t="str">
        <f>IFERROR(_xlfn.XLOOKUP($B9,map_headernames!N:N,map_headernames!$Q:$Q),"")</f>
        <v/>
      </c>
      <c r="L9" s="7" t="str">
        <f>IFERROR(_xlfn.XLOOKUP($B9,map_headernames!O:O,map_headernames!$Q:$Q),"")</f>
        <v/>
      </c>
      <c r="M9" s="7" t="str">
        <f>IFERROR(_xlfn.XLOOKUP($B9,map_headernames!P:P,map_headernames!$Q:$Q),"")</f>
        <v/>
      </c>
    </row>
    <row r="10" spans="1:14">
      <c r="A10" s="7">
        <v>209</v>
      </c>
      <c r="B10" s="405" t="s">
        <v>1049</v>
      </c>
      <c r="C10" s="405" t="s">
        <v>1053</v>
      </c>
      <c r="D10" s="405" t="s">
        <v>1052</v>
      </c>
      <c r="E10" s="406" t="str">
        <f>IFERROR(_xlfn.XLOOKUP($B10,map_headernames!H:H,map_headernames!$Q:$Q),"")</f>
        <v>REGION</v>
      </c>
      <c r="F10" s="7" t="str">
        <f>IFERROR(_xlfn.XLOOKUP($B10,map_headernames!G:G,map_headernames!$Q:$Q),"")</f>
        <v/>
      </c>
      <c r="G10" s="7" t="str">
        <f>IFERROR(_xlfn.XLOOKUP($B10,map_headernames!I:I,map_headernames!$Q:$Q),"")</f>
        <v>REGION</v>
      </c>
      <c r="H10" s="7" t="str">
        <f>IFERROR(_xlfn.XLOOKUP($B10,map_headernames!J:J,map_headernames!$Q:$Q),"")</f>
        <v/>
      </c>
      <c r="I10" s="7" t="str">
        <f>IFERROR(_xlfn.XLOOKUP($B10,map_headernames!K:K,map_headernames!$Q:$Q),"")</f>
        <v/>
      </c>
      <c r="J10" s="7" t="str">
        <f>IFERROR(_xlfn.XLOOKUP($B10,map_headernames!L:L,map_headernames!$Q:$Q),"")</f>
        <v/>
      </c>
      <c r="K10" s="7" t="str">
        <f>IFERROR(_xlfn.XLOOKUP($B10,map_headernames!N:N,map_headernames!$Q:$Q),"")</f>
        <v/>
      </c>
      <c r="L10" s="7" t="str">
        <f>IFERROR(_xlfn.XLOOKUP($B10,map_headernames!O:O,map_headernames!$Q:$Q),"")</f>
        <v/>
      </c>
      <c r="M10" s="7" t="str">
        <f>IFERROR(_xlfn.XLOOKUP($B10,map_headernames!P:P,map_headernames!$Q:$Q),"")</f>
        <v/>
      </c>
    </row>
    <row r="11" spans="1:14">
      <c r="A11" s="7">
        <v>230</v>
      </c>
      <c r="B11" s="405" t="s">
        <v>2678</v>
      </c>
      <c r="C11" s="407" t="s">
        <v>2134</v>
      </c>
      <c r="D11" s="405" t="s">
        <v>1052</v>
      </c>
      <c r="E11" s="406" t="str">
        <f>IFERROR(_xlfn.XLOOKUP($B11,map_headernames!H:H,map_headernames!$Q:$Q),"")</f>
        <v>geometry</v>
      </c>
      <c r="F11" s="7" t="str">
        <f>IFERROR(_xlfn.XLOOKUP($B11,map_headernames!G:G,map_headernames!$Q:$Q),"")</f>
        <v/>
      </c>
      <c r="G11" s="7" t="str">
        <f>IFERROR(_xlfn.XLOOKUP($B11,map_headernames!I:I,map_headernames!$Q:$Q),"")</f>
        <v>geometry</v>
      </c>
      <c r="H11" s="7" t="str">
        <f>IFERROR(_xlfn.XLOOKUP($B11,map_headernames!J:J,map_headernames!$Q:$Q),"")</f>
        <v/>
      </c>
      <c r="I11" s="7" t="str">
        <f>IFERROR(_xlfn.XLOOKUP($B11,map_headernames!K:K,map_headernames!$Q:$Q),"")</f>
        <v/>
      </c>
      <c r="J11" s="7" t="str">
        <f>IFERROR(_xlfn.XLOOKUP($B11,map_headernames!L:L,map_headernames!$Q:$Q),"")</f>
        <v/>
      </c>
      <c r="K11" s="7" t="str">
        <f>IFERROR(_xlfn.XLOOKUP($B11,map_headernames!N:N,map_headernames!$Q:$Q),"")</f>
        <v/>
      </c>
      <c r="L11" s="7" t="str">
        <f>IFERROR(_xlfn.XLOOKUP($B11,map_headernames!O:O,map_headernames!$Q:$Q),"")</f>
        <v/>
      </c>
      <c r="M11" s="7" t="str">
        <f>IFERROR(_xlfn.XLOOKUP($B11,map_headernames!P:P,map_headernames!$Q:$Q),"")</f>
        <v/>
      </c>
    </row>
    <row r="12" spans="1:14">
      <c r="A12" s="7">
        <v>37</v>
      </c>
      <c r="B12" s="405" t="s">
        <v>1056</v>
      </c>
      <c r="C12" s="405" t="s">
        <v>1062</v>
      </c>
      <c r="D12" s="405" t="s">
        <v>1059</v>
      </c>
      <c r="E12" s="406" t="str">
        <f>IFERROR(_xlfn.XLOOKUP($B12,map_headernames!H:H,map_headernames!$Q:$Q),"")</f>
        <v>hhlds</v>
      </c>
      <c r="F12" s="7" t="str">
        <f>IFERROR(_xlfn.XLOOKUP($B12,map_headernames!G:G,map_headernames!$Q:$Q),"")</f>
        <v/>
      </c>
      <c r="G12" s="7" t="str">
        <f>IFERROR(_xlfn.XLOOKUP($B12,map_headernames!I:I,map_headernames!$Q:$Q),"")</f>
        <v>hhlds</v>
      </c>
      <c r="H12" s="7" t="str">
        <f>IFERROR(_xlfn.XLOOKUP($B12,map_headernames!J:J,map_headernames!$Q:$Q),"")</f>
        <v/>
      </c>
      <c r="I12" s="7" t="str">
        <f>IFERROR(_xlfn.XLOOKUP($B12,map_headernames!K:K,map_headernames!$Q:$Q),"")</f>
        <v/>
      </c>
      <c r="J12" s="7" t="str">
        <f>IFERROR(_xlfn.XLOOKUP($B12,map_headernames!L:L,map_headernames!$Q:$Q),"")</f>
        <v/>
      </c>
      <c r="K12" s="7" t="str">
        <f>IFERROR(_xlfn.XLOOKUP($B12,map_headernames!N:N,map_headernames!$Q:$Q),"")</f>
        <v/>
      </c>
      <c r="L12" s="7" t="str">
        <f>IFERROR(_xlfn.XLOOKUP($B12,map_headernames!O:O,map_headernames!$Q:$Q),"")</f>
        <v/>
      </c>
      <c r="M12" s="7" t="str">
        <f>IFERROR(_xlfn.XLOOKUP($B12,map_headernames!P:P,map_headernames!$Q:$Q),"")</f>
        <v/>
      </c>
    </row>
    <row r="13" spans="1:14">
      <c r="A13" s="7">
        <v>240</v>
      </c>
      <c r="B13" s="405" t="s">
        <v>1066</v>
      </c>
      <c r="C13" s="405" t="s">
        <v>1069</v>
      </c>
      <c r="D13" s="405" t="s">
        <v>1052</v>
      </c>
      <c r="E13" s="406" t="str">
        <f>IFERROR(_xlfn.XLOOKUP($B13,map_headernames!H:H,map_headernames!$Q:$Q),"")</f>
        <v>inputAreaMiles</v>
      </c>
      <c r="F13" s="7" t="str">
        <f>IFERROR(_xlfn.XLOOKUP($B13,map_headernames!G:G,map_headernames!$Q:$Q),"")</f>
        <v/>
      </c>
      <c r="G13" s="7" t="str">
        <f>IFERROR(_xlfn.XLOOKUP($B13,map_headernames!I:I,map_headernames!$Q:$Q),"")</f>
        <v>inputAreaMiles</v>
      </c>
      <c r="H13" s="7" t="str">
        <f>IFERROR(_xlfn.XLOOKUP($B13,map_headernames!J:J,map_headernames!$Q:$Q),"")</f>
        <v/>
      </c>
      <c r="I13" s="7" t="str">
        <f>IFERROR(_xlfn.XLOOKUP($B13,map_headernames!K:K,map_headernames!$Q:$Q),"")</f>
        <v/>
      </c>
      <c r="J13" s="7" t="str">
        <f>IFERROR(_xlfn.XLOOKUP($B13,map_headernames!L:L,map_headernames!$Q:$Q),"")</f>
        <v/>
      </c>
      <c r="K13" s="7" t="str">
        <f>IFERROR(_xlfn.XLOOKUP($B13,map_headernames!N:N,map_headernames!$Q:$Q),"")</f>
        <v/>
      </c>
      <c r="L13" s="7" t="str">
        <f>IFERROR(_xlfn.XLOOKUP($B13,map_headernames!O:O,map_headernames!$Q:$Q),"")</f>
        <v/>
      </c>
      <c r="M13" s="7" t="str">
        <f>IFERROR(_xlfn.XLOOKUP($B13,map_headernames!P:P,map_headernames!$Q:$Q),"")</f>
        <v/>
      </c>
    </row>
    <row r="14" spans="1:14">
      <c r="A14" s="7">
        <v>35</v>
      </c>
      <c r="B14" s="405" t="s">
        <v>2464</v>
      </c>
      <c r="C14" s="405" t="s">
        <v>2465</v>
      </c>
      <c r="D14" s="405" t="s">
        <v>1059</v>
      </c>
      <c r="E14" s="406" t="str">
        <f>IFERROR(_xlfn.XLOOKUP($B14,map_headernames!H:H,map_headernames!$Q:$Q),"")</f>
        <v>lifexyears</v>
      </c>
      <c r="F14" s="7" t="str">
        <f>IFERROR(_xlfn.XLOOKUP($B14,map_headernames!G:G,map_headernames!$Q:$Q),"")</f>
        <v/>
      </c>
      <c r="G14" s="7" t="str">
        <f>IFERROR(_xlfn.XLOOKUP($B14,map_headernames!I:I,map_headernames!$Q:$Q),"")</f>
        <v>lifexyears</v>
      </c>
      <c r="H14" s="7" t="str">
        <f>IFERROR(_xlfn.XLOOKUP($B14,map_headernames!J:J,map_headernames!$Q:$Q),"")</f>
        <v/>
      </c>
      <c r="I14" s="7" t="str">
        <f>IFERROR(_xlfn.XLOOKUP($B14,map_headernames!K:K,map_headernames!$Q:$Q),"")</f>
        <v/>
      </c>
      <c r="J14" s="7" t="str">
        <f>IFERROR(_xlfn.XLOOKUP($B14,map_headernames!L:L,map_headernames!$Q:$Q),"")</f>
        <v>lifexyears</v>
      </c>
      <c r="K14" s="7" t="str">
        <f>IFERROR(_xlfn.XLOOKUP($B14,map_headernames!N:N,map_headernames!$Q:$Q),"")</f>
        <v/>
      </c>
      <c r="L14" s="7" t="str">
        <f>IFERROR(_xlfn.XLOOKUP($B14,map_headernames!O:O,map_headernames!$Q:$Q),"")</f>
        <v/>
      </c>
      <c r="M14" s="7" t="str">
        <f>IFERROR(_xlfn.XLOOKUP($B14,map_headernames!P:P,map_headernames!$Q:$Q),"")</f>
        <v/>
      </c>
    </row>
    <row r="15" spans="1:14">
      <c r="A15" s="442">
        <v>284</v>
      </c>
      <c r="B15" s="405" t="s">
        <v>2645</v>
      </c>
      <c r="C15" s="405" t="s">
        <v>2646</v>
      </c>
      <c r="D15" s="405" t="s">
        <v>2630</v>
      </c>
      <c r="E15" s="406" t="str">
        <f>IFERROR(_xlfn.XLOOKUP($B15,map_headernames!H:H,map_headernames!$Q:$Q),"")</f>
        <v>avg.pctnobroadband</v>
      </c>
      <c r="F15" s="7" t="str">
        <f>IFERROR(_xlfn.XLOOKUP($B15,map_headernames!G:G,map_headernames!$Q:$Q),"")</f>
        <v/>
      </c>
      <c r="G15" s="7" t="str">
        <f>IFERROR(_xlfn.XLOOKUP($B15,map_headernames!I:I,map_headernames!$Q:$Q),"")</f>
        <v>avg.pctnobroadband</v>
      </c>
      <c r="H15" s="7" t="str">
        <f>IFERROR(_xlfn.XLOOKUP($B15,map_headernames!J:J,map_headernames!$Q:$Q),"")</f>
        <v/>
      </c>
      <c r="I15" s="7" t="str">
        <f>IFERROR(_xlfn.XLOOKUP($B15,map_headernames!K:K,map_headernames!$Q:$Q),"")</f>
        <v/>
      </c>
      <c r="J15" s="7" t="str">
        <f>IFERROR(_xlfn.XLOOKUP($B15,map_headernames!L:L,map_headernames!$Q:$Q),"")</f>
        <v/>
      </c>
      <c r="K15" s="7" t="str">
        <f>IFERROR(_xlfn.XLOOKUP($B15,map_headernames!N:N,map_headernames!$Q:$Q),"")</f>
        <v/>
      </c>
      <c r="L15" s="7" t="str">
        <f>IFERROR(_xlfn.XLOOKUP($B15,map_headernames!O:O,map_headernames!$Q:$Q),"")</f>
        <v/>
      </c>
      <c r="M15" s="7" t="str">
        <f>IFERROR(_xlfn.XLOOKUP($B15,map_headernames!P:P,map_headernames!$Q:$Q),"")</f>
        <v/>
      </c>
    </row>
    <row r="16" spans="1:14">
      <c r="A16" s="7">
        <v>296</v>
      </c>
      <c r="B16" s="405" t="s">
        <v>2649</v>
      </c>
      <c r="C16" s="405" t="s">
        <v>2650</v>
      </c>
      <c r="D16" s="405" t="s">
        <v>2630</v>
      </c>
      <c r="E16" s="406" t="str">
        <f>IFERROR(_xlfn.XLOOKUP($B16,map_headernames!H:H,map_headernames!$Q:$Q),"")</f>
        <v>pctile.pctnobroadband</v>
      </c>
      <c r="F16" s="7" t="str">
        <f>IFERROR(_xlfn.XLOOKUP($B16,map_headernames!G:G,map_headernames!$Q:$Q),"")</f>
        <v/>
      </c>
      <c r="G16" s="7" t="str">
        <f>IFERROR(_xlfn.XLOOKUP($B16,map_headernames!I:I,map_headernames!$Q:$Q),"")</f>
        <v>pctile.pctnobroadband</v>
      </c>
      <c r="H16" s="7" t="str">
        <f>IFERROR(_xlfn.XLOOKUP($B16,map_headernames!J:J,map_headernames!$Q:$Q),"")</f>
        <v/>
      </c>
      <c r="I16" s="7" t="str">
        <f>IFERROR(_xlfn.XLOOKUP($B16,map_headernames!K:K,map_headernames!$Q:$Q),"")</f>
        <v/>
      </c>
      <c r="J16" s="7" t="str">
        <f>IFERROR(_xlfn.XLOOKUP($B16,map_headernames!L:L,map_headernames!$Q:$Q),"")</f>
        <v/>
      </c>
      <c r="K16" s="7" t="str">
        <f>IFERROR(_xlfn.XLOOKUP($B16,map_headernames!N:N,map_headernames!$Q:$Q),"")</f>
        <v/>
      </c>
      <c r="L16" s="7" t="str">
        <f>IFERROR(_xlfn.XLOOKUP($B16,map_headernames!O:O,map_headernames!$Q:$Q),"")</f>
        <v/>
      </c>
      <c r="M16" s="7" t="str">
        <f>IFERROR(_xlfn.XLOOKUP($B16,map_headernames!P:P,map_headernames!$Q:$Q),"")</f>
        <v/>
      </c>
    </row>
    <row r="17" spans="1:13">
      <c r="A17" s="442">
        <v>285</v>
      </c>
      <c r="B17" s="405" t="s">
        <v>2647</v>
      </c>
      <c r="C17" s="405" t="s">
        <v>2648</v>
      </c>
      <c r="D17" s="405" t="s">
        <v>2630</v>
      </c>
      <c r="E17" s="406" t="str">
        <f>IFERROR(_xlfn.XLOOKUP($B17,map_headernames!H:H,map_headernames!$Q:$Q),"")</f>
        <v>avg.pctnohealthinsurance</v>
      </c>
      <c r="F17" s="7" t="str">
        <f>IFERROR(_xlfn.XLOOKUP($B17,map_headernames!G:G,map_headernames!$Q:$Q),"")</f>
        <v/>
      </c>
      <c r="G17" s="7" t="str">
        <f>IFERROR(_xlfn.XLOOKUP($B17,map_headernames!I:I,map_headernames!$Q:$Q),"")</f>
        <v>avg.pctnohealthinsurance</v>
      </c>
      <c r="H17" s="7" t="str">
        <f>IFERROR(_xlfn.XLOOKUP($B17,map_headernames!J:J,map_headernames!$Q:$Q),"")</f>
        <v/>
      </c>
      <c r="I17" s="7" t="str">
        <f>IFERROR(_xlfn.XLOOKUP($B17,map_headernames!K:K,map_headernames!$Q:$Q),"")</f>
        <v/>
      </c>
      <c r="J17" s="7" t="str">
        <f>IFERROR(_xlfn.XLOOKUP($B17,map_headernames!L:L,map_headernames!$Q:$Q),"")</f>
        <v/>
      </c>
      <c r="K17" s="7" t="str">
        <f>IFERROR(_xlfn.XLOOKUP($B17,map_headernames!N:N,map_headernames!$Q:$Q),"")</f>
        <v/>
      </c>
      <c r="L17" s="7" t="str">
        <f>IFERROR(_xlfn.XLOOKUP($B17,map_headernames!O:O,map_headernames!$Q:$Q),"")</f>
        <v/>
      </c>
      <c r="M17" s="7" t="str">
        <f>IFERROR(_xlfn.XLOOKUP($B17,map_headernames!P:P,map_headernames!$Q:$Q),"")</f>
        <v/>
      </c>
    </row>
    <row r="18" spans="1:13">
      <c r="A18" s="7">
        <v>297</v>
      </c>
      <c r="B18" s="405" t="s">
        <v>2651</v>
      </c>
      <c r="C18" s="405" t="s">
        <v>2652</v>
      </c>
      <c r="D18" s="405" t="s">
        <v>2630</v>
      </c>
      <c r="E18" s="406" t="str">
        <f>IFERROR(_xlfn.XLOOKUP($B18,map_headernames!H:H,map_headernames!$Q:$Q),"")</f>
        <v>pctile.pctnohealthinsurance</v>
      </c>
      <c r="F18" s="7" t="str">
        <f>IFERROR(_xlfn.XLOOKUP($B18,map_headernames!G:G,map_headernames!$Q:$Q),"")</f>
        <v/>
      </c>
      <c r="G18" s="7" t="str">
        <f>IFERROR(_xlfn.XLOOKUP($B18,map_headernames!I:I,map_headernames!$Q:$Q),"")</f>
        <v>pctile.pctnohealthinsurance</v>
      </c>
      <c r="H18" s="7" t="str">
        <f>IFERROR(_xlfn.XLOOKUP($B18,map_headernames!J:J,map_headernames!$Q:$Q),"")</f>
        <v/>
      </c>
      <c r="I18" s="7" t="str">
        <f>IFERROR(_xlfn.XLOOKUP($B18,map_headernames!K:K,map_headernames!$Q:$Q),"")</f>
        <v/>
      </c>
      <c r="J18" s="7" t="str">
        <f>IFERROR(_xlfn.XLOOKUP($B18,map_headernames!L:L,map_headernames!$Q:$Q),"")</f>
        <v/>
      </c>
      <c r="K18" s="7" t="str">
        <f>IFERROR(_xlfn.XLOOKUP($B18,map_headernames!N:N,map_headernames!$Q:$Q),"")</f>
        <v/>
      </c>
      <c r="L18" s="7" t="str">
        <f>IFERROR(_xlfn.XLOOKUP($B18,map_headernames!O:O,map_headernames!$Q:$Q),"")</f>
        <v/>
      </c>
      <c r="M18" s="7" t="str">
        <f>IFERROR(_xlfn.XLOOKUP($B18,map_headernames!P:P,map_headernames!$Q:$Q),"")</f>
        <v/>
      </c>
    </row>
    <row r="19" spans="1:13">
      <c r="A19" s="442">
        <v>288</v>
      </c>
      <c r="B19" s="405" t="s">
        <v>2623</v>
      </c>
      <c r="C19" s="405" t="s">
        <v>2624</v>
      </c>
      <c r="D19" s="405" t="s">
        <v>2602</v>
      </c>
      <c r="E19" s="406" t="str">
        <f>IFERROR(_xlfn.XLOOKUP($B19,map_headernames!H:H,map_headernames!$Q:$Q),"")</f>
        <v>avg.pctfire</v>
      </c>
      <c r="F19" s="7" t="str">
        <f>IFERROR(_xlfn.XLOOKUP($B19,map_headernames!G:G,map_headernames!$Q:$Q),"")</f>
        <v/>
      </c>
      <c r="G19" s="7" t="str">
        <f>IFERROR(_xlfn.XLOOKUP($B19,map_headernames!I:I,map_headernames!$Q:$Q),"")</f>
        <v>avg.pctfire</v>
      </c>
      <c r="H19" s="7" t="str">
        <f>IFERROR(_xlfn.XLOOKUP($B19,map_headernames!J:J,map_headernames!$Q:$Q),"")</f>
        <v/>
      </c>
      <c r="I19" s="7" t="str">
        <f>IFERROR(_xlfn.XLOOKUP($B19,map_headernames!K:K,map_headernames!$Q:$Q),"")</f>
        <v/>
      </c>
      <c r="J19" s="7" t="str">
        <f>IFERROR(_xlfn.XLOOKUP($B19,map_headernames!L:L,map_headernames!$Q:$Q),"")</f>
        <v/>
      </c>
      <c r="K19" s="7" t="str">
        <f>IFERROR(_xlfn.XLOOKUP($B19,map_headernames!N:N,map_headernames!$Q:$Q),"")</f>
        <v/>
      </c>
      <c r="L19" s="7" t="str">
        <f>IFERROR(_xlfn.XLOOKUP($B19,map_headernames!O:O,map_headernames!$Q:$Q),"")</f>
        <v/>
      </c>
      <c r="M19" s="7" t="str">
        <f>IFERROR(_xlfn.XLOOKUP($B19,map_headernames!P:P,map_headernames!$Q:$Q),"")</f>
        <v/>
      </c>
    </row>
    <row r="20" spans="1:13">
      <c r="A20" s="7">
        <v>300</v>
      </c>
      <c r="B20" s="405" t="s">
        <v>2627</v>
      </c>
      <c r="C20" s="405" t="s">
        <v>2628</v>
      </c>
      <c r="D20" s="405" t="s">
        <v>2602</v>
      </c>
      <c r="E20" s="406" t="str">
        <f>IFERROR(_xlfn.XLOOKUP($B20,map_headernames!H:H,map_headernames!$Q:$Q),"")</f>
        <v>pctile.pctfire</v>
      </c>
      <c r="F20" s="7" t="str">
        <f>IFERROR(_xlfn.XLOOKUP($B20,map_headernames!G:G,map_headernames!$Q:$Q),"")</f>
        <v/>
      </c>
      <c r="G20" s="7" t="str">
        <f>IFERROR(_xlfn.XLOOKUP($B20,map_headernames!I:I,map_headernames!$Q:$Q),"")</f>
        <v>pctile.pctfire</v>
      </c>
      <c r="H20" s="7" t="str">
        <f>IFERROR(_xlfn.XLOOKUP($B20,map_headernames!J:J,map_headernames!$Q:$Q),"")</f>
        <v/>
      </c>
      <c r="I20" s="7" t="str">
        <f>IFERROR(_xlfn.XLOOKUP($B20,map_headernames!K:K,map_headernames!$Q:$Q),"")</f>
        <v/>
      </c>
      <c r="J20" s="7" t="str">
        <f>IFERROR(_xlfn.XLOOKUP($B20,map_headernames!L:L,map_headernames!$Q:$Q),"")</f>
        <v/>
      </c>
      <c r="K20" s="7" t="str">
        <f>IFERROR(_xlfn.XLOOKUP($B20,map_headernames!N:N,map_headernames!$Q:$Q),"")</f>
        <v/>
      </c>
      <c r="L20" s="7" t="str">
        <f>IFERROR(_xlfn.XLOOKUP($B20,map_headernames!O:O,map_headernames!$Q:$Q),"")</f>
        <v/>
      </c>
      <c r="M20" s="7" t="str">
        <f>IFERROR(_xlfn.XLOOKUP($B20,map_headernames!P:P,map_headernames!$Q:$Q),"")</f>
        <v/>
      </c>
    </row>
    <row r="21" spans="1:13">
      <c r="A21" s="442">
        <v>289</v>
      </c>
      <c r="B21" s="405" t="s">
        <v>2671</v>
      </c>
      <c r="C21" s="405" t="s">
        <v>2672</v>
      </c>
      <c r="D21" s="405" t="s">
        <v>2602</v>
      </c>
      <c r="E21" s="406" t="str">
        <f>IFERROR(_xlfn.XLOOKUP($B21,map_headernames!H:H,map_headernames!$Q:$Q),"")</f>
        <v>avg.pctfire30</v>
      </c>
      <c r="F21" s="7" t="str">
        <f>IFERROR(_xlfn.XLOOKUP($B21,map_headernames!G:G,map_headernames!$Q:$Q),"")</f>
        <v/>
      </c>
      <c r="G21" s="7" t="str">
        <f>IFERROR(_xlfn.XLOOKUP($B21,map_headernames!I:I,map_headernames!$Q:$Q),"")</f>
        <v>avg.pctfire30</v>
      </c>
      <c r="H21" s="7" t="str">
        <f>IFERROR(_xlfn.XLOOKUP($B21,map_headernames!J:J,map_headernames!$Q:$Q),"")</f>
        <v/>
      </c>
      <c r="I21" s="7" t="str">
        <f>IFERROR(_xlfn.XLOOKUP($B21,map_headernames!K:K,map_headernames!$Q:$Q),"")</f>
        <v/>
      </c>
      <c r="J21" s="7" t="str">
        <f>IFERROR(_xlfn.XLOOKUP($B21,map_headernames!L:L,map_headernames!$Q:$Q),"")</f>
        <v/>
      </c>
      <c r="K21" s="7" t="str">
        <f>IFERROR(_xlfn.XLOOKUP($B21,map_headernames!N:N,map_headernames!$Q:$Q),"")</f>
        <v/>
      </c>
      <c r="L21" s="7" t="str">
        <f>IFERROR(_xlfn.XLOOKUP($B21,map_headernames!O:O,map_headernames!$Q:$Q),"")</f>
        <v/>
      </c>
      <c r="M21" s="7" t="str">
        <f>IFERROR(_xlfn.XLOOKUP($B21,map_headernames!P:P,map_headernames!$Q:$Q),"")</f>
        <v/>
      </c>
    </row>
    <row r="22" spans="1:13" ht="15" thickBot="1">
      <c r="A22" s="7">
        <v>301</v>
      </c>
      <c r="B22" s="428" t="s">
        <v>2673</v>
      </c>
      <c r="C22" s="428" t="s">
        <v>2674</v>
      </c>
      <c r="D22" s="428" t="s">
        <v>2602</v>
      </c>
      <c r="E22" s="406" t="str">
        <f>IFERROR(_xlfn.XLOOKUP($B22,map_headernames!H:H,map_headernames!$Q:$Q),"")</f>
        <v>pctile.pctfire30</v>
      </c>
      <c r="F22" s="7" t="str">
        <f>IFERROR(_xlfn.XLOOKUP($B22,map_headernames!G:G,map_headernames!$Q:$Q),"")</f>
        <v/>
      </c>
      <c r="G22" s="7" t="str">
        <f>IFERROR(_xlfn.XLOOKUP($B22,map_headernames!I:I,map_headernames!$Q:$Q),"")</f>
        <v>pctile.pctfire30</v>
      </c>
      <c r="H22" s="7" t="str">
        <f>IFERROR(_xlfn.XLOOKUP($B22,map_headernames!J:J,map_headernames!$Q:$Q),"")</f>
        <v/>
      </c>
      <c r="I22" s="7" t="str">
        <f>IFERROR(_xlfn.XLOOKUP($B22,map_headernames!K:K,map_headernames!$Q:$Q),"")</f>
        <v/>
      </c>
      <c r="J22" s="7" t="str">
        <f>IFERROR(_xlfn.XLOOKUP($B22,map_headernames!L:L,map_headernames!$Q:$Q),"")</f>
        <v/>
      </c>
      <c r="K22" s="7" t="str">
        <f>IFERROR(_xlfn.XLOOKUP($B22,map_headernames!N:N,map_headernames!$Q:$Q),"")</f>
        <v/>
      </c>
      <c r="L22" s="7" t="str">
        <f>IFERROR(_xlfn.XLOOKUP($B22,map_headernames!O:O,map_headernames!$Q:$Q),"")</f>
        <v/>
      </c>
      <c r="M22" s="7" t="str">
        <f>IFERROR(_xlfn.XLOOKUP($B22,map_headernames!P:P,map_headernames!$Q:$Q),"")</f>
        <v/>
      </c>
    </row>
    <row r="23" spans="1:13">
      <c r="A23" s="442">
        <v>286</v>
      </c>
      <c r="B23" s="461" t="s">
        <v>2620</v>
      </c>
      <c r="C23" s="430" t="s">
        <v>2621</v>
      </c>
      <c r="D23" s="430" t="s">
        <v>5672</v>
      </c>
      <c r="E23" s="431" t="str">
        <f>IFERROR(_xlfn.XLOOKUP($B23,map_headernames!H:H,map_headernames!$Q:$Q),"")</f>
        <v>avg.pctflood</v>
      </c>
      <c r="F23" s="468" t="str">
        <f>IFERROR(_xlfn.XLOOKUP($B23,map_headernames!G:G,map_headernames!$Q:$Q),"")</f>
        <v/>
      </c>
      <c r="G23" s="337" t="str">
        <f>IFERROR(_xlfn.XLOOKUP($B23,map_headernames!I:I,map_headernames!$Q:$Q),"")</f>
        <v>avg.pctflood</v>
      </c>
      <c r="H23" s="337" t="str">
        <f>IFERROR(_xlfn.XLOOKUP($B23,map_headernames!J:J,map_headernames!$Q:$Q),"")</f>
        <v/>
      </c>
      <c r="I23" s="337" t="str">
        <f>IFERROR(_xlfn.XLOOKUP($B23,map_headernames!K:K,map_headernames!$Q:$Q),"")</f>
        <v/>
      </c>
      <c r="J23" s="432" t="str">
        <f>IFERROR(_xlfn.XLOOKUP($B23,map_headernames!L:L,map_headernames!$Q:$Q),"")</f>
        <v/>
      </c>
      <c r="K23" s="7" t="str">
        <f>IFERROR(_xlfn.XLOOKUP($B23,map_headernames!N:N,map_headernames!$Q:$Q),"")</f>
        <v/>
      </c>
      <c r="L23" s="7" t="str">
        <f>IFERROR(_xlfn.XLOOKUP($B23,map_headernames!O:O,map_headernames!$Q:$Q),"")</f>
        <v/>
      </c>
      <c r="M23" s="7" t="str">
        <f>IFERROR(_xlfn.XLOOKUP($B23,map_headernames!P:P,map_headernames!$Q:$Q),"")</f>
        <v/>
      </c>
    </row>
    <row r="24" spans="1:13">
      <c r="A24" s="7">
        <v>298</v>
      </c>
      <c r="B24" s="433" t="s">
        <v>2625</v>
      </c>
      <c r="C24" s="405" t="s">
        <v>2626</v>
      </c>
      <c r="D24" s="405" t="s">
        <v>2602</v>
      </c>
      <c r="E24" s="406" t="str">
        <f>IFERROR(_xlfn.XLOOKUP($B24,map_headernames!H:H,map_headernames!$Q:$Q),"")</f>
        <v>pctile.pctflood</v>
      </c>
      <c r="F24" s="7" t="str">
        <f>IFERROR(_xlfn.XLOOKUP($B24,map_headernames!G:G,map_headernames!$Q:$Q),"")</f>
        <v/>
      </c>
      <c r="G24" s="7" t="str">
        <f>IFERROR(_xlfn.XLOOKUP($B24,map_headernames!I:I,map_headernames!$Q:$Q),"")</f>
        <v>pctile.pctflood</v>
      </c>
      <c r="H24" s="7" t="str">
        <f>IFERROR(_xlfn.XLOOKUP($B24,map_headernames!J:J,map_headernames!$Q:$Q),"")</f>
        <v/>
      </c>
      <c r="I24" s="7" t="str">
        <f>IFERROR(_xlfn.XLOOKUP($B24,map_headernames!K:K,map_headernames!$Q:$Q),"")</f>
        <v/>
      </c>
      <c r="J24" s="434" t="str">
        <f>IFERROR(_xlfn.XLOOKUP($B24,map_headernames!L:L,map_headernames!$Q:$Q),"")</f>
        <v/>
      </c>
      <c r="K24" s="7" t="str">
        <f>IFERROR(_xlfn.XLOOKUP($B24,map_headernames!N:N,map_headernames!$Q:$Q),"")</f>
        <v/>
      </c>
      <c r="L24" s="7" t="str">
        <f>IFERROR(_xlfn.XLOOKUP($B24,map_headernames!O:O,map_headernames!$Q:$Q),"")</f>
        <v/>
      </c>
      <c r="M24" s="7" t="str">
        <f>IFERROR(_xlfn.XLOOKUP($B24,map_headernames!P:P,map_headernames!$Q:$Q),"")</f>
        <v/>
      </c>
    </row>
    <row r="25" spans="1:13">
      <c r="A25" s="442">
        <v>287</v>
      </c>
      <c r="B25" s="433" t="s">
        <v>2700</v>
      </c>
      <c r="C25" s="405" t="s">
        <v>2701</v>
      </c>
      <c r="D25" s="405" t="s">
        <v>2602</v>
      </c>
      <c r="E25" s="406" t="str">
        <f>IFERROR(_xlfn.XLOOKUP($B25,map_headernames!H:H,map_headernames!$Q:$Q),"")</f>
        <v>avg.pctflood30</v>
      </c>
      <c r="F25" s="7" t="str">
        <f>IFERROR(_xlfn.XLOOKUP($B25,map_headernames!G:G,map_headernames!$Q:$Q),"")</f>
        <v/>
      </c>
      <c r="G25" s="7" t="str">
        <f>IFERROR(_xlfn.XLOOKUP($B25,map_headernames!I:I,map_headernames!$Q:$Q),"")</f>
        <v>avg.pctflood30</v>
      </c>
      <c r="H25" s="7" t="str">
        <f>IFERROR(_xlfn.XLOOKUP($B25,map_headernames!J:J,map_headernames!$Q:$Q),"")</f>
        <v/>
      </c>
      <c r="I25" s="7" t="str">
        <f>IFERROR(_xlfn.XLOOKUP($B25,map_headernames!K:K,map_headernames!$Q:$Q),"")</f>
        <v/>
      </c>
      <c r="J25" s="434" t="str">
        <f>IFERROR(_xlfn.XLOOKUP($B25,map_headernames!L:L,map_headernames!$Q:$Q),"")</f>
        <v/>
      </c>
      <c r="K25" s="7" t="str">
        <f>IFERROR(_xlfn.XLOOKUP($B25,map_headernames!N:N,map_headernames!$Q:$Q),"")</f>
        <v/>
      </c>
      <c r="L25" s="7" t="str">
        <f>IFERROR(_xlfn.XLOOKUP($B25,map_headernames!O:O,map_headernames!$Q:$Q),"")</f>
        <v/>
      </c>
      <c r="M25" s="7" t="str">
        <f>IFERROR(_xlfn.XLOOKUP($B25,map_headernames!P:P,map_headernames!$Q:$Q),"")</f>
        <v/>
      </c>
    </row>
    <row r="26" spans="1:13">
      <c r="A26" s="7">
        <v>299</v>
      </c>
      <c r="B26" s="433" t="s">
        <v>2704</v>
      </c>
      <c r="C26" s="405" t="s">
        <v>2705</v>
      </c>
      <c r="D26" s="405" t="s">
        <v>2602</v>
      </c>
      <c r="E26" s="406" t="str">
        <f>IFERROR(_xlfn.XLOOKUP($B26,map_headernames!H:H,map_headernames!$Q:$Q),"")</f>
        <v>pctile.pctflood30</v>
      </c>
      <c r="F26" s="469" t="str">
        <f>IFERROR(_xlfn.XLOOKUP($B26,map_headernames!G:G,map_headernames!$Q:$Q),"")</f>
        <v/>
      </c>
      <c r="G26" s="7" t="str">
        <f>IFERROR(_xlfn.XLOOKUP($B26,map_headernames!I:I,map_headernames!$Q:$Q),"")</f>
        <v>pctile.pctflood30</v>
      </c>
      <c r="H26" s="7" t="str">
        <f>IFERROR(_xlfn.XLOOKUP($B26,map_headernames!J:J,map_headernames!$Q:$Q),"")</f>
        <v/>
      </c>
      <c r="I26" s="7" t="str">
        <f>IFERROR(_xlfn.XLOOKUP($B26,map_headernames!K:K,map_headernames!$Q:$Q),"")</f>
        <v/>
      </c>
      <c r="J26" s="434" t="str">
        <f>IFERROR(_xlfn.XLOOKUP($B26,map_headernames!L:L,map_headernames!$Q:$Q),"")</f>
        <v/>
      </c>
      <c r="K26" s="7" t="str">
        <f>IFERROR(_xlfn.XLOOKUP($B26,map_headernames!N:N,map_headernames!$Q:$Q),"")</f>
        <v/>
      </c>
      <c r="L26" s="7" t="str">
        <f>IFERROR(_xlfn.XLOOKUP($B26,map_headernames!O:O,map_headernames!$Q:$Q),"")</f>
        <v/>
      </c>
      <c r="M26" s="7" t="str">
        <f>IFERROR(_xlfn.XLOOKUP($B26,map_headernames!P:P,map_headernames!$Q:$Q),"")</f>
        <v/>
      </c>
    </row>
    <row r="27" spans="1:13">
      <c r="A27" s="7">
        <v>143</v>
      </c>
      <c r="B27" s="462" t="s">
        <v>2158</v>
      </c>
      <c r="C27" s="405" t="s">
        <v>2159</v>
      </c>
      <c r="D27" s="405" t="s">
        <v>1079</v>
      </c>
      <c r="E27" s="406" t="str">
        <f>IFERROR(_xlfn.XLOOKUP($B27,map_headernames!H:H,map_headernames!$Q:$Q),"")</f>
        <v>avg.Demog.Index</v>
      </c>
      <c r="F27" s="7" t="str">
        <f>IFERROR(_xlfn.XLOOKUP($B27,map_headernames!G:G,map_headernames!$Q:$Q),"")</f>
        <v/>
      </c>
      <c r="G27" s="7" t="str">
        <f>IFERROR(_xlfn.XLOOKUP($B27,map_headernames!I:I,map_headernames!$Q:$Q),"")</f>
        <v>avg.Demog.Index</v>
      </c>
      <c r="H27" s="7" t="str">
        <f>IFERROR(_xlfn.XLOOKUP($B27,map_headernames!J:J,map_headernames!$Q:$Q),"")</f>
        <v/>
      </c>
      <c r="I27" s="7" t="str">
        <f>IFERROR(_xlfn.XLOOKUP($B27,map_headernames!K:K,map_headernames!$Q:$Q),"")</f>
        <v/>
      </c>
      <c r="J27" s="434" t="str">
        <f>IFERROR(_xlfn.XLOOKUP($B27,map_headernames!L:L,map_headernames!$Q:$Q),"")</f>
        <v/>
      </c>
      <c r="K27" s="7" t="str">
        <f>IFERROR(_xlfn.XLOOKUP($B27,map_headernames!N:N,map_headernames!$Q:$Q),"")</f>
        <v/>
      </c>
      <c r="L27" s="7" t="str">
        <f>IFERROR(_xlfn.XLOOKUP($B27,map_headernames!O:O,map_headernames!$Q:$Q),"")</f>
        <v/>
      </c>
      <c r="M27" s="7" t="str">
        <f>IFERROR(_xlfn.XLOOKUP($B27,map_headernames!P:P,map_headernames!$Q:$Q),"")</f>
        <v/>
      </c>
    </row>
    <row r="28" spans="1:13">
      <c r="A28" s="442">
        <v>166</v>
      </c>
      <c r="B28" s="462" t="s">
        <v>1073</v>
      </c>
      <c r="C28" s="405" t="s">
        <v>1083</v>
      </c>
      <c r="D28" s="405" t="s">
        <v>1079</v>
      </c>
      <c r="E28" s="406" t="str">
        <f>IFERROR(_xlfn.XLOOKUP($B28,map_headernames!H:H,map_headernames!$Q:$Q),"")</f>
        <v>pctile.Demog.Index</v>
      </c>
      <c r="F28" s="7" t="str">
        <f>IFERROR(_xlfn.XLOOKUP($B28,map_headernames!G:G,map_headernames!$Q:$Q),"")</f>
        <v/>
      </c>
      <c r="G28" s="7" t="str">
        <f>IFERROR(_xlfn.XLOOKUP($B28,map_headernames!I:I,map_headernames!$Q:$Q),"")</f>
        <v>pctile.Demog.Index</v>
      </c>
      <c r="H28" s="7" t="str">
        <f>IFERROR(_xlfn.XLOOKUP($B28,map_headernames!J:J,map_headernames!$Q:$Q),"")</f>
        <v/>
      </c>
      <c r="I28" s="7" t="str">
        <f>IFERROR(_xlfn.XLOOKUP($B28,map_headernames!K:K,map_headernames!$Q:$Q),"")</f>
        <v/>
      </c>
      <c r="J28" s="434" t="str">
        <f>IFERROR(_xlfn.XLOOKUP($B28,map_headernames!L:L,map_headernames!$Q:$Q),"")</f>
        <v/>
      </c>
      <c r="K28" s="7" t="str">
        <f>IFERROR(_xlfn.XLOOKUP($B28,map_headernames!N:N,map_headernames!$Q:$Q),"")</f>
        <v/>
      </c>
      <c r="L28" s="7" t="str">
        <f>IFERROR(_xlfn.XLOOKUP($B28,map_headernames!O:O,map_headernames!$Q:$Q),"")</f>
        <v/>
      </c>
      <c r="M28" s="7" t="str">
        <f>IFERROR(_xlfn.XLOOKUP($B28,map_headernames!P:P,map_headernames!$Q:$Q),"")</f>
        <v/>
      </c>
    </row>
    <row r="29" spans="1:13">
      <c r="A29" s="7">
        <v>144</v>
      </c>
      <c r="B29" s="462" t="s">
        <v>2162</v>
      </c>
      <c r="C29" s="405" t="s">
        <v>2163</v>
      </c>
      <c r="D29" s="405" t="s">
        <v>1079</v>
      </c>
      <c r="E29" s="406" t="str">
        <f>IFERROR(_xlfn.XLOOKUP($B29,map_headernames!H:H,map_headernames!$Q:$Q),"")</f>
        <v>avg.Demog.Index.Supp</v>
      </c>
      <c r="F29" s="7" t="str">
        <f>IFERROR(_xlfn.XLOOKUP($B29,map_headernames!G:G,map_headernames!$Q:$Q),"")</f>
        <v/>
      </c>
      <c r="G29" s="7" t="str">
        <f>IFERROR(_xlfn.XLOOKUP($B29,map_headernames!I:I,map_headernames!$Q:$Q),"")</f>
        <v>avg.Demog.Index.Supp</v>
      </c>
      <c r="H29" s="7" t="str">
        <f>IFERROR(_xlfn.XLOOKUP($B29,map_headernames!J:J,map_headernames!$Q:$Q),"")</f>
        <v/>
      </c>
      <c r="I29" s="7" t="str">
        <f>IFERROR(_xlfn.XLOOKUP($B29,map_headernames!K:K,map_headernames!$Q:$Q),"")</f>
        <v/>
      </c>
      <c r="J29" s="434" t="str">
        <f>IFERROR(_xlfn.XLOOKUP($B29,map_headernames!L:L,map_headernames!$Q:$Q),"")</f>
        <v/>
      </c>
      <c r="K29" s="7" t="str">
        <f>IFERROR(_xlfn.XLOOKUP($B29,map_headernames!N:N,map_headernames!$Q:$Q),"")</f>
        <v/>
      </c>
      <c r="L29" s="7" t="str">
        <f>IFERROR(_xlfn.XLOOKUP($B29,map_headernames!O:O,map_headernames!$Q:$Q),"")</f>
        <v/>
      </c>
      <c r="M29" s="7" t="str">
        <f>IFERROR(_xlfn.XLOOKUP($B29,map_headernames!P:P,map_headernames!$Q:$Q),"")</f>
        <v/>
      </c>
    </row>
    <row r="30" spans="1:13">
      <c r="A30" s="442">
        <v>167</v>
      </c>
      <c r="B30" s="462" t="s">
        <v>1088</v>
      </c>
      <c r="C30" s="405" t="s">
        <v>1092</v>
      </c>
      <c r="D30" s="405" t="s">
        <v>1079</v>
      </c>
      <c r="E30" s="406" t="str">
        <f>IFERROR(_xlfn.XLOOKUP($B30,map_headernames!H:H,map_headernames!$Q:$Q),"")</f>
        <v>pctile.Demog.Index.Supp</v>
      </c>
      <c r="F30" s="7" t="str">
        <f>IFERROR(_xlfn.XLOOKUP($B30,map_headernames!G:G,map_headernames!$Q:$Q),"")</f>
        <v/>
      </c>
      <c r="G30" s="7" t="str">
        <f>IFERROR(_xlfn.XLOOKUP($B30,map_headernames!I:I,map_headernames!$Q:$Q),"")</f>
        <v>pctile.Demog.Index.Supp</v>
      </c>
      <c r="H30" s="7" t="str">
        <f>IFERROR(_xlfn.XLOOKUP($B30,map_headernames!J:J,map_headernames!$Q:$Q),"")</f>
        <v/>
      </c>
      <c r="I30" s="7" t="str">
        <f>IFERROR(_xlfn.XLOOKUP($B30,map_headernames!K:K,map_headernames!$Q:$Q),"")</f>
        <v/>
      </c>
      <c r="J30" s="434" t="str">
        <f>IFERROR(_xlfn.XLOOKUP($B30,map_headernames!L:L,map_headernames!$Q:$Q),"")</f>
        <v/>
      </c>
      <c r="K30" s="7" t="str">
        <f>IFERROR(_xlfn.XLOOKUP($B30,map_headernames!N:N,map_headernames!$Q:$Q),"")</f>
        <v/>
      </c>
      <c r="L30" s="7" t="str">
        <f>IFERROR(_xlfn.XLOOKUP($B30,map_headernames!O:O,map_headernames!$Q:$Q),"")</f>
        <v/>
      </c>
      <c r="M30" s="7" t="str">
        <f>IFERROR(_xlfn.XLOOKUP($B30,map_headernames!P:P,map_headernames!$Q:$Q),"")</f>
        <v/>
      </c>
    </row>
    <row r="31" spans="1:13">
      <c r="A31" s="7">
        <v>136</v>
      </c>
      <c r="B31" s="462" t="s">
        <v>1098</v>
      </c>
      <c r="C31" s="405" t="s">
        <v>1103</v>
      </c>
      <c r="D31" s="405" t="s">
        <v>1079</v>
      </c>
      <c r="E31" s="406" t="str">
        <f>IFERROR(_xlfn.XLOOKUP($B31,map_headernames!H:H,map_headernames!$Q:$Q),"")</f>
        <v>avg.pctlowinc</v>
      </c>
      <c r="F31" s="469" t="str">
        <f>IFERROR(_xlfn.XLOOKUP($B31,map_headernames!G:G,map_headernames!$Q:$Q),"")</f>
        <v/>
      </c>
      <c r="G31" s="7" t="str">
        <f>IFERROR(_xlfn.XLOOKUP($B31,map_headernames!I:I,map_headernames!$Q:$Q),"")</f>
        <v>avg.pctlowinc</v>
      </c>
      <c r="H31" s="7" t="str">
        <f>IFERROR(_xlfn.XLOOKUP($B31,map_headernames!J:J,map_headernames!$Q:$Q),"")</f>
        <v/>
      </c>
      <c r="I31" s="7" t="str">
        <f>IFERROR(_xlfn.XLOOKUP($B31,map_headernames!K:K,map_headernames!$Q:$Q),"")</f>
        <v/>
      </c>
      <c r="J31" s="434" t="str">
        <f>IFERROR(_xlfn.XLOOKUP($B31,map_headernames!L:L,map_headernames!$Q:$Q),"")</f>
        <v/>
      </c>
      <c r="K31" s="7" t="str">
        <f>IFERROR(_xlfn.XLOOKUP($B31,map_headernames!N:N,map_headernames!$Q:$Q),"")</f>
        <v/>
      </c>
      <c r="L31" s="7" t="str">
        <f>IFERROR(_xlfn.XLOOKUP($B31,map_headernames!O:O,map_headernames!$Q:$Q),"")</f>
        <v/>
      </c>
      <c r="M31" s="7" t="str">
        <f>IFERROR(_xlfn.XLOOKUP($B31,map_headernames!P:P,map_headernames!$Q:$Q),"")</f>
        <v/>
      </c>
    </row>
    <row r="32" spans="1:13">
      <c r="A32" s="442">
        <v>159</v>
      </c>
      <c r="B32" s="462" t="s">
        <v>1109</v>
      </c>
      <c r="C32" s="405" t="s">
        <v>1113</v>
      </c>
      <c r="D32" s="405" t="s">
        <v>1079</v>
      </c>
      <c r="E32" s="406" t="str">
        <f>IFERROR(_xlfn.XLOOKUP($B32,map_headernames!H:H,map_headernames!$Q:$Q),"")</f>
        <v>pctile.pctlowinc</v>
      </c>
      <c r="F32" s="469" t="str">
        <f>IFERROR(_xlfn.XLOOKUP($B32,map_headernames!G:G,map_headernames!$Q:$Q),"")</f>
        <v/>
      </c>
      <c r="G32" s="7" t="str">
        <f>IFERROR(_xlfn.XLOOKUP($B32,map_headernames!I:I,map_headernames!$Q:$Q),"")</f>
        <v>pctile.pctlowinc</v>
      </c>
      <c r="H32" s="7" t="str">
        <f>IFERROR(_xlfn.XLOOKUP($B32,map_headernames!J:J,map_headernames!$Q:$Q),"")</f>
        <v/>
      </c>
      <c r="I32" s="7" t="str">
        <f>IFERROR(_xlfn.XLOOKUP($B32,map_headernames!K:K,map_headernames!$Q:$Q),"")</f>
        <v/>
      </c>
      <c r="J32" s="434" t="str">
        <f>IFERROR(_xlfn.XLOOKUP($B32,map_headernames!L:L,map_headernames!$Q:$Q),"")</f>
        <v/>
      </c>
      <c r="K32" s="7" t="str">
        <f>IFERROR(_xlfn.XLOOKUP($B32,map_headernames!N:N,map_headernames!$Q:$Q),"")</f>
        <v/>
      </c>
      <c r="L32" s="7" t="str">
        <f>IFERROR(_xlfn.XLOOKUP($B32,map_headernames!O:O,map_headernames!$Q:$Q),"")</f>
        <v/>
      </c>
      <c r="M32" s="7" t="str">
        <f>IFERROR(_xlfn.XLOOKUP($B32,map_headernames!P:P,map_headernames!$Q:$Q),"")</f>
        <v/>
      </c>
    </row>
    <row r="33" spans="1:14">
      <c r="A33" s="7">
        <v>137</v>
      </c>
      <c r="B33" s="462" t="s">
        <v>1117</v>
      </c>
      <c r="C33" s="405" t="s">
        <v>1119</v>
      </c>
      <c r="D33" s="405" t="s">
        <v>1079</v>
      </c>
      <c r="E33" s="406" t="str">
        <f>IFERROR(_xlfn.XLOOKUP($B33,map_headernames!H:H,map_headernames!$Q:$Q),"")</f>
        <v>avg.pctlths</v>
      </c>
      <c r="F33" s="469" t="str">
        <f>IFERROR(_xlfn.XLOOKUP($B33,map_headernames!G:G,map_headernames!$Q:$Q),"")</f>
        <v/>
      </c>
      <c r="G33" s="7" t="str">
        <f>IFERROR(_xlfn.XLOOKUP($B33,map_headernames!I:I,map_headernames!$Q:$Q),"")</f>
        <v>avg.pctlths</v>
      </c>
      <c r="H33" s="7" t="str">
        <f>IFERROR(_xlfn.XLOOKUP($B33,map_headernames!J:J,map_headernames!$Q:$Q),"")</f>
        <v/>
      </c>
      <c r="I33" s="7" t="str">
        <f>IFERROR(_xlfn.XLOOKUP($B33,map_headernames!K:K,map_headernames!$Q:$Q),"")</f>
        <v/>
      </c>
      <c r="J33" s="434" t="str">
        <f>IFERROR(_xlfn.XLOOKUP($B33,map_headernames!L:L,map_headernames!$Q:$Q),"")</f>
        <v/>
      </c>
      <c r="K33" s="7" t="str">
        <f>IFERROR(_xlfn.XLOOKUP($B33,map_headernames!N:N,map_headernames!$Q:$Q),"")</f>
        <v/>
      </c>
      <c r="L33" s="7" t="str">
        <f>IFERROR(_xlfn.XLOOKUP($B33,map_headernames!O:O,map_headernames!$Q:$Q),"")</f>
        <v/>
      </c>
      <c r="M33" s="7" t="str">
        <f>IFERROR(_xlfn.XLOOKUP($B33,map_headernames!P:P,map_headernames!$Q:$Q),"")</f>
        <v/>
      </c>
    </row>
    <row r="34" spans="1:14">
      <c r="A34" s="442">
        <v>160</v>
      </c>
      <c r="B34" s="462" t="s">
        <v>1124</v>
      </c>
      <c r="C34" s="405" t="s">
        <v>1128</v>
      </c>
      <c r="D34" s="405" t="s">
        <v>1079</v>
      </c>
      <c r="E34" s="406" t="str">
        <f>IFERROR(_xlfn.XLOOKUP($B34,map_headernames!H:H,map_headernames!$Q:$Q),"")</f>
        <v>pctile.pctlths</v>
      </c>
      <c r="F34" s="469" t="str">
        <f>IFERROR(_xlfn.XLOOKUP($B34,map_headernames!G:G,map_headernames!$Q:$Q),"")</f>
        <v/>
      </c>
      <c r="G34" s="7" t="str">
        <f>IFERROR(_xlfn.XLOOKUP($B34,map_headernames!I:I,map_headernames!$Q:$Q),"")</f>
        <v>pctile.pctlths</v>
      </c>
      <c r="H34" s="7" t="str">
        <f>IFERROR(_xlfn.XLOOKUP($B34,map_headernames!J:J,map_headernames!$Q:$Q),"")</f>
        <v/>
      </c>
      <c r="I34" s="7" t="str">
        <f>IFERROR(_xlfn.XLOOKUP($B34,map_headernames!K:K,map_headernames!$Q:$Q),"")</f>
        <v/>
      </c>
      <c r="J34" s="434" t="str">
        <f>IFERROR(_xlfn.XLOOKUP($B34,map_headernames!L:L,map_headernames!$Q:$Q),"")</f>
        <v/>
      </c>
      <c r="K34" s="7" t="str">
        <f>IFERROR(_xlfn.XLOOKUP($B34,map_headernames!N:N,map_headernames!$Q:$Q),"")</f>
        <v/>
      </c>
      <c r="L34" s="7" t="str">
        <f>IFERROR(_xlfn.XLOOKUP($B34,map_headernames!O:O,map_headernames!$Q:$Q),"")</f>
        <v/>
      </c>
      <c r="M34" s="7" t="str">
        <f>IFERROR(_xlfn.XLOOKUP($B34,map_headernames!P:P,map_headernames!$Q:$Q),"")</f>
        <v/>
      </c>
    </row>
    <row r="35" spans="1:14" ht="15" thickBot="1">
      <c r="A35" s="7">
        <v>142</v>
      </c>
      <c r="B35" s="465" t="s">
        <v>2225</v>
      </c>
      <c r="C35" s="466" t="s">
        <v>2228</v>
      </c>
      <c r="D35" s="436" t="s">
        <v>1079</v>
      </c>
      <c r="E35" s="437" t="str">
        <f>IFERROR(_xlfn.XLOOKUP($B35,map_headernames!H:H,map_headernames!$Q:$Q),"")</f>
        <v>avg.lowlifex</v>
      </c>
      <c r="F35" s="470" t="str">
        <f>IFERROR(_xlfn.XLOOKUP($B35,map_headernames!G:G,map_headernames!$Q:$Q),"")</f>
        <v/>
      </c>
      <c r="G35" s="472" t="str">
        <f>IFERROR(_xlfn.XLOOKUP($B35,map_headernames!I:I,map_headernames!$Q:$Q),"")</f>
        <v>avg.lowlifex</v>
      </c>
      <c r="H35" s="264" t="str">
        <f>IFERROR(_xlfn.XLOOKUP($B35,map_headernames!J:J,map_headernames!$Q:$Q),"")</f>
        <v/>
      </c>
      <c r="I35" s="264" t="str">
        <f>IFERROR(_xlfn.XLOOKUP($B35,map_headernames!K:K,map_headernames!$Q:$Q),"")</f>
        <v/>
      </c>
      <c r="J35" s="438" t="str">
        <f>IFERROR(_xlfn.XLOOKUP($B35,map_headernames!L:L,map_headernames!$Q:$Q),"")</f>
        <v/>
      </c>
      <c r="K35" s="7" t="str">
        <f>IFERROR(_xlfn.XLOOKUP($B35,map_headernames!N:N,map_headernames!$Q:$Q),"")</f>
        <v/>
      </c>
      <c r="L35" s="7" t="str">
        <f>IFERROR(_xlfn.XLOOKUP($B35,map_headernames!O:O,map_headernames!$Q:$Q),"")</f>
        <v/>
      </c>
      <c r="M35" s="7" t="str">
        <f>IFERROR(_xlfn.XLOOKUP($B35,map_headernames!P:P,map_headernames!$Q:$Q),"")</f>
        <v/>
      </c>
      <c r="N35" s="7" t="s">
        <v>5722</v>
      </c>
    </row>
    <row r="36" spans="1:14">
      <c r="A36" s="442">
        <v>165</v>
      </c>
      <c r="B36" s="463" t="s">
        <v>1133</v>
      </c>
      <c r="C36" s="457" t="s">
        <v>1139</v>
      </c>
      <c r="D36" s="429" t="s">
        <v>1079</v>
      </c>
      <c r="E36" s="406" t="str">
        <f>IFERROR(_xlfn.XLOOKUP($B36,map_headernames!H:H,map_headernames!$Q:$Q),"")</f>
        <v>pctile.lowlifex</v>
      </c>
      <c r="F36" s="7" t="str">
        <f>IFERROR(_xlfn.XLOOKUP($B36,map_headernames!G:G,map_headernames!$Q:$Q),"")</f>
        <v/>
      </c>
      <c r="G36" s="421" t="str">
        <f>IFERROR(_xlfn.XLOOKUP($B36,map_headernames!I:I,map_headernames!$Q:$Q),"")</f>
        <v>pctile.lowlifex</v>
      </c>
      <c r="H36" s="7" t="str">
        <f>IFERROR(_xlfn.XLOOKUP($B36,map_headernames!J:J,map_headernames!$Q:$Q),"")</f>
        <v/>
      </c>
      <c r="I36" s="7" t="str">
        <f>IFERROR(_xlfn.XLOOKUP($B36,map_headernames!K:K,map_headernames!$Q:$Q),"")</f>
        <v/>
      </c>
      <c r="J36" s="7" t="str">
        <f>IFERROR(_xlfn.XLOOKUP($B36,map_headernames!L:L,map_headernames!$Q:$Q),"")</f>
        <v/>
      </c>
      <c r="K36" s="7" t="str">
        <f>IFERROR(_xlfn.XLOOKUP($B36,map_headernames!N:N,map_headernames!$Q:$Q),"")</f>
        <v/>
      </c>
      <c r="L36" s="7" t="str">
        <f>IFERROR(_xlfn.XLOOKUP($B36,map_headernames!O:O,map_headernames!$Q:$Q),"")</f>
        <v/>
      </c>
      <c r="M36" s="7" t="str">
        <f>IFERROR(_xlfn.XLOOKUP($B36,map_headernames!P:P,map_headernames!$Q:$Q),"")</f>
        <v/>
      </c>
      <c r="N36" s="7" t="s">
        <v>5722</v>
      </c>
    </row>
    <row r="37" spans="1:14">
      <c r="A37" s="7">
        <v>138</v>
      </c>
      <c r="B37" s="443" t="s">
        <v>1146</v>
      </c>
      <c r="C37" s="405" t="s">
        <v>1148</v>
      </c>
      <c r="D37" s="405" t="s">
        <v>1079</v>
      </c>
      <c r="E37" s="406" t="str">
        <f>IFERROR(_xlfn.XLOOKUP($B37,map_headernames!H:H,map_headernames!$Q:$Q),"")</f>
        <v>avg.pctlingiso</v>
      </c>
      <c r="F37" s="7" t="str">
        <f>IFERROR(_xlfn.XLOOKUP($B37,map_headernames!G:G,map_headernames!$Q:$Q),"")</f>
        <v/>
      </c>
      <c r="G37" s="7" t="str">
        <f>IFERROR(_xlfn.XLOOKUP($B37,map_headernames!I:I,map_headernames!$Q:$Q),"")</f>
        <v>avg.pctlingiso</v>
      </c>
      <c r="H37" s="7" t="str">
        <f>IFERROR(_xlfn.XLOOKUP($B37,map_headernames!J:J,map_headernames!$Q:$Q),"")</f>
        <v/>
      </c>
      <c r="I37" s="7" t="str">
        <f>IFERROR(_xlfn.XLOOKUP($B37,map_headernames!K:K,map_headernames!$Q:$Q),"")</f>
        <v/>
      </c>
      <c r="J37" s="7" t="str">
        <f>IFERROR(_xlfn.XLOOKUP($B37,map_headernames!L:L,map_headernames!$Q:$Q),"")</f>
        <v/>
      </c>
      <c r="K37" s="7" t="str">
        <f>IFERROR(_xlfn.XLOOKUP($B37,map_headernames!N:N,map_headernames!$Q:$Q),"")</f>
        <v/>
      </c>
      <c r="L37" s="7" t="str">
        <f>IFERROR(_xlfn.XLOOKUP($B37,map_headernames!O:O,map_headernames!$Q:$Q),"")</f>
        <v/>
      </c>
      <c r="M37" s="7" t="str">
        <f>IFERROR(_xlfn.XLOOKUP($B37,map_headernames!P:P,map_headernames!$Q:$Q),"")</f>
        <v/>
      </c>
    </row>
    <row r="38" spans="1:14">
      <c r="A38" s="442">
        <v>161</v>
      </c>
      <c r="B38" s="443" t="s">
        <v>1153</v>
      </c>
      <c r="C38" s="405" t="s">
        <v>1157</v>
      </c>
      <c r="D38" s="405" t="s">
        <v>1079</v>
      </c>
      <c r="E38" s="406" t="str">
        <f>IFERROR(_xlfn.XLOOKUP($B38,map_headernames!H:H,map_headernames!$Q:$Q),"")</f>
        <v>pctile.pctlingiso</v>
      </c>
      <c r="F38" s="7" t="str">
        <f>IFERROR(_xlfn.XLOOKUP($B38,map_headernames!G:G,map_headernames!$Q:$Q),"")</f>
        <v/>
      </c>
      <c r="G38" s="7" t="str">
        <f>IFERROR(_xlfn.XLOOKUP($B38,map_headernames!I:I,map_headernames!$Q:$Q),"")</f>
        <v>pctile.pctlingiso</v>
      </c>
      <c r="H38" s="7" t="str">
        <f>IFERROR(_xlfn.XLOOKUP($B38,map_headernames!J:J,map_headernames!$Q:$Q),"")</f>
        <v/>
      </c>
      <c r="I38" s="7" t="str">
        <f>IFERROR(_xlfn.XLOOKUP($B38,map_headernames!K:K,map_headernames!$Q:$Q),"")</f>
        <v/>
      </c>
      <c r="J38" s="7" t="str">
        <f>IFERROR(_xlfn.XLOOKUP($B38,map_headernames!L:L,map_headernames!$Q:$Q),"")</f>
        <v/>
      </c>
      <c r="K38" s="7" t="str">
        <f>IFERROR(_xlfn.XLOOKUP($B38,map_headernames!N:N,map_headernames!$Q:$Q),"")</f>
        <v/>
      </c>
      <c r="L38" s="7" t="str">
        <f>IFERROR(_xlfn.XLOOKUP($B38,map_headernames!O:O,map_headernames!$Q:$Q),"")</f>
        <v/>
      </c>
      <c r="M38" s="7" t="str">
        <f>IFERROR(_xlfn.XLOOKUP($B38,map_headernames!P:P,map_headernames!$Q:$Q),"")</f>
        <v/>
      </c>
    </row>
    <row r="39" spans="1:14">
      <c r="A39" s="7">
        <v>140</v>
      </c>
      <c r="B39" s="443" t="s">
        <v>1159</v>
      </c>
      <c r="C39" s="405" t="s">
        <v>1161</v>
      </c>
      <c r="D39" s="405" t="s">
        <v>1079</v>
      </c>
      <c r="E39" s="406" t="str">
        <f>IFERROR(_xlfn.XLOOKUP($B39,map_headernames!H:H,map_headernames!$Q:$Q),"")</f>
        <v>avg.pctover64</v>
      </c>
      <c r="F39" s="7" t="str">
        <f>IFERROR(_xlfn.XLOOKUP($B39,map_headernames!G:G,map_headernames!$Q:$Q),"")</f>
        <v/>
      </c>
      <c r="G39" s="7" t="str">
        <f>IFERROR(_xlfn.XLOOKUP($B39,map_headernames!I:I,map_headernames!$Q:$Q),"")</f>
        <v>avg.pctover64</v>
      </c>
      <c r="H39" s="7" t="str">
        <f>IFERROR(_xlfn.XLOOKUP($B39,map_headernames!J:J,map_headernames!$Q:$Q),"")</f>
        <v/>
      </c>
      <c r="I39" s="7" t="str">
        <f>IFERROR(_xlfn.XLOOKUP($B39,map_headernames!K:K,map_headernames!$Q:$Q),"")</f>
        <v/>
      </c>
      <c r="J39" s="7" t="str">
        <f>IFERROR(_xlfn.XLOOKUP($B39,map_headernames!L:L,map_headernames!$Q:$Q),"")</f>
        <v/>
      </c>
      <c r="K39" s="7" t="str">
        <f>IFERROR(_xlfn.XLOOKUP($B39,map_headernames!N:N,map_headernames!$Q:$Q),"")</f>
        <v/>
      </c>
      <c r="L39" s="7" t="str">
        <f>IFERROR(_xlfn.XLOOKUP($B39,map_headernames!O:O,map_headernames!$Q:$Q),"")</f>
        <v/>
      </c>
      <c r="M39" s="7" t="str">
        <f>IFERROR(_xlfn.XLOOKUP($B39,map_headernames!P:P,map_headernames!$Q:$Q),"")</f>
        <v/>
      </c>
    </row>
    <row r="40" spans="1:14">
      <c r="A40" s="442">
        <v>163</v>
      </c>
      <c r="B40" s="443" t="s">
        <v>1166</v>
      </c>
      <c r="C40" s="405" t="s">
        <v>1170</v>
      </c>
      <c r="D40" s="405" t="s">
        <v>1079</v>
      </c>
      <c r="E40" s="406" t="str">
        <f>IFERROR(_xlfn.XLOOKUP($B40,map_headernames!H:H,map_headernames!$Q:$Q),"")</f>
        <v>pctile.pctover64</v>
      </c>
      <c r="F40" s="7" t="str">
        <f>IFERROR(_xlfn.XLOOKUP($B40,map_headernames!G:G,map_headernames!$Q:$Q),"")</f>
        <v/>
      </c>
      <c r="G40" s="7" t="str">
        <f>IFERROR(_xlfn.XLOOKUP($B40,map_headernames!I:I,map_headernames!$Q:$Q),"")</f>
        <v>pctile.pctover64</v>
      </c>
      <c r="H40" s="7" t="str">
        <f>IFERROR(_xlfn.XLOOKUP($B40,map_headernames!J:J,map_headernames!$Q:$Q),"")</f>
        <v/>
      </c>
      <c r="I40" s="7" t="str">
        <f>IFERROR(_xlfn.XLOOKUP($B40,map_headernames!K:K,map_headernames!$Q:$Q),"")</f>
        <v/>
      </c>
      <c r="J40" s="7" t="str">
        <f>IFERROR(_xlfn.XLOOKUP($B40,map_headernames!L:L,map_headernames!$Q:$Q),"")</f>
        <v/>
      </c>
      <c r="K40" s="7" t="str">
        <f>IFERROR(_xlfn.XLOOKUP($B40,map_headernames!N:N,map_headernames!$Q:$Q),"")</f>
        <v/>
      </c>
      <c r="L40" s="7" t="str">
        <f>IFERROR(_xlfn.XLOOKUP($B40,map_headernames!O:O,map_headernames!$Q:$Q),"")</f>
        <v/>
      </c>
      <c r="M40" s="7" t="str">
        <f>IFERROR(_xlfn.XLOOKUP($B40,map_headernames!P:P,map_headernames!$Q:$Q),"")</f>
        <v/>
      </c>
    </row>
    <row r="41" spans="1:14">
      <c r="A41" s="7">
        <v>135</v>
      </c>
      <c r="B41" s="443" t="s">
        <v>2234</v>
      </c>
      <c r="C41" s="405" t="s">
        <v>2236</v>
      </c>
      <c r="D41" s="405" t="s">
        <v>1079</v>
      </c>
      <c r="E41" s="406" t="str">
        <f>IFERROR(_xlfn.XLOOKUP($B41,map_headernames!H:H,map_headernames!$Q:$Q),"")</f>
        <v>avg.pctmin</v>
      </c>
      <c r="F41" s="7" t="str">
        <f>IFERROR(_xlfn.XLOOKUP($B41,map_headernames!G:G,map_headernames!$Q:$Q),"")</f>
        <v/>
      </c>
      <c r="G41" s="7" t="str">
        <f>IFERROR(_xlfn.XLOOKUP($B41,map_headernames!I:I,map_headernames!$Q:$Q),"")</f>
        <v>avg.pctmin</v>
      </c>
      <c r="H41" s="7" t="str">
        <f>IFERROR(_xlfn.XLOOKUP($B41,map_headernames!J:J,map_headernames!$Q:$Q),"")</f>
        <v/>
      </c>
      <c r="I41" s="7" t="str">
        <f>IFERROR(_xlfn.XLOOKUP($B41,map_headernames!K:K,map_headernames!$Q:$Q),"")</f>
        <v/>
      </c>
      <c r="J41" s="7" t="str">
        <f>IFERROR(_xlfn.XLOOKUP($B41,map_headernames!L:L,map_headernames!$Q:$Q),"")</f>
        <v/>
      </c>
      <c r="K41" s="7" t="str">
        <f>IFERROR(_xlfn.XLOOKUP($B41,map_headernames!N:N,map_headernames!$Q:$Q),"")</f>
        <v/>
      </c>
      <c r="L41" s="7" t="str">
        <f>IFERROR(_xlfn.XLOOKUP($B41,map_headernames!O:O,map_headernames!$Q:$Q),"")</f>
        <v/>
      </c>
      <c r="M41" s="7" t="str">
        <f>IFERROR(_xlfn.XLOOKUP($B41,map_headernames!P:P,map_headernames!$Q:$Q),"")</f>
        <v/>
      </c>
    </row>
    <row r="42" spans="1:14">
      <c r="A42" s="442">
        <v>158</v>
      </c>
      <c r="B42" s="443" t="s">
        <v>1173</v>
      </c>
      <c r="C42" s="405" t="s">
        <v>1177</v>
      </c>
      <c r="D42" s="405" t="s">
        <v>1079</v>
      </c>
      <c r="E42" s="406" t="str">
        <f>IFERROR(_xlfn.XLOOKUP($B42,map_headernames!H:H,map_headernames!$Q:$Q),"")</f>
        <v>pctile.pctmin</v>
      </c>
      <c r="F42" s="7" t="str">
        <f>IFERROR(_xlfn.XLOOKUP($B42,map_headernames!G:G,map_headernames!$Q:$Q),"")</f>
        <v/>
      </c>
      <c r="G42" s="7" t="str">
        <f>IFERROR(_xlfn.XLOOKUP($B42,map_headernames!I:I,map_headernames!$Q:$Q),"")</f>
        <v>pctile.pctmin</v>
      </c>
      <c r="H42" s="7" t="str">
        <f>IFERROR(_xlfn.XLOOKUP($B42,map_headernames!J:J,map_headernames!$Q:$Q),"")</f>
        <v/>
      </c>
      <c r="I42" s="7" t="str">
        <f>IFERROR(_xlfn.XLOOKUP($B42,map_headernames!K:K,map_headernames!$Q:$Q),"")</f>
        <v/>
      </c>
      <c r="J42" s="7" t="str">
        <f>IFERROR(_xlfn.XLOOKUP($B42,map_headernames!L:L,map_headernames!$Q:$Q),"")</f>
        <v/>
      </c>
      <c r="K42" s="7" t="str">
        <f>IFERROR(_xlfn.XLOOKUP($B42,map_headernames!N:N,map_headernames!$Q:$Q),"")</f>
        <v/>
      </c>
      <c r="L42" s="7" t="str">
        <f>IFERROR(_xlfn.XLOOKUP($B42,map_headernames!O:O,map_headernames!$Q:$Q),"")</f>
        <v/>
      </c>
      <c r="M42" s="7" t="str">
        <f>IFERROR(_xlfn.XLOOKUP($B42,map_headernames!P:P,map_headernames!$Q:$Q),"")</f>
        <v/>
      </c>
    </row>
    <row r="43" spans="1:14">
      <c r="A43" s="7">
        <v>139</v>
      </c>
      <c r="B43" s="443" t="s">
        <v>1182</v>
      </c>
      <c r="C43" s="405" t="s">
        <v>1184</v>
      </c>
      <c r="D43" s="405" t="s">
        <v>1079</v>
      </c>
      <c r="E43" s="406" t="str">
        <f>IFERROR(_xlfn.XLOOKUP($B43,map_headernames!H:H,map_headernames!$Q:$Q),"")</f>
        <v>avg.pctunder5</v>
      </c>
      <c r="F43" s="7" t="str">
        <f>IFERROR(_xlfn.XLOOKUP($B43,map_headernames!G:G,map_headernames!$Q:$Q),"")</f>
        <v/>
      </c>
      <c r="G43" s="7" t="str">
        <f>IFERROR(_xlfn.XLOOKUP($B43,map_headernames!I:I,map_headernames!$Q:$Q),"")</f>
        <v>avg.pctunder5</v>
      </c>
      <c r="H43" s="7" t="str">
        <f>IFERROR(_xlfn.XLOOKUP($B43,map_headernames!J:J,map_headernames!$Q:$Q),"")</f>
        <v/>
      </c>
      <c r="I43" s="7" t="str">
        <f>IFERROR(_xlfn.XLOOKUP($B43,map_headernames!K:K,map_headernames!$Q:$Q),"")</f>
        <v/>
      </c>
      <c r="J43" s="7" t="str">
        <f>IFERROR(_xlfn.XLOOKUP($B43,map_headernames!L:L,map_headernames!$Q:$Q),"")</f>
        <v/>
      </c>
      <c r="K43" s="7" t="str">
        <f>IFERROR(_xlfn.XLOOKUP($B43,map_headernames!N:N,map_headernames!$Q:$Q),"")</f>
        <v/>
      </c>
      <c r="L43" s="7" t="str">
        <f>IFERROR(_xlfn.XLOOKUP($B43,map_headernames!O:O,map_headernames!$Q:$Q),"")</f>
        <v/>
      </c>
      <c r="M43" s="7" t="str">
        <f>IFERROR(_xlfn.XLOOKUP($B43,map_headernames!P:P,map_headernames!$Q:$Q),"")</f>
        <v/>
      </c>
    </row>
    <row r="44" spans="1:14">
      <c r="A44" s="442">
        <v>162</v>
      </c>
      <c r="B44" s="443" t="s">
        <v>1189</v>
      </c>
      <c r="C44" s="405" t="s">
        <v>1193</v>
      </c>
      <c r="D44" s="405" t="s">
        <v>1079</v>
      </c>
      <c r="E44" s="406" t="str">
        <f>IFERROR(_xlfn.XLOOKUP($B44,map_headernames!H:H,map_headernames!$Q:$Q),"")</f>
        <v>pctile.pctunder5</v>
      </c>
      <c r="F44" s="7" t="str">
        <f>IFERROR(_xlfn.XLOOKUP($B44,map_headernames!G:G,map_headernames!$Q:$Q),"")</f>
        <v/>
      </c>
      <c r="G44" s="7" t="str">
        <f>IFERROR(_xlfn.XLOOKUP($B44,map_headernames!I:I,map_headernames!$Q:$Q),"")</f>
        <v>pctile.pctunder5</v>
      </c>
      <c r="H44" s="7" t="str">
        <f>IFERROR(_xlfn.XLOOKUP($B44,map_headernames!J:J,map_headernames!$Q:$Q),"")</f>
        <v/>
      </c>
      <c r="I44" s="7" t="str">
        <f>IFERROR(_xlfn.XLOOKUP($B44,map_headernames!K:K,map_headernames!$Q:$Q),"")</f>
        <v/>
      </c>
      <c r="J44" s="7" t="str">
        <f>IFERROR(_xlfn.XLOOKUP($B44,map_headernames!L:L,map_headernames!$Q:$Q),"")</f>
        <v/>
      </c>
      <c r="K44" s="7" t="str">
        <f>IFERROR(_xlfn.XLOOKUP($B44,map_headernames!N:N,map_headernames!$Q:$Q),"")</f>
        <v/>
      </c>
      <c r="L44" s="7" t="str">
        <f>IFERROR(_xlfn.XLOOKUP($B44,map_headernames!O:O,map_headernames!$Q:$Q),"")</f>
        <v/>
      </c>
      <c r="M44" s="7" t="str">
        <f>IFERROR(_xlfn.XLOOKUP($B44,map_headernames!P:P,map_headernames!$Q:$Q),"")</f>
        <v/>
      </c>
    </row>
    <row r="45" spans="1:14">
      <c r="A45" s="7">
        <v>141</v>
      </c>
      <c r="B45" s="443" t="s">
        <v>1195</v>
      </c>
      <c r="C45" s="405" t="s">
        <v>1197</v>
      </c>
      <c r="D45" s="405" t="s">
        <v>1079</v>
      </c>
      <c r="E45" s="406" t="str">
        <f>IFERROR(_xlfn.XLOOKUP($B45,map_headernames!H:H,map_headernames!$Q:$Q),"")</f>
        <v>avg.pctunemployed</v>
      </c>
      <c r="F45" s="7" t="str">
        <f>IFERROR(_xlfn.XLOOKUP($B45,map_headernames!G:G,map_headernames!$Q:$Q),"")</f>
        <v/>
      </c>
      <c r="G45" s="7" t="str">
        <f>IFERROR(_xlfn.XLOOKUP($B45,map_headernames!I:I,map_headernames!$Q:$Q),"")</f>
        <v>avg.pctunemployed</v>
      </c>
      <c r="H45" s="7" t="str">
        <f>IFERROR(_xlfn.XLOOKUP($B45,map_headernames!J:J,map_headernames!$Q:$Q),"")</f>
        <v/>
      </c>
      <c r="I45" s="7" t="str">
        <f>IFERROR(_xlfn.XLOOKUP($B45,map_headernames!K:K,map_headernames!$Q:$Q),"")</f>
        <v/>
      </c>
      <c r="J45" s="7" t="str">
        <f>IFERROR(_xlfn.XLOOKUP($B45,map_headernames!L:L,map_headernames!$Q:$Q),"")</f>
        <v/>
      </c>
      <c r="K45" s="7" t="str">
        <f>IFERROR(_xlfn.XLOOKUP($B45,map_headernames!N:N,map_headernames!$Q:$Q),"")</f>
        <v/>
      </c>
      <c r="L45" s="7" t="str">
        <f>IFERROR(_xlfn.XLOOKUP($B45,map_headernames!O:O,map_headernames!$Q:$Q),"")</f>
        <v/>
      </c>
      <c r="M45" s="7" t="str">
        <f>IFERROR(_xlfn.XLOOKUP($B45,map_headernames!P:P,map_headernames!$Q:$Q),"")</f>
        <v/>
      </c>
    </row>
    <row r="46" spans="1:14">
      <c r="A46" s="442">
        <v>164</v>
      </c>
      <c r="B46" s="443" t="s">
        <v>1201</v>
      </c>
      <c r="C46" s="405" t="s">
        <v>1204</v>
      </c>
      <c r="D46" s="405" t="s">
        <v>1079</v>
      </c>
      <c r="E46" s="406" t="str">
        <f>IFERROR(_xlfn.XLOOKUP($B46,map_headernames!H:H,map_headernames!$Q:$Q),"")</f>
        <v>pctile.pctunemployed</v>
      </c>
      <c r="F46" s="7" t="str">
        <f>IFERROR(_xlfn.XLOOKUP($B46,map_headernames!G:G,map_headernames!$Q:$Q),"")</f>
        <v/>
      </c>
      <c r="G46" s="7" t="str">
        <f>IFERROR(_xlfn.XLOOKUP($B46,map_headernames!I:I,map_headernames!$Q:$Q),"")</f>
        <v>pctile.pctunemployed</v>
      </c>
      <c r="H46" s="7" t="str">
        <f>IFERROR(_xlfn.XLOOKUP($B46,map_headernames!J:J,map_headernames!$Q:$Q),"")</f>
        <v/>
      </c>
      <c r="I46" s="7" t="str">
        <f>IFERROR(_xlfn.XLOOKUP($B46,map_headernames!K:K,map_headernames!$Q:$Q),"")</f>
        <v/>
      </c>
      <c r="J46" s="7" t="str">
        <f>IFERROR(_xlfn.XLOOKUP($B46,map_headernames!L:L,map_headernames!$Q:$Q),"")</f>
        <v/>
      </c>
      <c r="K46" s="7" t="str">
        <f>IFERROR(_xlfn.XLOOKUP($B46,map_headernames!N:N,map_headernames!$Q:$Q),"")</f>
        <v/>
      </c>
      <c r="L46" s="7" t="str">
        <f>IFERROR(_xlfn.XLOOKUP($B46,map_headernames!O:O,map_headernames!$Q:$Q),"")</f>
        <v/>
      </c>
      <c r="M46" s="7" t="str">
        <f>IFERROR(_xlfn.XLOOKUP($B46,map_headernames!P:P,map_headernames!$Q:$Q),"")</f>
        <v/>
      </c>
    </row>
    <row r="47" spans="1:14">
      <c r="A47" s="7">
        <v>146</v>
      </c>
      <c r="B47" s="405" t="s">
        <v>1221</v>
      </c>
      <c r="C47" s="405" t="s">
        <v>1223</v>
      </c>
      <c r="D47" s="405" t="s">
        <v>5682</v>
      </c>
      <c r="E47" s="406" t="str">
        <f>IFERROR(_xlfn.XLOOKUP($B47,map_headernames!H:H,map_headernames!$Q:$Q),"")</f>
        <v>avg.dpm</v>
      </c>
      <c r="F47" s="7" t="str">
        <f>IFERROR(_xlfn.XLOOKUP($B47,map_headernames!G:G,map_headernames!$Q:$Q),"")</f>
        <v/>
      </c>
      <c r="G47" s="7" t="str">
        <f>IFERROR(_xlfn.XLOOKUP($B47,map_headernames!I:I,map_headernames!$Q:$Q),"")</f>
        <v>avg.dpm</v>
      </c>
      <c r="H47" s="7" t="str">
        <f>IFERROR(_xlfn.XLOOKUP($B47,map_headernames!J:J,map_headernames!$Q:$Q),"")</f>
        <v/>
      </c>
      <c r="I47" s="7" t="str">
        <f>IFERROR(_xlfn.XLOOKUP($B47,map_headernames!K:K,map_headernames!$Q:$Q),"")</f>
        <v/>
      </c>
      <c r="J47" s="7" t="str">
        <f>IFERROR(_xlfn.XLOOKUP($B47,map_headernames!L:L,map_headernames!$Q:$Q),"")</f>
        <v/>
      </c>
      <c r="K47" s="7" t="str">
        <f>IFERROR(_xlfn.XLOOKUP($B47,map_headernames!N:N,map_headernames!$Q:$Q),"")</f>
        <v/>
      </c>
      <c r="L47" s="7" t="str">
        <f>IFERROR(_xlfn.XLOOKUP($B47,map_headernames!O:O,map_headernames!$Q:$Q),"")</f>
        <v/>
      </c>
      <c r="M47" s="7" t="str">
        <f>IFERROR(_xlfn.XLOOKUP($B47,map_headernames!P:P,map_headernames!$Q:$Q),"")</f>
        <v/>
      </c>
    </row>
    <row r="48" spans="1:14">
      <c r="A48" s="442">
        <v>169</v>
      </c>
      <c r="B48" s="405" t="s">
        <v>1226</v>
      </c>
      <c r="C48" s="405" t="s">
        <v>1229</v>
      </c>
      <c r="D48" s="405" t="s">
        <v>5682</v>
      </c>
      <c r="E48" s="406" t="str">
        <f>IFERROR(_xlfn.XLOOKUP($B48,map_headernames!H:H,map_headernames!$Q:$Q),"")</f>
        <v>pctile.dpm</v>
      </c>
      <c r="F48" s="7" t="str">
        <f>IFERROR(_xlfn.XLOOKUP($B48,map_headernames!G:G,map_headernames!$Q:$Q),"")</f>
        <v/>
      </c>
      <c r="G48" s="7" t="str">
        <f>IFERROR(_xlfn.XLOOKUP($B48,map_headernames!I:I,map_headernames!$Q:$Q),"")</f>
        <v>pctile.dpm</v>
      </c>
      <c r="H48" s="7" t="str">
        <f>IFERROR(_xlfn.XLOOKUP($B48,map_headernames!J:J,map_headernames!$Q:$Q),"")</f>
        <v/>
      </c>
      <c r="I48" s="7" t="str">
        <f>IFERROR(_xlfn.XLOOKUP($B48,map_headernames!K:K,map_headernames!$Q:$Q),"")</f>
        <v/>
      </c>
      <c r="J48" s="7" t="str">
        <f>IFERROR(_xlfn.XLOOKUP($B48,map_headernames!L:L,map_headernames!$Q:$Q),"")</f>
        <v/>
      </c>
      <c r="K48" s="7" t="str">
        <f>IFERROR(_xlfn.XLOOKUP($B48,map_headernames!N:N,map_headernames!$Q:$Q),"")</f>
        <v/>
      </c>
      <c r="L48" s="7" t="str">
        <f>IFERROR(_xlfn.XLOOKUP($B48,map_headernames!O:O,map_headernames!$Q:$Q),"")</f>
        <v/>
      </c>
      <c r="M48" s="7" t="str">
        <f>IFERROR(_xlfn.XLOOKUP($B48,map_headernames!P:P,map_headernames!$Q:$Q),"")</f>
        <v/>
      </c>
    </row>
    <row r="49" spans="1:14">
      <c r="A49" s="7">
        <v>148</v>
      </c>
      <c r="B49" s="416" t="s">
        <v>5685</v>
      </c>
      <c r="C49" s="416" t="s">
        <v>5684</v>
      </c>
      <c r="D49" s="413" t="s">
        <v>5682</v>
      </c>
      <c r="E49" s="414" t="str">
        <f>IFERROR(_xlfn.XLOOKUP($B49,map_headernames!H:H,map_headernames!$Q:$Q),"")</f>
        <v>avg.drinking</v>
      </c>
      <c r="F49" s="414" t="str">
        <f>IFERROR(_xlfn.XLOOKUP($B49,map_headernames!G:G,map_headernames!$Q:$Q),"")</f>
        <v/>
      </c>
      <c r="G49" s="414" t="str">
        <f>IFERROR(_xlfn.XLOOKUP($B49,map_headernames!I:I,map_headernames!$Q:$Q),"")</f>
        <v>avg.drinking</v>
      </c>
      <c r="H49" s="7" t="str">
        <f>IFERROR(_xlfn.XLOOKUP($B49,map_headernames!J:J,map_headernames!$Q:$Q),"")</f>
        <v/>
      </c>
      <c r="I49" s="7" t="str">
        <f>IFERROR(_xlfn.XLOOKUP($B49,map_headernames!K:K,map_headernames!$Q:$Q),"")</f>
        <v/>
      </c>
      <c r="J49" s="7" t="str">
        <f>IFERROR(_xlfn.XLOOKUP($B49,map_headernames!L:L,map_headernames!$Q:$Q),"")</f>
        <v/>
      </c>
      <c r="K49" s="7" t="str">
        <f>IFERROR(_xlfn.XLOOKUP($B49,map_headernames!N:N,map_headernames!$Q:$Q),"")</f>
        <v/>
      </c>
      <c r="L49" s="7" t="str">
        <f>IFERROR(_xlfn.XLOOKUP($B49,map_headernames!O:O,map_headernames!$Q:$Q),"")</f>
        <v/>
      </c>
      <c r="M49" s="7" t="str">
        <f>IFERROR(_xlfn.XLOOKUP($B49,map_headernames!P:P,map_headernames!$Q:$Q),"")</f>
        <v/>
      </c>
      <c r="N49" s="439" t="s">
        <v>5719</v>
      </c>
    </row>
    <row r="50" spans="1:14">
      <c r="A50" s="442">
        <v>171</v>
      </c>
      <c r="B50" s="450" t="s">
        <v>5683</v>
      </c>
      <c r="C50" s="413" t="s">
        <v>5679</v>
      </c>
      <c r="D50" s="413" t="s">
        <v>5682</v>
      </c>
      <c r="E50" s="414" t="str">
        <f>IFERROR(_xlfn.XLOOKUP($B50,map_headernames!H:H,map_headernames!$Q:$Q),"")</f>
        <v/>
      </c>
      <c r="F50" s="414" t="str">
        <f>IFERROR(_xlfn.XLOOKUP($B50,map_headernames!G:G,map_headernames!$Q:$Q),"")</f>
        <v/>
      </c>
      <c r="G50" s="414" t="str">
        <f>IFERROR(_xlfn.XLOOKUP($B50,map_headernames!I:I,map_headernames!$Q:$Q),"")</f>
        <v>pctile.drinking</v>
      </c>
      <c r="H50" s="7" t="str">
        <f>IFERROR(_xlfn.XLOOKUP($B50,map_headernames!J:J,map_headernames!$Q:$Q),"")</f>
        <v/>
      </c>
      <c r="I50" s="7" t="str">
        <f>IFERROR(_xlfn.XLOOKUP($B50,map_headernames!K:K,map_headernames!$Q:$Q),"")</f>
        <v/>
      </c>
      <c r="J50" s="7" t="str">
        <f>IFERROR(_xlfn.XLOOKUP($B50,map_headernames!L:L,map_headernames!$Q:$Q),"")</f>
        <v/>
      </c>
      <c r="K50" s="7" t="str">
        <f>IFERROR(_xlfn.XLOOKUP($B50,map_headernames!N:N,map_headernames!$Q:$Q),"")</f>
        <v/>
      </c>
      <c r="L50" s="7" t="str">
        <f>IFERROR(_xlfn.XLOOKUP($B50,map_headernames!O:O,map_headernames!$Q:$Q),"")</f>
        <v/>
      </c>
      <c r="M50" s="7" t="str">
        <f>IFERROR(_xlfn.XLOOKUP($B50,map_headernames!P:P,map_headernames!$Q:$Q),"")</f>
        <v/>
      </c>
      <c r="N50" s="439" t="s">
        <v>5719</v>
      </c>
    </row>
    <row r="51" spans="1:14">
      <c r="A51" s="7">
        <v>145</v>
      </c>
      <c r="B51" s="405" t="s">
        <v>1232</v>
      </c>
      <c r="C51" s="405" t="s">
        <v>1234</v>
      </c>
      <c r="D51" s="405" t="s">
        <v>5682</v>
      </c>
      <c r="E51" s="406" t="str">
        <f>IFERROR(_xlfn.XLOOKUP($B51,map_headernames!H:H,map_headernames!$Q:$Q),"")</f>
        <v>avg.pctpre1960</v>
      </c>
      <c r="F51" s="7" t="str">
        <f>IFERROR(_xlfn.XLOOKUP($B51,map_headernames!G:G,map_headernames!$Q:$Q),"")</f>
        <v/>
      </c>
      <c r="G51" s="7" t="str">
        <f>IFERROR(_xlfn.XLOOKUP($B51,map_headernames!I:I,map_headernames!$Q:$Q),"")</f>
        <v>avg.pctpre1960</v>
      </c>
      <c r="H51" s="7" t="str">
        <f>IFERROR(_xlfn.XLOOKUP($B51,map_headernames!J:J,map_headernames!$Q:$Q),"")</f>
        <v/>
      </c>
      <c r="I51" s="7" t="str">
        <f>IFERROR(_xlfn.XLOOKUP($B51,map_headernames!K:K,map_headernames!$Q:$Q),"")</f>
        <v/>
      </c>
      <c r="J51" s="7" t="str">
        <f>IFERROR(_xlfn.XLOOKUP($B51,map_headernames!L:L,map_headernames!$Q:$Q),"")</f>
        <v/>
      </c>
      <c r="K51" s="7" t="str">
        <f>IFERROR(_xlfn.XLOOKUP($B51,map_headernames!N:N,map_headernames!$Q:$Q),"")</f>
        <v/>
      </c>
      <c r="L51" s="7" t="str">
        <f>IFERROR(_xlfn.XLOOKUP($B51,map_headernames!O:O,map_headernames!$Q:$Q),"")</f>
        <v/>
      </c>
      <c r="M51" s="7" t="str">
        <f>IFERROR(_xlfn.XLOOKUP($B51,map_headernames!P:P,map_headernames!$Q:$Q),"")</f>
        <v/>
      </c>
    </row>
    <row r="52" spans="1:14">
      <c r="A52" s="442">
        <v>168</v>
      </c>
      <c r="B52" s="405" t="s">
        <v>1237</v>
      </c>
      <c r="C52" s="405" t="s">
        <v>1241</v>
      </c>
      <c r="D52" s="405" t="s">
        <v>5682</v>
      </c>
      <c r="E52" s="406" t="str">
        <f>IFERROR(_xlfn.XLOOKUP($B52,map_headernames!H:H,map_headernames!$Q:$Q),"")</f>
        <v>pctile.pctpre1960</v>
      </c>
      <c r="F52" s="7" t="str">
        <f>IFERROR(_xlfn.XLOOKUP($B52,map_headernames!G:G,map_headernames!$Q:$Q),"")</f>
        <v/>
      </c>
      <c r="G52" s="7" t="str">
        <f>IFERROR(_xlfn.XLOOKUP($B52,map_headernames!I:I,map_headernames!$Q:$Q),"")</f>
        <v>pctile.pctpre1960</v>
      </c>
      <c r="H52" s="7" t="str">
        <f>IFERROR(_xlfn.XLOOKUP($B52,map_headernames!J:J,map_headernames!$Q:$Q),"")</f>
        <v/>
      </c>
      <c r="I52" s="7" t="str">
        <f>IFERROR(_xlfn.XLOOKUP($B52,map_headernames!K:K,map_headernames!$Q:$Q),"")</f>
        <v/>
      </c>
      <c r="J52" s="7" t="str">
        <f>IFERROR(_xlfn.XLOOKUP($B52,map_headernames!L:L,map_headernames!$Q:$Q),"")</f>
        <v/>
      </c>
      <c r="K52" s="7" t="str">
        <f>IFERROR(_xlfn.XLOOKUP($B52,map_headernames!N:N,map_headernames!$Q:$Q),"")</f>
        <v/>
      </c>
      <c r="L52" s="7" t="str">
        <f>IFERROR(_xlfn.XLOOKUP($B52,map_headernames!O:O,map_headernames!$Q:$Q),"")</f>
        <v/>
      </c>
      <c r="M52" s="7" t="str">
        <f>IFERROR(_xlfn.XLOOKUP($B52,map_headernames!P:P,map_headernames!$Q:$Q),"")</f>
        <v/>
      </c>
    </row>
    <row r="53" spans="1:14" ht="15.5">
      <c r="A53" s="7">
        <v>147</v>
      </c>
      <c r="B53" s="405" t="s">
        <v>5558</v>
      </c>
      <c r="C53" s="405" t="s">
        <v>5686</v>
      </c>
      <c r="D53" s="405" t="s">
        <v>5682</v>
      </c>
      <c r="E53" s="406" t="str">
        <f>IFERROR(_xlfn.XLOOKUP($B53,map_headernames!H:H,map_headernames!$Q:$Q),"")</f>
        <v>avg.no2</v>
      </c>
      <c r="F53" s="7" t="str">
        <f>IFERROR(_xlfn.XLOOKUP($B53,map_headernames!G:G,map_headernames!$Q:$Q),"")</f>
        <v/>
      </c>
      <c r="G53" s="7" t="str">
        <f>IFERROR(_xlfn.XLOOKUP($B53,map_headernames!I:I,map_headernames!$Q:$Q),"")</f>
        <v>avg.no2</v>
      </c>
      <c r="H53" s="7" t="str">
        <f>IFERROR(_xlfn.XLOOKUP($B53,map_headernames!J:J,map_headernames!$Q:$Q),"")</f>
        <v/>
      </c>
      <c r="I53" s="7" t="str">
        <f>IFERROR(_xlfn.XLOOKUP($B53,map_headernames!K:K,map_headernames!$Q:$Q),"")</f>
        <v/>
      </c>
      <c r="J53" s="7" t="str">
        <f>IFERROR(_xlfn.XLOOKUP($B53,map_headernames!L:L,map_headernames!$Q:$Q),"")</f>
        <v/>
      </c>
      <c r="K53" s="7" t="str">
        <f>IFERROR(_xlfn.XLOOKUP($B53,map_headernames!N:N,map_headernames!$Q:$Q),"")</f>
        <v/>
      </c>
      <c r="L53" s="7" t="str">
        <f>IFERROR(_xlfn.XLOOKUP($B53,map_headernames!O:O,map_headernames!$Q:$Q),"")</f>
        <v/>
      </c>
      <c r="M53" s="7" t="str">
        <f>IFERROR(_xlfn.XLOOKUP($B53,map_headernames!P:P,map_headernames!$Q:$Q),"")</f>
        <v/>
      </c>
    </row>
    <row r="54" spans="1:14" ht="15.5">
      <c r="A54" s="442">
        <v>170</v>
      </c>
      <c r="B54" s="405" t="s">
        <v>5548</v>
      </c>
      <c r="C54" s="405" t="s">
        <v>5681</v>
      </c>
      <c r="D54" s="405" t="s">
        <v>5682</v>
      </c>
      <c r="E54" s="415" t="str">
        <f>IFERROR(_xlfn.XLOOKUP($B54,map_headernames!H:H,map_headernames!$Q:$Q),"")</f>
        <v/>
      </c>
      <c r="F54" s="7" t="str">
        <f>IFERROR(_xlfn.XLOOKUP($B54,map_headernames!G:G,map_headernames!$Q:$Q),"")</f>
        <v/>
      </c>
      <c r="G54" s="7" t="str">
        <f>IFERROR(_xlfn.XLOOKUP($B54,map_headernames!I:I,map_headernames!$Q:$Q),"")</f>
        <v>pctile.no2</v>
      </c>
      <c r="H54" s="7" t="str">
        <f>IFERROR(_xlfn.XLOOKUP($B54,map_headernames!J:J,map_headernames!$Q:$Q),"")</f>
        <v/>
      </c>
      <c r="I54" s="7" t="str">
        <f>IFERROR(_xlfn.XLOOKUP($B54,map_headernames!K:K,map_headernames!$Q:$Q),"")</f>
        <v/>
      </c>
      <c r="J54" s="7" t="str">
        <f>IFERROR(_xlfn.XLOOKUP($B54,map_headernames!L:L,map_headernames!$Q:$Q),"")</f>
        <v/>
      </c>
      <c r="K54" s="7" t="str">
        <f>IFERROR(_xlfn.XLOOKUP($B54,map_headernames!N:N,map_headernames!$Q:$Q),"")</f>
        <v/>
      </c>
      <c r="L54" s="7" t="str">
        <f>IFERROR(_xlfn.XLOOKUP($B54,map_headernames!O:O,map_headernames!$Q:$Q),"")</f>
        <v/>
      </c>
      <c r="M54" s="7" t="str">
        <f>IFERROR(_xlfn.XLOOKUP($B54,map_headernames!P:P,map_headernames!$Q:$Q),"")</f>
        <v/>
      </c>
    </row>
    <row r="55" spans="1:14">
      <c r="A55" s="7">
        <v>150</v>
      </c>
      <c r="B55" s="405" t="s">
        <v>1243</v>
      </c>
      <c r="C55" s="405" t="s">
        <v>1246</v>
      </c>
      <c r="D55" s="405" t="s">
        <v>5682</v>
      </c>
      <c r="E55" s="406" t="str">
        <f>IFERROR(_xlfn.XLOOKUP($B55,map_headernames!H:H,map_headernames!$Q:$Q),"")</f>
        <v>avg.proximity.npdes</v>
      </c>
      <c r="F55" s="7" t="str">
        <f>IFERROR(_xlfn.XLOOKUP($B55,map_headernames!G:G,map_headernames!$Q:$Q),"")</f>
        <v/>
      </c>
      <c r="G55" s="7" t="str">
        <f>IFERROR(_xlfn.XLOOKUP($B55,map_headernames!I:I,map_headernames!$Q:$Q),"")</f>
        <v>avg.proximity.npdes</v>
      </c>
      <c r="H55" s="7" t="str">
        <f>IFERROR(_xlfn.XLOOKUP($B55,map_headernames!J:J,map_headernames!$Q:$Q),"")</f>
        <v/>
      </c>
      <c r="I55" s="7" t="str">
        <f>IFERROR(_xlfn.XLOOKUP($B55,map_headernames!K:K,map_headernames!$Q:$Q),"")</f>
        <v/>
      </c>
      <c r="J55" s="7" t="str">
        <f>IFERROR(_xlfn.XLOOKUP($B55,map_headernames!L:L,map_headernames!$Q:$Q),"")</f>
        <v/>
      </c>
      <c r="K55" s="7" t="str">
        <f>IFERROR(_xlfn.XLOOKUP($B55,map_headernames!N:N,map_headernames!$Q:$Q),"")</f>
        <v/>
      </c>
      <c r="L55" s="7" t="str">
        <f>IFERROR(_xlfn.XLOOKUP($B55,map_headernames!O:O,map_headernames!$Q:$Q),"")</f>
        <v/>
      </c>
      <c r="M55" s="7" t="str">
        <f>IFERROR(_xlfn.XLOOKUP($B55,map_headernames!P:P,map_headernames!$Q:$Q),"")</f>
        <v/>
      </c>
    </row>
    <row r="56" spans="1:14">
      <c r="A56" s="442">
        <v>173</v>
      </c>
      <c r="B56" s="405" t="s">
        <v>1249</v>
      </c>
      <c r="C56" s="405" t="s">
        <v>1254</v>
      </c>
      <c r="D56" s="405" t="s">
        <v>5682</v>
      </c>
      <c r="E56" s="406" t="str">
        <f>IFERROR(_xlfn.XLOOKUP($B56,map_headernames!H:H,map_headernames!$Q:$Q),"")</f>
        <v>pctile.proximity.npdes</v>
      </c>
      <c r="F56" s="7" t="str">
        <f>IFERROR(_xlfn.XLOOKUP($B56,map_headernames!G:G,map_headernames!$Q:$Q),"")</f>
        <v/>
      </c>
      <c r="G56" s="7" t="str">
        <f>IFERROR(_xlfn.XLOOKUP($B56,map_headernames!I:I,map_headernames!$Q:$Q),"")</f>
        <v>pctile.proximity.npdes</v>
      </c>
      <c r="H56" s="7" t="str">
        <f>IFERROR(_xlfn.XLOOKUP($B56,map_headernames!J:J,map_headernames!$Q:$Q),"")</f>
        <v/>
      </c>
      <c r="I56" s="7" t="str">
        <f>IFERROR(_xlfn.XLOOKUP($B56,map_headernames!K:K,map_headernames!$Q:$Q),"")</f>
        <v/>
      </c>
      <c r="J56" s="7" t="str">
        <f>IFERROR(_xlfn.XLOOKUP($B56,map_headernames!L:L,map_headernames!$Q:$Q),"")</f>
        <v/>
      </c>
      <c r="K56" s="7" t="str">
        <f>IFERROR(_xlfn.XLOOKUP($B56,map_headernames!N:N,map_headernames!$Q:$Q),"")</f>
        <v/>
      </c>
      <c r="L56" s="7" t="str">
        <f>IFERROR(_xlfn.XLOOKUP($B56,map_headernames!O:O,map_headernames!$Q:$Q),"")</f>
        <v/>
      </c>
      <c r="M56" s="7" t="str">
        <f>IFERROR(_xlfn.XLOOKUP($B56,map_headernames!P:P,map_headernames!$Q:$Q),"")</f>
        <v/>
      </c>
    </row>
    <row r="57" spans="1:14">
      <c r="A57" s="7">
        <v>151</v>
      </c>
      <c r="B57" s="405" t="s">
        <v>1257</v>
      </c>
      <c r="C57" s="405" t="s">
        <v>1260</v>
      </c>
      <c r="D57" s="405" t="s">
        <v>5682</v>
      </c>
      <c r="E57" s="406" t="str">
        <f>IFERROR(_xlfn.XLOOKUP($B57,map_headernames!H:H,map_headernames!$Q:$Q),"")</f>
        <v>avg.proximity.npl</v>
      </c>
      <c r="F57" s="7" t="str">
        <f>IFERROR(_xlfn.XLOOKUP($B57,map_headernames!G:G,map_headernames!$Q:$Q),"")</f>
        <v/>
      </c>
      <c r="G57" s="7" t="str">
        <f>IFERROR(_xlfn.XLOOKUP($B57,map_headernames!I:I,map_headernames!$Q:$Q),"")</f>
        <v>avg.proximity.npl</v>
      </c>
      <c r="H57" s="7" t="str">
        <f>IFERROR(_xlfn.XLOOKUP($B57,map_headernames!J:J,map_headernames!$Q:$Q),"")</f>
        <v/>
      </c>
      <c r="I57" s="7" t="str">
        <f>IFERROR(_xlfn.XLOOKUP($B57,map_headernames!K:K,map_headernames!$Q:$Q),"")</f>
        <v/>
      </c>
      <c r="J57" s="7" t="str">
        <f>IFERROR(_xlfn.XLOOKUP($B57,map_headernames!L:L,map_headernames!$Q:$Q),"")</f>
        <v/>
      </c>
      <c r="K57" s="7" t="str">
        <f>IFERROR(_xlfn.XLOOKUP($B57,map_headernames!N:N,map_headernames!$Q:$Q),"")</f>
        <v/>
      </c>
      <c r="L57" s="7" t="str">
        <f>IFERROR(_xlfn.XLOOKUP($B57,map_headernames!O:O,map_headernames!$Q:$Q),"")</f>
        <v/>
      </c>
      <c r="M57" s="7" t="str">
        <f>IFERROR(_xlfn.XLOOKUP($B57,map_headernames!P:P,map_headernames!$Q:$Q),"")</f>
        <v/>
      </c>
    </row>
    <row r="58" spans="1:14">
      <c r="A58" s="442">
        <v>174</v>
      </c>
      <c r="B58" s="405" t="s">
        <v>1263</v>
      </c>
      <c r="C58" s="405" t="s">
        <v>1268</v>
      </c>
      <c r="D58" s="405" t="s">
        <v>5682</v>
      </c>
      <c r="E58" s="406" t="str">
        <f>IFERROR(_xlfn.XLOOKUP($B58,map_headernames!H:H,map_headernames!$Q:$Q),"")</f>
        <v>pctile.proximity.npl</v>
      </c>
      <c r="F58" s="7" t="str">
        <f>IFERROR(_xlfn.XLOOKUP($B58,map_headernames!G:G,map_headernames!$Q:$Q),"")</f>
        <v/>
      </c>
      <c r="G58" s="7" t="str">
        <f>IFERROR(_xlfn.XLOOKUP($B58,map_headernames!I:I,map_headernames!$Q:$Q),"")</f>
        <v>pctile.proximity.npl</v>
      </c>
      <c r="H58" s="7" t="str">
        <f>IFERROR(_xlfn.XLOOKUP($B58,map_headernames!J:J,map_headernames!$Q:$Q),"")</f>
        <v/>
      </c>
      <c r="I58" s="7" t="str">
        <f>IFERROR(_xlfn.XLOOKUP($B58,map_headernames!K:K,map_headernames!$Q:$Q),"")</f>
        <v/>
      </c>
      <c r="J58" s="7" t="str">
        <f>IFERROR(_xlfn.XLOOKUP($B58,map_headernames!L:L,map_headernames!$Q:$Q),"")</f>
        <v/>
      </c>
      <c r="K58" s="7" t="str">
        <f>IFERROR(_xlfn.XLOOKUP($B58,map_headernames!N:N,map_headernames!$Q:$Q),"")</f>
        <v/>
      </c>
      <c r="L58" s="7" t="str">
        <f>IFERROR(_xlfn.XLOOKUP($B58,map_headernames!O:O,map_headernames!$Q:$Q),"")</f>
        <v/>
      </c>
      <c r="M58" s="7" t="str">
        <f>IFERROR(_xlfn.XLOOKUP($B58,map_headernames!P:P,map_headernames!$Q:$Q),"")</f>
        <v/>
      </c>
    </row>
    <row r="59" spans="1:14">
      <c r="A59" s="7">
        <v>154</v>
      </c>
      <c r="B59" s="405" t="s">
        <v>1271</v>
      </c>
      <c r="C59" s="405" t="s">
        <v>1274</v>
      </c>
      <c r="D59" s="405" t="s">
        <v>5682</v>
      </c>
      <c r="E59" s="406" t="str">
        <f>IFERROR(_xlfn.XLOOKUP($B59,map_headernames!H:H,map_headernames!$Q:$Q),"")</f>
        <v>avg.o3</v>
      </c>
      <c r="F59" s="7" t="str">
        <f>IFERROR(_xlfn.XLOOKUP($B59,map_headernames!G:G,map_headernames!$Q:$Q),"")</f>
        <v/>
      </c>
      <c r="G59" s="7" t="str">
        <f>IFERROR(_xlfn.XLOOKUP($B59,map_headernames!I:I,map_headernames!$Q:$Q),"")</f>
        <v>avg.o3</v>
      </c>
      <c r="H59" s="7" t="str">
        <f>IFERROR(_xlfn.XLOOKUP($B59,map_headernames!J:J,map_headernames!$Q:$Q),"")</f>
        <v/>
      </c>
      <c r="I59" s="7" t="str">
        <f>IFERROR(_xlfn.XLOOKUP($B59,map_headernames!K:K,map_headernames!$Q:$Q),"")</f>
        <v/>
      </c>
      <c r="J59" s="7" t="str">
        <f>IFERROR(_xlfn.XLOOKUP($B59,map_headernames!L:L,map_headernames!$Q:$Q),"")</f>
        <v/>
      </c>
      <c r="K59" s="7" t="str">
        <f>IFERROR(_xlfn.XLOOKUP($B59,map_headernames!N:N,map_headernames!$Q:$Q),"")</f>
        <v/>
      </c>
      <c r="L59" s="7" t="str">
        <f>IFERROR(_xlfn.XLOOKUP($B59,map_headernames!O:O,map_headernames!$Q:$Q),"")</f>
        <v/>
      </c>
      <c r="M59" s="7" t="str">
        <f>IFERROR(_xlfn.XLOOKUP($B59,map_headernames!P:P,map_headernames!$Q:$Q),"")</f>
        <v/>
      </c>
    </row>
    <row r="60" spans="1:14">
      <c r="A60" s="442">
        <v>177</v>
      </c>
      <c r="B60" s="405" t="s">
        <v>1277</v>
      </c>
      <c r="C60" s="405" t="s">
        <v>1282</v>
      </c>
      <c r="D60" s="405" t="s">
        <v>5682</v>
      </c>
      <c r="E60" s="406" t="str">
        <f>IFERROR(_xlfn.XLOOKUP($B60,map_headernames!H:H,map_headernames!$Q:$Q),"")</f>
        <v>pctile.o3</v>
      </c>
      <c r="F60" s="7" t="str">
        <f>IFERROR(_xlfn.XLOOKUP($B60,map_headernames!G:G,map_headernames!$Q:$Q),"")</f>
        <v/>
      </c>
      <c r="G60" s="7" t="str">
        <f>IFERROR(_xlfn.XLOOKUP($B60,map_headernames!I:I,map_headernames!$Q:$Q),"")</f>
        <v>pctile.o3</v>
      </c>
      <c r="H60" s="7" t="str">
        <f>IFERROR(_xlfn.XLOOKUP($B60,map_headernames!J:J,map_headernames!$Q:$Q),"")</f>
        <v/>
      </c>
      <c r="I60" s="7" t="str">
        <f>IFERROR(_xlfn.XLOOKUP($B60,map_headernames!K:K,map_headernames!$Q:$Q),"")</f>
        <v/>
      </c>
      <c r="J60" s="7" t="str">
        <f>IFERROR(_xlfn.XLOOKUP($B60,map_headernames!L:L,map_headernames!$Q:$Q),"")</f>
        <v/>
      </c>
      <c r="K60" s="7" t="str">
        <f>IFERROR(_xlfn.XLOOKUP($B60,map_headernames!N:N,map_headernames!$Q:$Q),"")</f>
        <v/>
      </c>
      <c r="L60" s="7" t="str">
        <f>IFERROR(_xlfn.XLOOKUP($B60,map_headernames!O:O,map_headernames!$Q:$Q),"")</f>
        <v/>
      </c>
      <c r="M60" s="7" t="str">
        <f>IFERROR(_xlfn.XLOOKUP($B60,map_headernames!P:P,map_headernames!$Q:$Q),"")</f>
        <v/>
      </c>
    </row>
    <row r="61" spans="1:14">
      <c r="A61" s="7">
        <v>155</v>
      </c>
      <c r="B61" s="405" t="s">
        <v>1285</v>
      </c>
      <c r="C61" s="405" t="s">
        <v>1288</v>
      </c>
      <c r="D61" s="405" t="s">
        <v>5682</v>
      </c>
      <c r="E61" s="406" t="str">
        <f>IFERROR(_xlfn.XLOOKUP($B61,map_headernames!H:H,map_headernames!$Q:$Q),"")</f>
        <v>avg.pm</v>
      </c>
      <c r="F61" s="7" t="str">
        <f>IFERROR(_xlfn.XLOOKUP($B61,map_headernames!G:G,map_headernames!$Q:$Q),"")</f>
        <v/>
      </c>
      <c r="G61" s="7" t="str">
        <f>IFERROR(_xlfn.XLOOKUP($B61,map_headernames!I:I,map_headernames!$Q:$Q),"")</f>
        <v>avg.pm</v>
      </c>
      <c r="H61" s="7" t="str">
        <f>IFERROR(_xlfn.XLOOKUP($B61,map_headernames!J:J,map_headernames!$Q:$Q),"")</f>
        <v/>
      </c>
      <c r="I61" s="7" t="str">
        <f>IFERROR(_xlfn.XLOOKUP($B61,map_headernames!K:K,map_headernames!$Q:$Q),"")</f>
        <v/>
      </c>
      <c r="J61" s="7" t="str">
        <f>IFERROR(_xlfn.XLOOKUP($B61,map_headernames!L:L,map_headernames!$Q:$Q),"")</f>
        <v/>
      </c>
      <c r="K61" s="7" t="str">
        <f>IFERROR(_xlfn.XLOOKUP($B61,map_headernames!N:N,map_headernames!$Q:$Q),"")</f>
        <v/>
      </c>
      <c r="L61" s="7" t="str">
        <f>IFERROR(_xlfn.XLOOKUP($B61,map_headernames!O:O,map_headernames!$Q:$Q),"")</f>
        <v/>
      </c>
      <c r="M61" s="7" t="str">
        <f>IFERROR(_xlfn.XLOOKUP($B61,map_headernames!P:P,map_headernames!$Q:$Q),"")</f>
        <v/>
      </c>
    </row>
    <row r="62" spans="1:14">
      <c r="A62" s="442">
        <v>178</v>
      </c>
      <c r="B62" s="405" t="s">
        <v>1291</v>
      </c>
      <c r="C62" s="405" t="s">
        <v>1296</v>
      </c>
      <c r="D62" s="405" t="s">
        <v>5682</v>
      </c>
      <c r="E62" s="406" t="str">
        <f>IFERROR(_xlfn.XLOOKUP($B62,map_headernames!H:H,map_headernames!$Q:$Q),"")</f>
        <v>pctile.pm</v>
      </c>
      <c r="F62" s="7" t="str">
        <f>IFERROR(_xlfn.XLOOKUP($B62,map_headernames!G:G,map_headernames!$Q:$Q),"")</f>
        <v/>
      </c>
      <c r="G62" s="7" t="str">
        <f>IFERROR(_xlfn.XLOOKUP($B62,map_headernames!I:I,map_headernames!$Q:$Q),"")</f>
        <v>pctile.pm</v>
      </c>
      <c r="H62" s="7" t="str">
        <f>IFERROR(_xlfn.XLOOKUP($B62,map_headernames!J:J,map_headernames!$Q:$Q),"")</f>
        <v/>
      </c>
      <c r="I62" s="7" t="str">
        <f>IFERROR(_xlfn.XLOOKUP($B62,map_headernames!K:K,map_headernames!$Q:$Q),"")</f>
        <v/>
      </c>
      <c r="J62" s="7" t="str">
        <f>IFERROR(_xlfn.XLOOKUP($B62,map_headernames!L:L,map_headernames!$Q:$Q),"")</f>
        <v/>
      </c>
      <c r="K62" s="7" t="str">
        <f>IFERROR(_xlfn.XLOOKUP($B62,map_headernames!N:N,map_headernames!$Q:$Q),"")</f>
        <v/>
      </c>
      <c r="L62" s="7" t="str">
        <f>IFERROR(_xlfn.XLOOKUP($B62,map_headernames!O:O,map_headernames!$Q:$Q),"")</f>
        <v/>
      </c>
      <c r="M62" s="7" t="str">
        <f>IFERROR(_xlfn.XLOOKUP($B62,map_headernames!P:P,map_headernames!$Q:$Q),"")</f>
        <v/>
      </c>
    </row>
    <row r="63" spans="1:14">
      <c r="A63" s="7">
        <v>152</v>
      </c>
      <c r="B63" s="405" t="s">
        <v>1309</v>
      </c>
      <c r="C63" s="405" t="s">
        <v>1312</v>
      </c>
      <c r="D63" s="405" t="s">
        <v>5682</v>
      </c>
      <c r="E63" s="406" t="str">
        <f>IFERROR(_xlfn.XLOOKUP($B63,map_headernames!H:H,map_headernames!$Q:$Q),"")</f>
        <v>avg.proximity.rmp</v>
      </c>
      <c r="F63" s="7" t="str">
        <f>IFERROR(_xlfn.XLOOKUP($B63,map_headernames!G:G,map_headernames!$Q:$Q),"")</f>
        <v/>
      </c>
      <c r="G63" s="7" t="str">
        <f>IFERROR(_xlfn.XLOOKUP($B63,map_headernames!I:I,map_headernames!$Q:$Q),"")</f>
        <v>avg.proximity.rmp</v>
      </c>
      <c r="H63" s="7" t="str">
        <f>IFERROR(_xlfn.XLOOKUP($B63,map_headernames!J:J,map_headernames!$Q:$Q),"")</f>
        <v/>
      </c>
      <c r="I63" s="7" t="str">
        <f>IFERROR(_xlfn.XLOOKUP($B63,map_headernames!K:K,map_headernames!$Q:$Q),"")</f>
        <v/>
      </c>
      <c r="J63" s="7" t="str">
        <f>IFERROR(_xlfn.XLOOKUP($B63,map_headernames!L:L,map_headernames!$Q:$Q),"")</f>
        <v/>
      </c>
      <c r="K63" s="7" t="str">
        <f>IFERROR(_xlfn.XLOOKUP($B63,map_headernames!N:N,map_headernames!$Q:$Q),"")</f>
        <v/>
      </c>
      <c r="L63" s="7" t="str">
        <f>IFERROR(_xlfn.XLOOKUP($B63,map_headernames!O:O,map_headernames!$Q:$Q),"")</f>
        <v/>
      </c>
      <c r="M63" s="7" t="str">
        <f>IFERROR(_xlfn.XLOOKUP($B63,map_headernames!P:P,map_headernames!$Q:$Q),"")</f>
        <v/>
      </c>
    </row>
    <row r="64" spans="1:14">
      <c r="A64" s="442">
        <v>175</v>
      </c>
      <c r="B64" s="405" t="s">
        <v>1315</v>
      </c>
      <c r="C64" s="405" t="s">
        <v>1320</v>
      </c>
      <c r="D64" s="405" t="s">
        <v>5682</v>
      </c>
      <c r="E64" s="406" t="str">
        <f>IFERROR(_xlfn.XLOOKUP($B64,map_headernames!H:H,map_headernames!$Q:$Q),"")</f>
        <v>pctile.proximity.rmp</v>
      </c>
      <c r="F64" s="7" t="str">
        <f>IFERROR(_xlfn.XLOOKUP($B64,map_headernames!G:G,map_headernames!$Q:$Q),"")</f>
        <v/>
      </c>
      <c r="G64" s="7" t="str">
        <f>IFERROR(_xlfn.XLOOKUP($B64,map_headernames!I:I,map_headernames!$Q:$Q),"")</f>
        <v>pctile.proximity.rmp</v>
      </c>
      <c r="H64" s="7" t="str">
        <f>IFERROR(_xlfn.XLOOKUP($B64,map_headernames!J:J,map_headernames!$Q:$Q),"")</f>
        <v/>
      </c>
      <c r="I64" s="7" t="str">
        <f>IFERROR(_xlfn.XLOOKUP($B64,map_headernames!K:K,map_headernames!$Q:$Q),"")</f>
        <v/>
      </c>
      <c r="J64" s="7" t="str">
        <f>IFERROR(_xlfn.XLOOKUP($B64,map_headernames!L:L,map_headernames!$Q:$Q),"")</f>
        <v/>
      </c>
      <c r="K64" s="7" t="str">
        <f>IFERROR(_xlfn.XLOOKUP($B64,map_headernames!N:N,map_headernames!$Q:$Q),"")</f>
        <v/>
      </c>
      <c r="L64" s="7" t="str">
        <f>IFERROR(_xlfn.XLOOKUP($B64,map_headernames!O:O,map_headernames!$Q:$Q),"")</f>
        <v/>
      </c>
      <c r="M64" s="7" t="str">
        <f>IFERROR(_xlfn.XLOOKUP($B64,map_headernames!P:P,map_headernames!$Q:$Q),"")</f>
        <v/>
      </c>
    </row>
    <row r="65" spans="1:13">
      <c r="A65" s="7">
        <v>157</v>
      </c>
      <c r="B65" s="405" t="s">
        <v>1322</v>
      </c>
      <c r="C65" s="405" t="s">
        <v>1323</v>
      </c>
      <c r="D65" s="405" t="s">
        <v>5682</v>
      </c>
      <c r="E65" s="406" t="str">
        <f>IFERROR(_xlfn.XLOOKUP($B65,map_headernames!H:H,map_headernames!$Q:$Q),"")</f>
        <v>avg.rsei</v>
      </c>
      <c r="F65" s="7" t="str">
        <f>IFERROR(_xlfn.XLOOKUP($B65,map_headernames!G:G,map_headernames!$Q:$Q),"")</f>
        <v/>
      </c>
      <c r="G65" s="7" t="str">
        <f>IFERROR(_xlfn.XLOOKUP($B65,map_headernames!I:I,map_headernames!$Q:$Q),"")</f>
        <v>avg.rsei</v>
      </c>
      <c r="H65" s="7" t="str">
        <f>IFERROR(_xlfn.XLOOKUP($B65,map_headernames!J:J,map_headernames!$Q:$Q),"")</f>
        <v/>
      </c>
      <c r="I65" s="7" t="str">
        <f>IFERROR(_xlfn.XLOOKUP($B65,map_headernames!K:K,map_headernames!$Q:$Q),"")</f>
        <v/>
      </c>
      <c r="J65" s="7" t="str">
        <f>IFERROR(_xlfn.XLOOKUP($B65,map_headernames!L:L,map_headernames!$Q:$Q),"")</f>
        <v/>
      </c>
      <c r="K65" s="7" t="str">
        <f>IFERROR(_xlfn.XLOOKUP($B65,map_headernames!N:N,map_headernames!$Q:$Q),"")</f>
        <v/>
      </c>
      <c r="L65" s="7" t="str">
        <f>IFERROR(_xlfn.XLOOKUP($B65,map_headernames!O:O,map_headernames!$Q:$Q),"")</f>
        <v/>
      </c>
      <c r="M65" s="7" t="str">
        <f>IFERROR(_xlfn.XLOOKUP($B65,map_headernames!P:P,map_headernames!$Q:$Q),"")</f>
        <v/>
      </c>
    </row>
    <row r="66" spans="1:13">
      <c r="A66" s="442">
        <v>180</v>
      </c>
      <c r="B66" s="405" t="s">
        <v>1327</v>
      </c>
      <c r="C66" s="405" t="s">
        <v>1330</v>
      </c>
      <c r="D66" s="405" t="s">
        <v>5682</v>
      </c>
      <c r="E66" s="406" t="str">
        <f>IFERROR(_xlfn.XLOOKUP($B66,map_headernames!H:H,map_headernames!$Q:$Q),"")</f>
        <v>pctile.rsei</v>
      </c>
      <c r="F66" s="7" t="str">
        <f>IFERROR(_xlfn.XLOOKUP($B66,map_headernames!G:G,map_headernames!$Q:$Q),"")</f>
        <v/>
      </c>
      <c r="G66" s="7" t="str">
        <f>IFERROR(_xlfn.XLOOKUP($B66,map_headernames!I:I,map_headernames!$Q:$Q),"")</f>
        <v>pctile.rsei</v>
      </c>
      <c r="H66" s="7" t="str">
        <f>IFERROR(_xlfn.XLOOKUP($B66,map_headernames!J:J,map_headernames!$Q:$Q),"")</f>
        <v/>
      </c>
      <c r="I66" s="7" t="str">
        <f>IFERROR(_xlfn.XLOOKUP($B66,map_headernames!K:K,map_headernames!$Q:$Q),"")</f>
        <v/>
      </c>
      <c r="J66" s="7" t="str">
        <f>IFERROR(_xlfn.XLOOKUP($B66,map_headernames!L:L,map_headernames!$Q:$Q),"")</f>
        <v/>
      </c>
      <c r="K66" s="7" t="str">
        <f>IFERROR(_xlfn.XLOOKUP($B66,map_headernames!N:N,map_headernames!$Q:$Q),"")</f>
        <v/>
      </c>
      <c r="L66" s="7" t="str">
        <f>IFERROR(_xlfn.XLOOKUP($B66,map_headernames!O:O,map_headernames!$Q:$Q),"")</f>
        <v/>
      </c>
      <c r="M66" s="7" t="str">
        <f>IFERROR(_xlfn.XLOOKUP($B66,map_headernames!P:P,map_headernames!$Q:$Q),"")</f>
        <v/>
      </c>
    </row>
    <row r="67" spans="1:13">
      <c r="A67" s="7">
        <v>149</v>
      </c>
      <c r="B67" s="405" t="s">
        <v>1333</v>
      </c>
      <c r="C67" s="405" t="s">
        <v>1336</v>
      </c>
      <c r="D67" s="405" t="s">
        <v>5682</v>
      </c>
      <c r="E67" s="406" t="str">
        <f>IFERROR(_xlfn.XLOOKUP($B67,map_headernames!H:H,map_headernames!$Q:$Q),"")</f>
        <v>avg.traffic.score</v>
      </c>
      <c r="F67" s="7" t="str">
        <f>IFERROR(_xlfn.XLOOKUP($B67,map_headernames!G:G,map_headernames!$Q:$Q),"")</f>
        <v/>
      </c>
      <c r="G67" s="7" t="str">
        <f>IFERROR(_xlfn.XLOOKUP($B67,map_headernames!I:I,map_headernames!$Q:$Q),"")</f>
        <v>avg.traffic.score</v>
      </c>
      <c r="H67" s="7" t="str">
        <f>IFERROR(_xlfn.XLOOKUP($B67,map_headernames!J:J,map_headernames!$Q:$Q),"")</f>
        <v/>
      </c>
      <c r="I67" s="7" t="str">
        <f>IFERROR(_xlfn.XLOOKUP($B67,map_headernames!K:K,map_headernames!$Q:$Q),"")</f>
        <v/>
      </c>
      <c r="J67" s="7" t="str">
        <f>IFERROR(_xlfn.XLOOKUP($B67,map_headernames!L:L,map_headernames!$Q:$Q),"")</f>
        <v/>
      </c>
      <c r="K67" s="7" t="str">
        <f>IFERROR(_xlfn.XLOOKUP($B67,map_headernames!N:N,map_headernames!$Q:$Q),"")</f>
        <v/>
      </c>
      <c r="L67" s="7" t="str">
        <f>IFERROR(_xlfn.XLOOKUP($B67,map_headernames!O:O,map_headernames!$Q:$Q),"")</f>
        <v/>
      </c>
      <c r="M67" s="7" t="str">
        <f>IFERROR(_xlfn.XLOOKUP($B67,map_headernames!P:P,map_headernames!$Q:$Q),"")</f>
        <v/>
      </c>
    </row>
    <row r="68" spans="1:13">
      <c r="A68" s="442">
        <v>172</v>
      </c>
      <c r="B68" s="405" t="s">
        <v>1339</v>
      </c>
      <c r="C68" s="405" t="s">
        <v>1344</v>
      </c>
      <c r="D68" s="405" t="s">
        <v>5682</v>
      </c>
      <c r="E68" s="406" t="str">
        <f>IFERROR(_xlfn.XLOOKUP($B68,map_headernames!H:H,map_headernames!$Q:$Q),"")</f>
        <v>pctile.traffic.score</v>
      </c>
      <c r="F68" s="7" t="str">
        <f>IFERROR(_xlfn.XLOOKUP($B68,map_headernames!G:G,map_headernames!$Q:$Q),"")</f>
        <v/>
      </c>
      <c r="G68" s="7" t="str">
        <f>IFERROR(_xlfn.XLOOKUP($B68,map_headernames!I:I,map_headernames!$Q:$Q),"")</f>
        <v>pctile.traffic.score</v>
      </c>
      <c r="H68" s="7" t="str">
        <f>IFERROR(_xlfn.XLOOKUP($B68,map_headernames!J:J,map_headernames!$Q:$Q),"")</f>
        <v/>
      </c>
      <c r="I68" s="7" t="str">
        <f>IFERROR(_xlfn.XLOOKUP($B68,map_headernames!K:K,map_headernames!$Q:$Q),"")</f>
        <v/>
      </c>
      <c r="J68" s="7" t="str">
        <f>IFERROR(_xlfn.XLOOKUP($B68,map_headernames!L:L,map_headernames!$Q:$Q),"")</f>
        <v/>
      </c>
      <c r="K68" s="7" t="str">
        <f>IFERROR(_xlfn.XLOOKUP($B68,map_headernames!N:N,map_headernames!$Q:$Q),"")</f>
        <v/>
      </c>
      <c r="L68" s="7" t="str">
        <f>IFERROR(_xlfn.XLOOKUP($B68,map_headernames!O:O,map_headernames!$Q:$Q),"")</f>
        <v/>
      </c>
      <c r="M68" s="7" t="str">
        <f>IFERROR(_xlfn.XLOOKUP($B68,map_headernames!P:P,map_headernames!$Q:$Q),"")</f>
        <v/>
      </c>
    </row>
    <row r="69" spans="1:13">
      <c r="A69" s="7">
        <v>153</v>
      </c>
      <c r="B69" s="405" t="s">
        <v>1347</v>
      </c>
      <c r="C69" s="405" t="s">
        <v>1350</v>
      </c>
      <c r="D69" s="405" t="s">
        <v>5682</v>
      </c>
      <c r="E69" s="406" t="str">
        <f>IFERROR(_xlfn.XLOOKUP($B69,map_headernames!H:H,map_headernames!$Q:$Q),"")</f>
        <v>avg.proximity.tsdf</v>
      </c>
      <c r="F69" s="7" t="str">
        <f>IFERROR(_xlfn.XLOOKUP($B69,map_headernames!G:G,map_headernames!$Q:$Q),"")</f>
        <v/>
      </c>
      <c r="G69" s="7" t="str">
        <f>IFERROR(_xlfn.XLOOKUP($B69,map_headernames!I:I,map_headernames!$Q:$Q),"")</f>
        <v>avg.proximity.tsdf</v>
      </c>
      <c r="H69" s="7" t="str">
        <f>IFERROR(_xlfn.XLOOKUP($B69,map_headernames!J:J,map_headernames!$Q:$Q),"")</f>
        <v/>
      </c>
      <c r="I69" s="7" t="str">
        <f>IFERROR(_xlfn.XLOOKUP($B69,map_headernames!K:K,map_headernames!$Q:$Q),"")</f>
        <v/>
      </c>
      <c r="J69" s="7" t="str">
        <f>IFERROR(_xlfn.XLOOKUP($B69,map_headernames!L:L,map_headernames!$Q:$Q),"")</f>
        <v/>
      </c>
      <c r="K69" s="7" t="str">
        <f>IFERROR(_xlfn.XLOOKUP($B69,map_headernames!N:N,map_headernames!$Q:$Q),"")</f>
        <v/>
      </c>
      <c r="L69" s="7" t="str">
        <f>IFERROR(_xlfn.XLOOKUP($B69,map_headernames!O:O,map_headernames!$Q:$Q),"")</f>
        <v/>
      </c>
      <c r="M69" s="7" t="str">
        <f>IFERROR(_xlfn.XLOOKUP($B69,map_headernames!P:P,map_headernames!$Q:$Q),"")</f>
        <v/>
      </c>
    </row>
    <row r="70" spans="1:13">
      <c r="A70" s="442">
        <v>176</v>
      </c>
      <c r="B70" s="405" t="s">
        <v>1353</v>
      </c>
      <c r="C70" s="405" t="s">
        <v>1358</v>
      </c>
      <c r="D70" s="405" t="s">
        <v>5682</v>
      </c>
      <c r="E70" s="406" t="str">
        <f>IFERROR(_xlfn.XLOOKUP($B70,map_headernames!H:H,map_headernames!$Q:$Q),"")</f>
        <v>pctile.proximity.tsdf</v>
      </c>
      <c r="F70" s="7" t="str">
        <f>IFERROR(_xlfn.XLOOKUP($B70,map_headernames!G:G,map_headernames!$Q:$Q),"")</f>
        <v/>
      </c>
      <c r="G70" s="7" t="str">
        <f>IFERROR(_xlfn.XLOOKUP($B70,map_headernames!I:I,map_headernames!$Q:$Q),"")</f>
        <v>pctile.proximity.tsdf</v>
      </c>
      <c r="H70" s="7" t="str">
        <f>IFERROR(_xlfn.XLOOKUP($B70,map_headernames!J:J,map_headernames!$Q:$Q),"")</f>
        <v/>
      </c>
      <c r="I70" s="7" t="str">
        <f>IFERROR(_xlfn.XLOOKUP($B70,map_headernames!K:K,map_headernames!$Q:$Q),"")</f>
        <v/>
      </c>
      <c r="J70" s="7" t="str">
        <f>IFERROR(_xlfn.XLOOKUP($B70,map_headernames!L:L,map_headernames!$Q:$Q),"")</f>
        <v/>
      </c>
      <c r="K70" s="7" t="str">
        <f>IFERROR(_xlfn.XLOOKUP($B70,map_headernames!N:N,map_headernames!$Q:$Q),"")</f>
        <v/>
      </c>
      <c r="L70" s="7" t="str">
        <f>IFERROR(_xlfn.XLOOKUP($B70,map_headernames!O:O,map_headernames!$Q:$Q),"")</f>
        <v/>
      </c>
      <c r="M70" s="7" t="str">
        <f>IFERROR(_xlfn.XLOOKUP($B70,map_headernames!P:P,map_headernames!$Q:$Q),"")</f>
        <v/>
      </c>
    </row>
    <row r="71" spans="1:13">
      <c r="A71" s="7">
        <v>156</v>
      </c>
      <c r="B71" s="405" t="s">
        <v>1361</v>
      </c>
      <c r="C71" s="405" t="s">
        <v>1364</v>
      </c>
      <c r="D71" s="405" t="s">
        <v>5682</v>
      </c>
      <c r="E71" s="406" t="str">
        <f>IFERROR(_xlfn.XLOOKUP($B71,map_headernames!H:H,map_headernames!$Q:$Q),"")</f>
        <v>avg.ust</v>
      </c>
      <c r="F71" s="7" t="str">
        <f>IFERROR(_xlfn.XLOOKUP($B71,map_headernames!G:G,map_headernames!$Q:$Q),"")</f>
        <v/>
      </c>
      <c r="G71" s="7" t="str">
        <f>IFERROR(_xlfn.XLOOKUP($B71,map_headernames!I:I,map_headernames!$Q:$Q),"")</f>
        <v>avg.ust</v>
      </c>
      <c r="H71" s="7" t="str">
        <f>IFERROR(_xlfn.XLOOKUP($B71,map_headernames!J:J,map_headernames!$Q:$Q),"")</f>
        <v/>
      </c>
      <c r="I71" s="7" t="str">
        <f>IFERROR(_xlfn.XLOOKUP($B71,map_headernames!K:K,map_headernames!$Q:$Q),"")</f>
        <v/>
      </c>
      <c r="J71" s="7" t="str">
        <f>IFERROR(_xlfn.XLOOKUP($B71,map_headernames!L:L,map_headernames!$Q:$Q),"")</f>
        <v/>
      </c>
      <c r="K71" s="7" t="str">
        <f>IFERROR(_xlfn.XLOOKUP($B71,map_headernames!N:N,map_headernames!$Q:$Q),"")</f>
        <v/>
      </c>
      <c r="L71" s="7" t="str">
        <f>IFERROR(_xlfn.XLOOKUP($B71,map_headernames!O:O,map_headernames!$Q:$Q),"")</f>
        <v/>
      </c>
      <c r="M71" s="7" t="str">
        <f>IFERROR(_xlfn.XLOOKUP($B71,map_headernames!P:P,map_headernames!$Q:$Q),"")</f>
        <v/>
      </c>
    </row>
    <row r="72" spans="1:13">
      <c r="A72" s="442">
        <v>179</v>
      </c>
      <c r="B72" s="405" t="s">
        <v>1367</v>
      </c>
      <c r="C72" s="405" t="s">
        <v>1372</v>
      </c>
      <c r="D72" s="405" t="s">
        <v>5682</v>
      </c>
      <c r="E72" s="406" t="str">
        <f>IFERROR(_xlfn.XLOOKUP($B72,map_headernames!H:H,map_headernames!$Q:$Q),"")</f>
        <v>pctile.ust</v>
      </c>
      <c r="F72" s="7" t="str">
        <f>IFERROR(_xlfn.XLOOKUP($B72,map_headernames!G:G,map_headernames!$Q:$Q),"")</f>
        <v/>
      </c>
      <c r="G72" s="7" t="str">
        <f>IFERROR(_xlfn.XLOOKUP($B72,map_headernames!I:I,map_headernames!$Q:$Q),"")</f>
        <v>pctile.ust</v>
      </c>
      <c r="H72" s="7" t="str">
        <f>IFERROR(_xlfn.XLOOKUP($B72,map_headernames!J:J,map_headernames!$Q:$Q),"")</f>
        <v/>
      </c>
      <c r="I72" s="7" t="str">
        <f>IFERROR(_xlfn.XLOOKUP($B72,map_headernames!K:K,map_headernames!$Q:$Q),"")</f>
        <v/>
      </c>
      <c r="J72" s="7" t="str">
        <f>IFERROR(_xlfn.XLOOKUP($B72,map_headernames!L:L,map_headernames!$Q:$Q),"")</f>
        <v/>
      </c>
      <c r="K72" s="7" t="str">
        <f>IFERROR(_xlfn.XLOOKUP($B72,map_headernames!N:N,map_headernames!$Q:$Q),"")</f>
        <v/>
      </c>
      <c r="L72" s="7" t="str">
        <f>IFERROR(_xlfn.XLOOKUP($B72,map_headernames!O:O,map_headernames!$Q:$Q),"")</f>
        <v/>
      </c>
      <c r="M72" s="7" t="str">
        <f>IFERROR(_xlfn.XLOOKUP($B72,map_headernames!P:P,map_headernames!$Q:$Q),"")</f>
        <v/>
      </c>
    </row>
    <row r="73" spans="1:13">
      <c r="A73" s="442">
        <v>281</v>
      </c>
      <c r="B73" s="405" t="s">
        <v>2586</v>
      </c>
      <c r="C73" s="405" t="s">
        <v>2587</v>
      </c>
      <c r="D73" s="405" t="s">
        <v>2182</v>
      </c>
      <c r="E73" s="406" t="str">
        <f>IFERROR(_xlfn.XLOOKUP($B73,map_headernames!H:H,map_headernames!$Q:$Q),"")</f>
        <v>avg.rateasthma</v>
      </c>
      <c r="F73" s="7" t="str">
        <f>IFERROR(_xlfn.XLOOKUP($B73,map_headernames!G:G,map_headernames!$Q:$Q),"")</f>
        <v/>
      </c>
      <c r="G73" s="7" t="str">
        <f>IFERROR(_xlfn.XLOOKUP($B73,map_headernames!I:I,map_headernames!$Q:$Q),"")</f>
        <v>avg.rateasthma</v>
      </c>
      <c r="H73" s="7" t="str">
        <f>IFERROR(_xlfn.XLOOKUP($B73,map_headernames!J:J,map_headernames!$Q:$Q),"")</f>
        <v/>
      </c>
      <c r="I73" s="7" t="str">
        <f>IFERROR(_xlfn.XLOOKUP($B73,map_headernames!K:K,map_headernames!$Q:$Q),"")</f>
        <v/>
      </c>
      <c r="J73" s="7" t="str">
        <f>IFERROR(_xlfn.XLOOKUP($B73,map_headernames!L:L,map_headernames!$Q:$Q),"")</f>
        <v/>
      </c>
      <c r="K73" s="7" t="str">
        <f>IFERROR(_xlfn.XLOOKUP($B73,map_headernames!N:N,map_headernames!$Q:$Q),"")</f>
        <v/>
      </c>
      <c r="L73" s="7" t="str">
        <f>IFERROR(_xlfn.XLOOKUP($B73,map_headernames!O:O,map_headernames!$Q:$Q),"")</f>
        <v/>
      </c>
      <c r="M73" s="7" t="str">
        <f>IFERROR(_xlfn.XLOOKUP($B73,map_headernames!P:P,map_headernames!$Q:$Q),"")</f>
        <v/>
      </c>
    </row>
    <row r="74" spans="1:13">
      <c r="A74" s="7">
        <v>293</v>
      </c>
      <c r="B74" s="405" t="s">
        <v>2595</v>
      </c>
      <c r="C74" s="405" t="s">
        <v>2596</v>
      </c>
      <c r="D74" s="405" t="s">
        <v>2182</v>
      </c>
      <c r="E74" s="406" t="str">
        <f>IFERROR(_xlfn.XLOOKUP($B74,map_headernames!H:H,map_headernames!$Q:$Q),"")</f>
        <v>pctile.rateasthma</v>
      </c>
      <c r="F74" s="7" t="str">
        <f>IFERROR(_xlfn.XLOOKUP($B74,map_headernames!G:G,map_headernames!$Q:$Q),"")</f>
        <v/>
      </c>
      <c r="G74" s="7" t="str">
        <f>IFERROR(_xlfn.XLOOKUP($B74,map_headernames!I:I,map_headernames!$Q:$Q),"")</f>
        <v>pctile.rateasthma</v>
      </c>
      <c r="H74" s="7" t="str">
        <f>IFERROR(_xlfn.XLOOKUP($B74,map_headernames!J:J,map_headernames!$Q:$Q),"")</f>
        <v/>
      </c>
      <c r="I74" s="7" t="str">
        <f>IFERROR(_xlfn.XLOOKUP($B74,map_headernames!K:K,map_headernames!$Q:$Q),"")</f>
        <v/>
      </c>
      <c r="J74" s="7" t="str">
        <f>IFERROR(_xlfn.XLOOKUP($B74,map_headernames!L:L,map_headernames!$Q:$Q),"")</f>
        <v/>
      </c>
      <c r="K74" s="7" t="str">
        <f>IFERROR(_xlfn.XLOOKUP($B74,map_headernames!N:N,map_headernames!$Q:$Q),"")</f>
        <v/>
      </c>
      <c r="L74" s="7" t="str">
        <f>IFERROR(_xlfn.XLOOKUP($B74,map_headernames!O:O,map_headernames!$Q:$Q),"")</f>
        <v/>
      </c>
      <c r="M74" s="7" t="str">
        <f>IFERROR(_xlfn.XLOOKUP($B74,map_headernames!P:P,map_headernames!$Q:$Q),"")</f>
        <v/>
      </c>
    </row>
    <row r="75" spans="1:13">
      <c r="A75" s="442">
        <v>282</v>
      </c>
      <c r="B75" s="405" t="s">
        <v>2588</v>
      </c>
      <c r="C75" s="405" t="s">
        <v>2589</v>
      </c>
      <c r="D75" s="405" t="s">
        <v>2182</v>
      </c>
      <c r="E75" s="406" t="str">
        <f>IFERROR(_xlfn.XLOOKUP($B75,map_headernames!H:H,map_headernames!$Q:$Q),"")</f>
        <v>avg.ratecancer</v>
      </c>
      <c r="F75" s="7" t="str">
        <f>IFERROR(_xlfn.XLOOKUP($B75,map_headernames!G:G,map_headernames!$Q:$Q),"")</f>
        <v/>
      </c>
      <c r="G75" s="7" t="str">
        <f>IFERROR(_xlfn.XLOOKUP($B75,map_headernames!I:I,map_headernames!$Q:$Q),"")</f>
        <v>avg.ratecancer</v>
      </c>
      <c r="H75" s="7" t="str">
        <f>IFERROR(_xlfn.XLOOKUP($B75,map_headernames!J:J,map_headernames!$Q:$Q),"")</f>
        <v/>
      </c>
      <c r="I75" s="7" t="str">
        <f>IFERROR(_xlfn.XLOOKUP($B75,map_headernames!K:K,map_headernames!$Q:$Q),"")</f>
        <v/>
      </c>
      <c r="J75" s="7" t="str">
        <f>IFERROR(_xlfn.XLOOKUP($B75,map_headernames!L:L,map_headernames!$Q:$Q),"")</f>
        <v/>
      </c>
      <c r="K75" s="7" t="str">
        <f>IFERROR(_xlfn.XLOOKUP($B75,map_headernames!N:N,map_headernames!$Q:$Q),"")</f>
        <v/>
      </c>
      <c r="L75" s="7" t="str">
        <f>IFERROR(_xlfn.XLOOKUP($B75,map_headernames!O:O,map_headernames!$Q:$Q),"")</f>
        <v/>
      </c>
      <c r="M75" s="7" t="str">
        <f>IFERROR(_xlfn.XLOOKUP($B75,map_headernames!P:P,map_headernames!$Q:$Q),"")</f>
        <v/>
      </c>
    </row>
    <row r="76" spans="1:13">
      <c r="A76" s="7">
        <v>294</v>
      </c>
      <c r="B76" s="405" t="s">
        <v>2597</v>
      </c>
      <c r="C76" s="405" t="s">
        <v>2598</v>
      </c>
      <c r="D76" s="405" t="s">
        <v>2182</v>
      </c>
      <c r="E76" s="406" t="str">
        <f>IFERROR(_xlfn.XLOOKUP($B76,map_headernames!H:H,map_headernames!$Q:$Q),"")</f>
        <v>pctile.ratecancer</v>
      </c>
      <c r="F76" s="7" t="str">
        <f>IFERROR(_xlfn.XLOOKUP($B76,map_headernames!G:G,map_headernames!$Q:$Q),"")</f>
        <v/>
      </c>
      <c r="G76" s="7" t="str">
        <f>IFERROR(_xlfn.XLOOKUP($B76,map_headernames!I:I,map_headernames!$Q:$Q),"")</f>
        <v>pctile.ratecancer</v>
      </c>
      <c r="H76" s="7" t="str">
        <f>IFERROR(_xlfn.XLOOKUP($B76,map_headernames!J:J,map_headernames!$Q:$Q),"")</f>
        <v/>
      </c>
      <c r="I76" s="7" t="str">
        <f>IFERROR(_xlfn.XLOOKUP($B76,map_headernames!K:K,map_headernames!$Q:$Q),"")</f>
        <v/>
      </c>
      <c r="J76" s="7" t="str">
        <f>IFERROR(_xlfn.XLOOKUP($B76,map_headernames!L:L,map_headernames!$Q:$Q),"")</f>
        <v/>
      </c>
      <c r="K76" s="7" t="str">
        <f>IFERROR(_xlfn.XLOOKUP($B76,map_headernames!N:N,map_headernames!$Q:$Q),"")</f>
        <v/>
      </c>
      <c r="L76" s="7" t="str">
        <f>IFERROR(_xlfn.XLOOKUP($B76,map_headernames!O:O,map_headernames!$Q:$Q),"")</f>
        <v/>
      </c>
      <c r="M76" s="7" t="str">
        <f>IFERROR(_xlfn.XLOOKUP($B76,map_headernames!P:P,map_headernames!$Q:$Q),"")</f>
        <v/>
      </c>
    </row>
    <row r="77" spans="1:13">
      <c r="A77" s="442">
        <v>283</v>
      </c>
      <c r="B77" s="405" t="s">
        <v>2590</v>
      </c>
      <c r="C77" s="405" t="s">
        <v>2591</v>
      </c>
      <c r="D77" s="405" t="s">
        <v>2182</v>
      </c>
      <c r="E77" s="406" t="str">
        <f>IFERROR(_xlfn.XLOOKUP($B77,map_headernames!H:H,map_headernames!$Q:$Q),"")</f>
        <v/>
      </c>
      <c r="F77" s="7" t="str">
        <f>IFERROR(_xlfn.XLOOKUP($B77,map_headernames!G:G,map_headernames!$Q:$Q),"")</f>
        <v/>
      </c>
      <c r="G77" s="7" t="str">
        <f>IFERROR(_xlfn.XLOOKUP($B77,map_headernames!I:I,map_headernames!$Q:$Q),"")</f>
        <v>avg.pctdisability</v>
      </c>
      <c r="H77" s="7" t="str">
        <f>IFERROR(_xlfn.XLOOKUP($B77,map_headernames!J:J,map_headernames!$Q:$Q),"")</f>
        <v/>
      </c>
      <c r="I77" s="7" t="str">
        <f>IFERROR(_xlfn.XLOOKUP($B77,map_headernames!K:K,map_headernames!$Q:$Q),"")</f>
        <v/>
      </c>
      <c r="J77" s="7" t="str">
        <f>IFERROR(_xlfn.XLOOKUP($B77,map_headernames!L:L,map_headernames!$Q:$Q),"")</f>
        <v/>
      </c>
      <c r="K77" s="7" t="str">
        <f>IFERROR(_xlfn.XLOOKUP($B77,map_headernames!N:N,map_headernames!$Q:$Q),"")</f>
        <v/>
      </c>
      <c r="L77" s="7" t="str">
        <f>IFERROR(_xlfn.XLOOKUP($B77,map_headernames!O:O,map_headernames!$Q:$Q),"")</f>
        <v/>
      </c>
      <c r="M77" s="7" t="str">
        <f>IFERROR(_xlfn.XLOOKUP($B77,map_headernames!P:P,map_headernames!$Q:$Q),"")</f>
        <v/>
      </c>
    </row>
    <row r="78" spans="1:13">
      <c r="A78" s="7">
        <v>295</v>
      </c>
      <c r="B78" s="405" t="s">
        <v>2599</v>
      </c>
      <c r="C78" s="405" t="s">
        <v>2600</v>
      </c>
      <c r="D78" s="405" t="s">
        <v>2182</v>
      </c>
      <c r="E78" s="406" t="str">
        <f>IFERROR(_xlfn.XLOOKUP($B78,map_headernames!H:H,map_headernames!$Q:$Q),"")</f>
        <v/>
      </c>
      <c r="F78" s="7" t="str">
        <f>IFERROR(_xlfn.XLOOKUP($B78,map_headernames!G:G,map_headernames!$Q:$Q),"")</f>
        <v/>
      </c>
      <c r="G78" s="7" t="str">
        <f>IFERROR(_xlfn.XLOOKUP($B78,map_headernames!I:I,map_headernames!$Q:$Q),"")</f>
        <v>pctile.pctdisability</v>
      </c>
      <c r="H78" s="7" t="str">
        <f>IFERROR(_xlfn.XLOOKUP($B78,map_headernames!J:J,map_headernames!$Q:$Q),"")</f>
        <v/>
      </c>
      <c r="I78" s="7" t="str">
        <f>IFERROR(_xlfn.XLOOKUP($B78,map_headernames!K:K,map_headernames!$Q:$Q),"")</f>
        <v/>
      </c>
      <c r="J78" s="7" t="str">
        <f>IFERROR(_xlfn.XLOOKUP($B78,map_headernames!L:L,map_headernames!$Q:$Q),"")</f>
        <v/>
      </c>
      <c r="K78" s="7" t="str">
        <f>IFERROR(_xlfn.XLOOKUP($B78,map_headernames!N:N,map_headernames!$Q:$Q),"")</f>
        <v/>
      </c>
      <c r="L78" s="7" t="str">
        <f>IFERROR(_xlfn.XLOOKUP($B78,map_headernames!O:O,map_headernames!$Q:$Q),"")</f>
        <v/>
      </c>
      <c r="M78" s="7" t="str">
        <f>IFERROR(_xlfn.XLOOKUP($B78,map_headernames!P:P,map_headernames!$Q:$Q),"")</f>
        <v/>
      </c>
    </row>
    <row r="79" spans="1:13">
      <c r="A79" s="442">
        <v>280</v>
      </c>
      <c r="B79" s="405" t="s">
        <v>2583</v>
      </c>
      <c r="C79" s="405" t="s">
        <v>2584</v>
      </c>
      <c r="D79" s="405" t="s">
        <v>2182</v>
      </c>
      <c r="E79" s="406" t="str">
        <f>IFERROR(_xlfn.XLOOKUP($B79,map_headernames!H:H,map_headernames!$Q:$Q),"")</f>
        <v>avg.rateheartdisease</v>
      </c>
      <c r="F79" s="7" t="str">
        <f>IFERROR(_xlfn.XLOOKUP($B79,map_headernames!G:G,map_headernames!$Q:$Q),"")</f>
        <v/>
      </c>
      <c r="G79" s="7" t="str">
        <f>IFERROR(_xlfn.XLOOKUP($B79,map_headernames!I:I,map_headernames!$Q:$Q),"")</f>
        <v>avg.rateheartdisease</v>
      </c>
      <c r="H79" s="7" t="str">
        <f>IFERROR(_xlfn.XLOOKUP($B79,map_headernames!J:J,map_headernames!$Q:$Q),"")</f>
        <v/>
      </c>
      <c r="I79" s="7" t="str">
        <f>IFERROR(_xlfn.XLOOKUP($B79,map_headernames!K:K,map_headernames!$Q:$Q),"")</f>
        <v/>
      </c>
      <c r="J79" s="7" t="str">
        <f>IFERROR(_xlfn.XLOOKUP($B79,map_headernames!L:L,map_headernames!$Q:$Q),"")</f>
        <v/>
      </c>
      <c r="K79" s="7" t="str">
        <f>IFERROR(_xlfn.XLOOKUP($B79,map_headernames!N:N,map_headernames!$Q:$Q),"")</f>
        <v/>
      </c>
      <c r="L79" s="7" t="str">
        <f>IFERROR(_xlfn.XLOOKUP($B79,map_headernames!O:O,map_headernames!$Q:$Q),"")</f>
        <v/>
      </c>
      <c r="M79" s="7" t="str">
        <f>IFERROR(_xlfn.XLOOKUP($B79,map_headernames!P:P,map_headernames!$Q:$Q),"")</f>
        <v/>
      </c>
    </row>
    <row r="80" spans="1:13">
      <c r="A80" s="7">
        <v>292</v>
      </c>
      <c r="B80" s="405" t="s">
        <v>2593</v>
      </c>
      <c r="C80" s="405" t="s">
        <v>2594</v>
      </c>
      <c r="D80" s="405" t="s">
        <v>2182</v>
      </c>
      <c r="E80" s="406" t="str">
        <f>IFERROR(_xlfn.XLOOKUP($B80,map_headernames!H:H,map_headernames!$Q:$Q),"")</f>
        <v>pctile.rateheartdisease</v>
      </c>
      <c r="F80" s="7" t="str">
        <f>IFERROR(_xlfn.XLOOKUP($B80,map_headernames!G:G,map_headernames!$Q:$Q),"")</f>
        <v/>
      </c>
      <c r="G80" s="7" t="str">
        <f>IFERROR(_xlfn.XLOOKUP($B80,map_headernames!I:I,map_headernames!$Q:$Q),"")</f>
        <v>pctile.rateheartdisease</v>
      </c>
      <c r="H80" s="7" t="str">
        <f>IFERROR(_xlfn.XLOOKUP($B80,map_headernames!J:J,map_headernames!$Q:$Q),"")</f>
        <v/>
      </c>
      <c r="I80" s="7" t="str">
        <f>IFERROR(_xlfn.XLOOKUP($B80,map_headernames!K:K,map_headernames!$Q:$Q),"")</f>
        <v/>
      </c>
      <c r="J80" s="7" t="str">
        <f>IFERROR(_xlfn.XLOOKUP($B80,map_headernames!L:L,map_headernames!$Q:$Q),"")</f>
        <v/>
      </c>
      <c r="K80" s="7" t="str">
        <f>IFERROR(_xlfn.XLOOKUP($B80,map_headernames!N:N,map_headernames!$Q:$Q),"")</f>
        <v/>
      </c>
      <c r="L80" s="7" t="str">
        <f>IFERROR(_xlfn.XLOOKUP($B80,map_headernames!O:O,map_headernames!$Q:$Q),"")</f>
        <v/>
      </c>
      <c r="M80" s="7" t="str">
        <f>IFERROR(_xlfn.XLOOKUP($B80,map_headernames!P:P,map_headernames!$Q:$Q),"")</f>
        <v/>
      </c>
    </row>
    <row r="81" spans="1:14">
      <c r="A81" s="442">
        <v>278</v>
      </c>
      <c r="B81" s="405" t="s">
        <v>2697</v>
      </c>
      <c r="C81" s="405" t="s">
        <v>2698</v>
      </c>
      <c r="D81" s="405" t="s">
        <v>2182</v>
      </c>
      <c r="E81" s="406" t="str">
        <f>IFERROR(_xlfn.XLOOKUP($B81,map_headernames!H:H,map_headernames!$Q:$Q),"")</f>
        <v>avg.lowlifex</v>
      </c>
      <c r="F81" s="7" t="str">
        <f>IFERROR(_xlfn.XLOOKUP($B81,map_headernames!G:G,map_headernames!$Q:$Q),"")</f>
        <v/>
      </c>
      <c r="G81" s="7" t="str">
        <f>IFERROR(_xlfn.XLOOKUP($B81,map_headernames!I:I,map_headernames!$Q:$Q),"")</f>
        <v>avg.lowlifex</v>
      </c>
      <c r="H81" s="7" t="str">
        <f>IFERROR(_xlfn.XLOOKUP($B81,map_headernames!J:J,map_headernames!$Q:$Q),"")</f>
        <v/>
      </c>
      <c r="I81" s="7" t="str">
        <f>IFERROR(_xlfn.XLOOKUP($B81,map_headernames!K:K,map_headernames!$Q:$Q),"")</f>
        <v/>
      </c>
      <c r="J81" s="7" t="str">
        <f>IFERROR(_xlfn.XLOOKUP($B81,map_headernames!L:L,map_headernames!$Q:$Q),"")</f>
        <v/>
      </c>
      <c r="K81" s="7" t="str">
        <f>IFERROR(_xlfn.XLOOKUP($B81,map_headernames!N:N,map_headernames!$Q:$Q),"")</f>
        <v/>
      </c>
      <c r="L81" s="7" t="str">
        <f>IFERROR(_xlfn.XLOOKUP($B81,map_headernames!O:O,map_headernames!$Q:$Q),"")</f>
        <v/>
      </c>
      <c r="M81" s="7" t="str">
        <f>IFERROR(_xlfn.XLOOKUP($B81,map_headernames!P:P,map_headernames!$Q:$Q),"")</f>
        <v/>
      </c>
    </row>
    <row r="82" spans="1:14">
      <c r="A82" s="7">
        <v>290</v>
      </c>
      <c r="B82" s="405" t="s">
        <v>2702</v>
      </c>
      <c r="C82" s="405" t="s">
        <v>2703</v>
      </c>
      <c r="D82" s="405" t="s">
        <v>2182</v>
      </c>
      <c r="E82" s="406" t="str">
        <f>IFERROR(_xlfn.XLOOKUP($B82,map_headernames!H:H,map_headernames!$Q:$Q),"")</f>
        <v>pctile.lowlifex</v>
      </c>
      <c r="F82" s="7" t="str">
        <f>IFERROR(_xlfn.XLOOKUP($B82,map_headernames!G:G,map_headernames!$Q:$Q),"")</f>
        <v/>
      </c>
      <c r="G82" s="7" t="str">
        <f>IFERROR(_xlfn.XLOOKUP($B82,map_headernames!I:I,map_headernames!$Q:$Q),"")</f>
        <v>pctile.lowlifex</v>
      </c>
      <c r="H82" s="7" t="str">
        <f>IFERROR(_xlfn.XLOOKUP($B82,map_headernames!J:J,map_headernames!$Q:$Q),"")</f>
        <v/>
      </c>
      <c r="I82" s="7" t="str">
        <f>IFERROR(_xlfn.XLOOKUP($B82,map_headernames!K:K,map_headernames!$Q:$Q),"")</f>
        <v/>
      </c>
      <c r="J82" s="7" t="str">
        <f>IFERROR(_xlfn.XLOOKUP($B82,map_headernames!L:L,map_headernames!$Q:$Q),"")</f>
        <v/>
      </c>
      <c r="K82" s="7" t="str">
        <f>IFERROR(_xlfn.XLOOKUP($B82,map_headernames!N:N,map_headernames!$Q:$Q),"")</f>
        <v/>
      </c>
      <c r="L82" s="7" t="str">
        <f>IFERROR(_xlfn.XLOOKUP($B82,map_headernames!O:O,map_headernames!$Q:$Q),"")</f>
        <v/>
      </c>
      <c r="M82" s="7" t="str">
        <f>IFERROR(_xlfn.XLOOKUP($B82,map_headernames!P:P,map_headernames!$Q:$Q),"")</f>
        <v/>
      </c>
    </row>
    <row r="83" spans="1:14">
      <c r="A83" s="442">
        <v>279</v>
      </c>
      <c r="B83" s="418" t="s">
        <v>2226</v>
      </c>
      <c r="C83" s="418" t="s">
        <v>5673</v>
      </c>
      <c r="D83" s="418" t="s">
        <v>2182</v>
      </c>
      <c r="E83" s="417" t="str">
        <f>IFERROR(_xlfn.XLOOKUP($B83,map_headernames!H:H,map_headernames!$Q:$Q),"")</f>
        <v/>
      </c>
      <c r="F83" s="417" t="str">
        <f>IFERROR(_xlfn.XLOOKUP($B83,map_headernames!G:G,map_headernames!$Q:$Q),"")</f>
        <v/>
      </c>
      <c r="G83" s="417" t="str">
        <f>IFERROR(_xlfn.XLOOKUP($B83,map_headernames!I:I,map_headernames!$Q:$Q),"")</f>
        <v/>
      </c>
      <c r="H83" s="417" t="str">
        <f>IFERROR(_xlfn.XLOOKUP($B83,map_headernames!J:J,map_headernames!$Q:$Q),"")</f>
        <v/>
      </c>
      <c r="I83" s="417" t="str">
        <f>IFERROR(_xlfn.XLOOKUP($B83,map_headernames!K:K,map_headernames!$Q:$Q),"")</f>
        <v>avg.lowlifex</v>
      </c>
      <c r="J83" s="7" t="str">
        <f>IFERROR(_xlfn.XLOOKUP($B83,map_headernames!L:L,map_headernames!$Q:$Q),"")</f>
        <v/>
      </c>
      <c r="K83" s="7" t="str">
        <f>IFERROR(_xlfn.XLOOKUP($B83,map_headernames!N:N,map_headernames!$Q:$Q),"")</f>
        <v/>
      </c>
      <c r="L83" s="7" t="str">
        <f>IFERROR(_xlfn.XLOOKUP($B83,map_headernames!O:O,map_headernames!$Q:$Q),"")</f>
        <v/>
      </c>
      <c r="M83" s="7" t="str">
        <f>IFERROR(_xlfn.XLOOKUP($B83,map_headernames!P:P,map_headernames!$Q:$Q),"")</f>
        <v/>
      </c>
      <c r="N83" s="7" t="s">
        <v>5726</v>
      </c>
    </row>
    <row r="84" spans="1:14">
      <c r="A84" s="7">
        <v>291</v>
      </c>
      <c r="B84" s="418" t="s">
        <v>1134</v>
      </c>
      <c r="C84" s="418" t="s">
        <v>5671</v>
      </c>
      <c r="D84" s="418" t="s">
        <v>2182</v>
      </c>
      <c r="E84" s="417" t="str">
        <f>IFERROR(_xlfn.XLOOKUP($B84,map_headernames!H:H,map_headernames!$Q:$Q),"")</f>
        <v/>
      </c>
      <c r="F84" s="417" t="str">
        <f>IFERROR(_xlfn.XLOOKUP($B84,map_headernames!G:G,map_headernames!$Q:$Q),"")</f>
        <v/>
      </c>
      <c r="G84" s="417" t="str">
        <f>IFERROR(_xlfn.XLOOKUP($B84,map_headernames!I:I,map_headernames!$Q:$Q),"")</f>
        <v/>
      </c>
      <c r="H84" s="417" t="str">
        <f>IFERROR(_xlfn.XLOOKUP($B84,map_headernames!J:J,map_headernames!$Q:$Q),"")</f>
        <v/>
      </c>
      <c r="I84" s="417" t="str">
        <f>IFERROR(_xlfn.XLOOKUP($B84,map_headernames!K:K,map_headernames!$Q:$Q),"")</f>
        <v>pctile.lowlifex</v>
      </c>
      <c r="J84" s="7" t="str">
        <f>IFERROR(_xlfn.XLOOKUP($B84,map_headernames!L:L,map_headernames!$Q:$Q),"")</f>
        <v/>
      </c>
      <c r="K84" s="7" t="str">
        <f>IFERROR(_xlfn.XLOOKUP($B84,map_headernames!N:N,map_headernames!$Q:$Q),"")</f>
        <v/>
      </c>
      <c r="L84" s="7" t="str">
        <f>IFERROR(_xlfn.XLOOKUP($B84,map_headernames!O:O,map_headernames!$Q:$Q),"")</f>
        <v/>
      </c>
      <c r="M84" s="7" t="str">
        <f>IFERROR(_xlfn.XLOOKUP($B84,map_headernames!P:P,map_headernames!$Q:$Q),"")</f>
        <v/>
      </c>
      <c r="N84" s="7" t="s">
        <v>5726</v>
      </c>
    </row>
    <row r="85" spans="1:14">
      <c r="A85" s="442">
        <v>182</v>
      </c>
      <c r="B85" s="405" t="s">
        <v>1382</v>
      </c>
      <c r="C85" s="405" t="s">
        <v>1385</v>
      </c>
      <c r="D85" s="405" t="s">
        <v>93</v>
      </c>
      <c r="E85" s="406" t="str">
        <f>IFERROR(_xlfn.XLOOKUP($B85,map_headernames!H:H,map_headernames!$Q:$Q),"")</f>
        <v>pctile.EJ.DISPARITY.dpm.eo</v>
      </c>
      <c r="F85" s="7" t="str">
        <f>IFERROR(_xlfn.XLOOKUP($B85,map_headernames!G:G,map_headernames!$Q:$Q),"")</f>
        <v/>
      </c>
      <c r="G85" s="7" t="str">
        <f>IFERROR(_xlfn.XLOOKUP($B85,map_headernames!I:I,map_headernames!$Q:$Q),"")</f>
        <v>pctile.EJ.DISPARITY.dpm.eo</v>
      </c>
      <c r="H85" s="7" t="str">
        <f>IFERROR(_xlfn.XLOOKUP($B85,map_headernames!J:J,map_headernames!$Q:$Q),"")</f>
        <v/>
      </c>
      <c r="I85" s="7" t="str">
        <f>IFERROR(_xlfn.XLOOKUP($B85,map_headernames!K:K,map_headernames!$Q:$Q),"")</f>
        <v/>
      </c>
      <c r="J85" s="7" t="str">
        <f>IFERROR(_xlfn.XLOOKUP($B85,map_headernames!L:L,map_headernames!$Q:$Q),"")</f>
        <v/>
      </c>
      <c r="K85" s="7" t="str">
        <f>IFERROR(_xlfn.XLOOKUP($B85,map_headernames!N:N,map_headernames!$Q:$Q),"")</f>
        <v/>
      </c>
      <c r="L85" s="7" t="str">
        <f>IFERROR(_xlfn.XLOOKUP($B85,map_headernames!O:O,map_headernames!$Q:$Q),"")</f>
        <v/>
      </c>
      <c r="M85" s="7" t="str">
        <f>IFERROR(_xlfn.XLOOKUP($B85,map_headernames!P:P,map_headernames!$Q:$Q),"")</f>
        <v/>
      </c>
    </row>
    <row r="86" spans="1:14">
      <c r="A86" s="442">
        <v>184</v>
      </c>
      <c r="B86" s="416" t="s">
        <v>5680</v>
      </c>
      <c r="C86" s="459" t="s">
        <v>5738</v>
      </c>
      <c r="D86" s="413" t="s">
        <v>93</v>
      </c>
      <c r="E86" s="414" t="str">
        <f>IFERROR(_xlfn.XLOOKUP($B86,map_headernames!H:H,map_headernames!$Q:$Q),"")</f>
        <v/>
      </c>
      <c r="F86" s="414" t="str">
        <f>IFERROR(_xlfn.XLOOKUP($B86,map_headernames!G:G,map_headernames!$Q:$Q),"")</f>
        <v/>
      </c>
      <c r="G86" s="414" t="str">
        <f>IFERROR(_xlfn.XLOOKUP($B86,map_headernames!I:I,map_headernames!$Q:$Q),"")</f>
        <v>pctile.EJ.DISPARITY.drinking.eo</v>
      </c>
      <c r="H86" s="7" t="str">
        <f>IFERROR(_xlfn.XLOOKUP($B86,map_headernames!J:J,map_headernames!$Q:$Q),"")</f>
        <v/>
      </c>
      <c r="I86" s="7" t="str">
        <f>IFERROR(_xlfn.XLOOKUP($B86,map_headernames!K:K,map_headernames!$Q:$Q),"")</f>
        <v/>
      </c>
      <c r="J86" s="7" t="str">
        <f>IFERROR(_xlfn.XLOOKUP($B86,map_headernames!L:L,map_headernames!$Q:$Q),"")</f>
        <v/>
      </c>
      <c r="K86" s="7" t="str">
        <f>IFERROR(_xlfn.XLOOKUP($B86,map_headernames!N:N,map_headernames!$Q:$Q),"")</f>
        <v/>
      </c>
      <c r="L86" s="7" t="str">
        <f>IFERROR(_xlfn.XLOOKUP($B86,map_headernames!O:O,map_headernames!$Q:$Q),"")</f>
        <v/>
      </c>
      <c r="M86" s="7" t="str">
        <f>IFERROR(_xlfn.XLOOKUP($B86,map_headernames!P:P,map_headernames!$Q:$Q),"")</f>
        <v/>
      </c>
      <c r="N86" s="439" t="s">
        <v>5719</v>
      </c>
    </row>
    <row r="87" spans="1:14">
      <c r="A87" s="442">
        <v>181</v>
      </c>
      <c r="B87" s="405" t="s">
        <v>1389</v>
      </c>
      <c r="C87" s="405" t="s">
        <v>1393</v>
      </c>
      <c r="D87" s="405" t="s">
        <v>93</v>
      </c>
      <c r="E87" s="406" t="str">
        <f>IFERROR(_xlfn.XLOOKUP($B87,map_headernames!H:H,map_headernames!$Q:$Q),"")</f>
        <v>pctile.EJ.DISPARITY.pctpre1960.eo</v>
      </c>
      <c r="F87" s="7" t="str">
        <f>IFERROR(_xlfn.XLOOKUP($B87,map_headernames!G:G,map_headernames!$Q:$Q),"")</f>
        <v/>
      </c>
      <c r="G87" s="7" t="str">
        <f>IFERROR(_xlfn.XLOOKUP($B87,map_headernames!I:I,map_headernames!$Q:$Q),"")</f>
        <v>pctile.EJ.DISPARITY.pctpre1960.eo</v>
      </c>
      <c r="H87" s="7" t="str">
        <f>IFERROR(_xlfn.XLOOKUP($B87,map_headernames!J:J,map_headernames!$Q:$Q),"")</f>
        <v/>
      </c>
      <c r="I87" s="7" t="str">
        <f>IFERROR(_xlfn.XLOOKUP($B87,map_headernames!K:K,map_headernames!$Q:$Q),"")</f>
        <v/>
      </c>
      <c r="J87" s="7" t="str">
        <f>IFERROR(_xlfn.XLOOKUP($B87,map_headernames!L:L,map_headernames!$Q:$Q),"")</f>
        <v/>
      </c>
      <c r="K87" s="7" t="str">
        <f>IFERROR(_xlfn.XLOOKUP($B87,map_headernames!N:N,map_headernames!$Q:$Q),"")</f>
        <v/>
      </c>
      <c r="L87" s="7" t="str">
        <f>IFERROR(_xlfn.XLOOKUP($B87,map_headernames!O:O,map_headernames!$Q:$Q),"")</f>
        <v/>
      </c>
      <c r="M87" s="7" t="str">
        <f>IFERROR(_xlfn.XLOOKUP($B87,map_headernames!P:P,map_headernames!$Q:$Q),"")</f>
        <v/>
      </c>
    </row>
    <row r="88" spans="1:14" ht="15.5">
      <c r="A88" s="442">
        <v>183</v>
      </c>
      <c r="B88" s="405" t="s">
        <v>5582</v>
      </c>
      <c r="C88" s="459" t="s">
        <v>5739</v>
      </c>
      <c r="D88" s="405" t="s">
        <v>93</v>
      </c>
      <c r="E88" s="415" t="str">
        <f>IFERROR(_xlfn.XLOOKUP($B88,map_headernames!H:H,map_headernames!$Q:$Q),"")</f>
        <v/>
      </c>
      <c r="F88" s="7" t="str">
        <f>IFERROR(_xlfn.XLOOKUP($B88,map_headernames!G:G,map_headernames!$Q:$Q),"")</f>
        <v/>
      </c>
      <c r="G88" s="7" t="str">
        <f>IFERROR(_xlfn.XLOOKUP($B88,map_headernames!I:I,map_headernames!$Q:$Q),"")</f>
        <v>pctile.EJ.DISPARITY.no2.eo</v>
      </c>
      <c r="H88" s="7" t="str">
        <f>IFERROR(_xlfn.XLOOKUP($B88,map_headernames!J:J,map_headernames!$Q:$Q),"")</f>
        <v/>
      </c>
      <c r="I88" s="7" t="str">
        <f>IFERROR(_xlfn.XLOOKUP($B88,map_headernames!K:K,map_headernames!$Q:$Q),"")</f>
        <v/>
      </c>
      <c r="J88" s="7" t="str">
        <f>IFERROR(_xlfn.XLOOKUP($B88,map_headernames!L:L,map_headernames!$Q:$Q),"")</f>
        <v/>
      </c>
      <c r="K88" s="7" t="str">
        <f>IFERROR(_xlfn.XLOOKUP($B88,map_headernames!N:N,map_headernames!$Q:$Q),"")</f>
        <v/>
      </c>
      <c r="L88" s="7" t="str">
        <f>IFERROR(_xlfn.XLOOKUP($B88,map_headernames!O:O,map_headernames!$Q:$Q),"")</f>
        <v/>
      </c>
      <c r="M88" s="7" t="str">
        <f>IFERROR(_xlfn.XLOOKUP($B88,map_headernames!P:P,map_headernames!$Q:$Q),"")</f>
        <v/>
      </c>
    </row>
    <row r="89" spans="1:14">
      <c r="A89" s="442">
        <v>186</v>
      </c>
      <c r="B89" s="405" t="s">
        <v>1399</v>
      </c>
      <c r="C89" s="405" t="s">
        <v>1404</v>
      </c>
      <c r="D89" s="405" t="s">
        <v>93</v>
      </c>
      <c r="E89" s="406" t="str">
        <f>IFERROR(_xlfn.XLOOKUP($B89,map_headernames!H:H,map_headernames!$Q:$Q),"")</f>
        <v>pctile.EJ.DISPARITY.proximity.npdes.eo</v>
      </c>
      <c r="F89" s="7" t="str">
        <f>IFERROR(_xlfn.XLOOKUP($B89,map_headernames!G:G,map_headernames!$Q:$Q),"")</f>
        <v/>
      </c>
      <c r="G89" s="7" t="str">
        <f>IFERROR(_xlfn.XLOOKUP($B89,map_headernames!I:I,map_headernames!$Q:$Q),"")</f>
        <v>pctile.EJ.DISPARITY.proximity.npdes.eo</v>
      </c>
      <c r="H89" s="7" t="str">
        <f>IFERROR(_xlfn.XLOOKUP($B89,map_headernames!J:J,map_headernames!$Q:$Q),"")</f>
        <v/>
      </c>
      <c r="I89" s="7" t="str">
        <f>IFERROR(_xlfn.XLOOKUP($B89,map_headernames!K:K,map_headernames!$Q:$Q),"")</f>
        <v/>
      </c>
      <c r="J89" s="7" t="str">
        <f>IFERROR(_xlfn.XLOOKUP($B89,map_headernames!L:L,map_headernames!$Q:$Q),"")</f>
        <v/>
      </c>
      <c r="K89" s="7" t="str">
        <f>IFERROR(_xlfn.XLOOKUP($B89,map_headernames!N:N,map_headernames!$Q:$Q),"")</f>
        <v/>
      </c>
      <c r="L89" s="7" t="str">
        <f>IFERROR(_xlfn.XLOOKUP($B89,map_headernames!O:O,map_headernames!$Q:$Q),"")</f>
        <v/>
      </c>
      <c r="M89" s="7" t="str">
        <f>IFERROR(_xlfn.XLOOKUP($B89,map_headernames!P:P,map_headernames!$Q:$Q),"")</f>
        <v/>
      </c>
    </row>
    <row r="90" spans="1:14">
      <c r="A90" s="442">
        <v>187</v>
      </c>
      <c r="B90" s="405" t="s">
        <v>1408</v>
      </c>
      <c r="C90" s="405" t="s">
        <v>1413</v>
      </c>
      <c r="D90" s="405" t="s">
        <v>93</v>
      </c>
      <c r="E90" s="406" t="str">
        <f>IFERROR(_xlfn.XLOOKUP($B90,map_headernames!H:H,map_headernames!$Q:$Q),"")</f>
        <v>pctile.EJ.DISPARITY.proximity.npl.eo</v>
      </c>
      <c r="F90" s="7" t="str">
        <f>IFERROR(_xlfn.XLOOKUP($B90,map_headernames!G:G,map_headernames!$Q:$Q),"")</f>
        <v/>
      </c>
      <c r="G90" s="7" t="str">
        <f>IFERROR(_xlfn.XLOOKUP($B90,map_headernames!I:I,map_headernames!$Q:$Q),"")</f>
        <v>pctile.EJ.DISPARITY.proximity.npl.eo</v>
      </c>
      <c r="H90" s="7" t="str">
        <f>IFERROR(_xlfn.XLOOKUP($B90,map_headernames!J:J,map_headernames!$Q:$Q),"")</f>
        <v/>
      </c>
      <c r="I90" s="7" t="str">
        <f>IFERROR(_xlfn.XLOOKUP($B90,map_headernames!K:K,map_headernames!$Q:$Q),"")</f>
        <v/>
      </c>
      <c r="J90" s="7" t="str">
        <f>IFERROR(_xlfn.XLOOKUP($B90,map_headernames!L:L,map_headernames!$Q:$Q),"")</f>
        <v/>
      </c>
      <c r="K90" s="7" t="str">
        <f>IFERROR(_xlfn.XLOOKUP($B90,map_headernames!N:N,map_headernames!$Q:$Q),"")</f>
        <v/>
      </c>
      <c r="L90" s="7" t="str">
        <f>IFERROR(_xlfn.XLOOKUP($B90,map_headernames!O:O,map_headernames!$Q:$Q),"")</f>
        <v/>
      </c>
      <c r="M90" s="7" t="str">
        <f>IFERROR(_xlfn.XLOOKUP($B90,map_headernames!P:P,map_headernames!$Q:$Q),"")</f>
        <v/>
      </c>
    </row>
    <row r="91" spans="1:14">
      <c r="A91" s="442">
        <v>190</v>
      </c>
      <c r="B91" s="405" t="s">
        <v>1417</v>
      </c>
      <c r="C91" s="405" t="s">
        <v>1422</v>
      </c>
      <c r="D91" s="405" t="s">
        <v>93</v>
      </c>
      <c r="E91" s="406" t="str">
        <f>IFERROR(_xlfn.XLOOKUP($B91,map_headernames!H:H,map_headernames!$Q:$Q),"")</f>
        <v>pctile.EJ.DISPARITY.o3.eo</v>
      </c>
      <c r="F91" s="7" t="str">
        <f>IFERROR(_xlfn.XLOOKUP($B91,map_headernames!G:G,map_headernames!$Q:$Q),"")</f>
        <v/>
      </c>
      <c r="G91" s="7" t="str">
        <f>IFERROR(_xlfn.XLOOKUP($B91,map_headernames!I:I,map_headernames!$Q:$Q),"")</f>
        <v>pctile.EJ.DISPARITY.o3.eo</v>
      </c>
      <c r="H91" s="7" t="str">
        <f>IFERROR(_xlfn.XLOOKUP($B91,map_headernames!J:J,map_headernames!$Q:$Q),"")</f>
        <v/>
      </c>
      <c r="I91" s="7" t="str">
        <f>IFERROR(_xlfn.XLOOKUP($B91,map_headernames!K:K,map_headernames!$Q:$Q),"")</f>
        <v/>
      </c>
      <c r="J91" s="7" t="str">
        <f>IFERROR(_xlfn.XLOOKUP($B91,map_headernames!L:L,map_headernames!$Q:$Q),"")</f>
        <v/>
      </c>
      <c r="K91" s="7" t="str">
        <f>IFERROR(_xlfn.XLOOKUP($B91,map_headernames!N:N,map_headernames!$Q:$Q),"")</f>
        <v/>
      </c>
      <c r="L91" s="7" t="str">
        <f>IFERROR(_xlfn.XLOOKUP($B91,map_headernames!O:O,map_headernames!$Q:$Q),"")</f>
        <v/>
      </c>
      <c r="M91" s="7" t="str">
        <f>IFERROR(_xlfn.XLOOKUP($B91,map_headernames!P:P,map_headernames!$Q:$Q),"")</f>
        <v/>
      </c>
    </row>
    <row r="92" spans="1:14">
      <c r="A92" s="442">
        <v>191</v>
      </c>
      <c r="B92" s="405" t="s">
        <v>1426</v>
      </c>
      <c r="C92" s="405" t="s">
        <v>1431</v>
      </c>
      <c r="D92" s="405" t="s">
        <v>93</v>
      </c>
      <c r="E92" s="406" t="str">
        <f>IFERROR(_xlfn.XLOOKUP($B92,map_headernames!H:H,map_headernames!$Q:$Q),"")</f>
        <v>pctile.EJ.DISPARITY.pm.eo</v>
      </c>
      <c r="F92" s="7" t="str">
        <f>IFERROR(_xlfn.XLOOKUP($B92,map_headernames!G:G,map_headernames!$Q:$Q),"")</f>
        <v/>
      </c>
      <c r="G92" s="7" t="str">
        <f>IFERROR(_xlfn.XLOOKUP($B92,map_headernames!I:I,map_headernames!$Q:$Q),"")</f>
        <v>pctile.EJ.DISPARITY.pm.eo</v>
      </c>
      <c r="H92" s="7" t="str">
        <f>IFERROR(_xlfn.XLOOKUP($B92,map_headernames!J:J,map_headernames!$Q:$Q),"")</f>
        <v/>
      </c>
      <c r="I92" s="7" t="str">
        <f>IFERROR(_xlfn.XLOOKUP($B92,map_headernames!K:K,map_headernames!$Q:$Q),"")</f>
        <v/>
      </c>
      <c r="J92" s="7" t="str">
        <f>IFERROR(_xlfn.XLOOKUP($B92,map_headernames!L:L,map_headernames!$Q:$Q),"")</f>
        <v/>
      </c>
      <c r="K92" s="7" t="str">
        <f>IFERROR(_xlfn.XLOOKUP($B92,map_headernames!N:N,map_headernames!$Q:$Q),"")</f>
        <v/>
      </c>
      <c r="L92" s="7" t="str">
        <f>IFERROR(_xlfn.XLOOKUP($B92,map_headernames!O:O,map_headernames!$Q:$Q),"")</f>
        <v/>
      </c>
      <c r="M92" s="7" t="str">
        <f>IFERROR(_xlfn.XLOOKUP($B92,map_headernames!P:P,map_headernames!$Q:$Q),"")</f>
        <v/>
      </c>
    </row>
    <row r="93" spans="1:14">
      <c r="A93" s="442">
        <v>188</v>
      </c>
      <c r="B93" s="405" t="s">
        <v>1443</v>
      </c>
      <c r="C93" s="405" t="s">
        <v>5268</v>
      </c>
      <c r="D93" s="405" t="s">
        <v>93</v>
      </c>
      <c r="E93" s="406" t="str">
        <f>IFERROR(_xlfn.XLOOKUP($B93,map_headernames!H:H,map_headernames!$Q:$Q),"")</f>
        <v>pctile.EJ.DISPARITY.proximity.rmp.eo</v>
      </c>
      <c r="F93" s="7" t="str">
        <f>IFERROR(_xlfn.XLOOKUP($B93,map_headernames!G:G,map_headernames!$Q:$Q),"")</f>
        <v/>
      </c>
      <c r="G93" s="7" t="str">
        <f>IFERROR(_xlfn.XLOOKUP($B93,map_headernames!I:I,map_headernames!$Q:$Q),"")</f>
        <v>pctile.EJ.DISPARITY.proximity.rmp.eo</v>
      </c>
      <c r="H93" s="7" t="str">
        <f>IFERROR(_xlfn.XLOOKUP($B93,map_headernames!J:J,map_headernames!$Q:$Q),"")</f>
        <v/>
      </c>
      <c r="I93" s="7" t="str">
        <f>IFERROR(_xlfn.XLOOKUP($B93,map_headernames!K:K,map_headernames!$Q:$Q),"")</f>
        <v/>
      </c>
      <c r="J93" s="7" t="str">
        <f>IFERROR(_xlfn.XLOOKUP($B93,map_headernames!L:L,map_headernames!$Q:$Q),"")</f>
        <v/>
      </c>
      <c r="K93" s="7" t="str">
        <f>IFERROR(_xlfn.XLOOKUP($B93,map_headernames!N:N,map_headernames!$Q:$Q),"")</f>
        <v/>
      </c>
      <c r="L93" s="7" t="str">
        <f>IFERROR(_xlfn.XLOOKUP($B93,map_headernames!O:O,map_headernames!$Q:$Q),"")</f>
        <v/>
      </c>
      <c r="M93" s="7" t="str">
        <f>IFERROR(_xlfn.XLOOKUP($B93,map_headernames!P:P,map_headernames!$Q:$Q),"")</f>
        <v/>
      </c>
    </row>
    <row r="94" spans="1:14">
      <c r="A94" s="442">
        <v>193</v>
      </c>
      <c r="B94" s="405" t="s">
        <v>1453</v>
      </c>
      <c r="C94" s="405" t="s">
        <v>1456</v>
      </c>
      <c r="D94" s="405" t="s">
        <v>93</v>
      </c>
      <c r="E94" s="406" t="str">
        <f>IFERROR(_xlfn.XLOOKUP($B94,map_headernames!H:H,map_headernames!$Q:$Q),"")</f>
        <v>pctile.EJ.DISPARITY.rsei.eo</v>
      </c>
      <c r="F94" s="7" t="str">
        <f>IFERROR(_xlfn.XLOOKUP($B94,map_headernames!G:G,map_headernames!$Q:$Q),"")</f>
        <v/>
      </c>
      <c r="G94" s="7" t="str">
        <f>IFERROR(_xlfn.XLOOKUP($B94,map_headernames!I:I,map_headernames!$Q:$Q),"")</f>
        <v>pctile.EJ.DISPARITY.rsei.eo</v>
      </c>
      <c r="H94" s="7" t="str">
        <f>IFERROR(_xlfn.XLOOKUP($B94,map_headernames!J:J,map_headernames!$Q:$Q),"")</f>
        <v/>
      </c>
      <c r="I94" s="7" t="str">
        <f>IFERROR(_xlfn.XLOOKUP($B94,map_headernames!K:K,map_headernames!$Q:$Q),"")</f>
        <v/>
      </c>
      <c r="J94" s="7" t="str">
        <f>IFERROR(_xlfn.XLOOKUP($B94,map_headernames!L:L,map_headernames!$Q:$Q),"")</f>
        <v/>
      </c>
      <c r="K94" s="7" t="str">
        <f>IFERROR(_xlfn.XLOOKUP($B94,map_headernames!N:N,map_headernames!$Q:$Q),"")</f>
        <v/>
      </c>
      <c r="L94" s="7" t="str">
        <f>IFERROR(_xlfn.XLOOKUP($B94,map_headernames!O:O,map_headernames!$Q:$Q),"")</f>
        <v/>
      </c>
      <c r="M94" s="7" t="str">
        <f>IFERROR(_xlfn.XLOOKUP($B94,map_headernames!P:P,map_headernames!$Q:$Q),"")</f>
        <v/>
      </c>
    </row>
    <row r="95" spans="1:14">
      <c r="A95" s="442">
        <v>185</v>
      </c>
      <c r="B95" s="405" t="s">
        <v>1459</v>
      </c>
      <c r="C95" s="405" t="s">
        <v>1464</v>
      </c>
      <c r="D95" s="405" t="s">
        <v>93</v>
      </c>
      <c r="E95" s="406" t="str">
        <f>IFERROR(_xlfn.XLOOKUP($B95,map_headernames!H:H,map_headernames!$Q:$Q),"")</f>
        <v>pctile.EJ.DISPARITY.traffic.score.eo</v>
      </c>
      <c r="F95" s="7" t="str">
        <f>IFERROR(_xlfn.XLOOKUP($B95,map_headernames!G:G,map_headernames!$Q:$Q),"")</f>
        <v/>
      </c>
      <c r="G95" s="7" t="str">
        <f>IFERROR(_xlfn.XLOOKUP($B95,map_headernames!I:I,map_headernames!$Q:$Q),"")</f>
        <v>pctile.EJ.DISPARITY.traffic.score.eo</v>
      </c>
      <c r="H95" s="7" t="str">
        <f>IFERROR(_xlfn.XLOOKUP($B95,map_headernames!J:J,map_headernames!$Q:$Q),"")</f>
        <v/>
      </c>
      <c r="I95" s="7" t="str">
        <f>IFERROR(_xlfn.XLOOKUP($B95,map_headernames!K:K,map_headernames!$Q:$Q),"")</f>
        <v/>
      </c>
      <c r="J95" s="7" t="str">
        <f>IFERROR(_xlfn.XLOOKUP($B95,map_headernames!L:L,map_headernames!$Q:$Q),"")</f>
        <v/>
      </c>
      <c r="K95" s="7" t="str">
        <f>IFERROR(_xlfn.XLOOKUP($B95,map_headernames!N:N,map_headernames!$Q:$Q),"")</f>
        <v/>
      </c>
      <c r="L95" s="7" t="str">
        <f>IFERROR(_xlfn.XLOOKUP($B95,map_headernames!O:O,map_headernames!$Q:$Q),"")</f>
        <v/>
      </c>
      <c r="M95" s="7" t="str">
        <f>IFERROR(_xlfn.XLOOKUP($B95,map_headernames!P:P,map_headernames!$Q:$Q),"")</f>
        <v/>
      </c>
    </row>
    <row r="96" spans="1:14">
      <c r="A96" s="442">
        <v>189</v>
      </c>
      <c r="B96" s="405" t="s">
        <v>1470</v>
      </c>
      <c r="C96" s="405" t="s">
        <v>1475</v>
      </c>
      <c r="D96" s="405" t="s">
        <v>93</v>
      </c>
      <c r="E96" s="406" t="str">
        <f>IFERROR(_xlfn.XLOOKUP($B96,map_headernames!H:H,map_headernames!$Q:$Q),"")</f>
        <v>pctile.EJ.DISPARITY.proximity.tsdf.eo</v>
      </c>
      <c r="F96" s="7" t="str">
        <f>IFERROR(_xlfn.XLOOKUP($B96,map_headernames!G:G,map_headernames!$Q:$Q),"")</f>
        <v/>
      </c>
      <c r="G96" s="7" t="str">
        <f>IFERROR(_xlfn.XLOOKUP($B96,map_headernames!I:I,map_headernames!$Q:$Q),"")</f>
        <v>pctile.EJ.DISPARITY.proximity.tsdf.eo</v>
      </c>
      <c r="H96" s="7" t="str">
        <f>IFERROR(_xlfn.XLOOKUP($B96,map_headernames!J:J,map_headernames!$Q:$Q),"")</f>
        <v/>
      </c>
      <c r="I96" s="7" t="str">
        <f>IFERROR(_xlfn.XLOOKUP($B96,map_headernames!K:K,map_headernames!$Q:$Q),"")</f>
        <v/>
      </c>
      <c r="J96" s="7" t="str">
        <f>IFERROR(_xlfn.XLOOKUP($B96,map_headernames!L:L,map_headernames!$Q:$Q),"")</f>
        <v/>
      </c>
      <c r="K96" s="7" t="str">
        <f>IFERROR(_xlfn.XLOOKUP($B96,map_headernames!N:N,map_headernames!$Q:$Q),"")</f>
        <v/>
      </c>
      <c r="L96" s="7" t="str">
        <f>IFERROR(_xlfn.XLOOKUP($B96,map_headernames!O:O,map_headernames!$Q:$Q),"")</f>
        <v/>
      </c>
      <c r="M96" s="7" t="str">
        <f>IFERROR(_xlfn.XLOOKUP($B96,map_headernames!P:P,map_headernames!$Q:$Q),"")</f>
        <v/>
      </c>
    </row>
    <row r="97" spans="1:14">
      <c r="A97" s="442">
        <v>192</v>
      </c>
      <c r="B97" s="405" t="s">
        <v>1479</v>
      </c>
      <c r="C97" s="405" t="s">
        <v>1484</v>
      </c>
      <c r="D97" s="405" t="s">
        <v>93</v>
      </c>
      <c r="E97" s="406" t="str">
        <f>IFERROR(_xlfn.XLOOKUP($B97,map_headernames!H:H,map_headernames!$Q:$Q),"")</f>
        <v>pctile.EJ.DISPARITY.ust.eo</v>
      </c>
      <c r="F97" s="7" t="str">
        <f>IFERROR(_xlfn.XLOOKUP($B97,map_headernames!G:G,map_headernames!$Q:$Q),"")</f>
        <v/>
      </c>
      <c r="G97" s="7" t="str">
        <f>IFERROR(_xlfn.XLOOKUP($B97,map_headernames!I:I,map_headernames!$Q:$Q),"")</f>
        <v>pctile.EJ.DISPARITY.ust.eo</v>
      </c>
      <c r="H97" s="7" t="str">
        <f>IFERROR(_xlfn.XLOOKUP($B97,map_headernames!J:J,map_headernames!$Q:$Q),"")</f>
        <v/>
      </c>
      <c r="I97" s="7" t="str">
        <f>IFERROR(_xlfn.XLOOKUP($B97,map_headernames!K:K,map_headernames!$Q:$Q),"")</f>
        <v/>
      </c>
      <c r="J97" s="7" t="str">
        <f>IFERROR(_xlfn.XLOOKUP($B97,map_headernames!L:L,map_headernames!$Q:$Q),"")</f>
        <v/>
      </c>
      <c r="K97" s="7" t="str">
        <f>IFERROR(_xlfn.XLOOKUP($B97,map_headernames!N:N,map_headernames!$Q:$Q),"")</f>
        <v/>
      </c>
      <c r="L97" s="7" t="str">
        <f>IFERROR(_xlfn.XLOOKUP($B97,map_headernames!O:O,map_headernames!$Q:$Q),"")</f>
        <v/>
      </c>
      <c r="M97" s="7" t="str">
        <f>IFERROR(_xlfn.XLOOKUP($B97,map_headernames!P:P,map_headernames!$Q:$Q),"")</f>
        <v/>
      </c>
    </row>
    <row r="98" spans="1:14">
      <c r="A98" s="442">
        <v>195</v>
      </c>
      <c r="B98" s="405" t="s">
        <v>1496</v>
      </c>
      <c r="C98" s="405" t="s">
        <v>1499</v>
      </c>
      <c r="D98" s="405" t="s">
        <v>1492</v>
      </c>
      <c r="E98" s="406" t="str">
        <f>IFERROR(_xlfn.XLOOKUP($B98,map_headernames!H:H,map_headernames!$Q:$Q),"")</f>
        <v>pctile.EJ.DISPARITY.dpm.supp</v>
      </c>
      <c r="F98" s="7" t="str">
        <f>IFERROR(_xlfn.XLOOKUP($B98,map_headernames!G:G,map_headernames!$Q:$Q),"")</f>
        <v/>
      </c>
      <c r="G98" s="7" t="str">
        <f>IFERROR(_xlfn.XLOOKUP($B98,map_headernames!I:I,map_headernames!$Q:$Q),"")</f>
        <v>pctile.EJ.DISPARITY.dpm.supp</v>
      </c>
      <c r="H98" s="7" t="str">
        <f>IFERROR(_xlfn.XLOOKUP($B98,map_headernames!J:J,map_headernames!$Q:$Q),"")</f>
        <v/>
      </c>
      <c r="I98" s="7" t="str">
        <f>IFERROR(_xlfn.XLOOKUP($B98,map_headernames!K:K,map_headernames!$Q:$Q),"")</f>
        <v/>
      </c>
      <c r="J98" s="7" t="str">
        <f>IFERROR(_xlfn.XLOOKUP($B98,map_headernames!L:L,map_headernames!$Q:$Q),"")</f>
        <v/>
      </c>
      <c r="K98" s="7" t="str">
        <f>IFERROR(_xlfn.XLOOKUP($B98,map_headernames!N:N,map_headernames!$Q:$Q),"")</f>
        <v/>
      </c>
      <c r="L98" s="7" t="str">
        <f>IFERROR(_xlfn.XLOOKUP($B98,map_headernames!O:O,map_headernames!$Q:$Q),"")</f>
        <v/>
      </c>
      <c r="M98" s="7" t="str">
        <f>IFERROR(_xlfn.XLOOKUP($B98,map_headernames!P:P,map_headernames!$Q:$Q),"")</f>
        <v/>
      </c>
    </row>
    <row r="99" spans="1:14">
      <c r="A99" s="442">
        <v>197</v>
      </c>
      <c r="B99" s="416" t="s">
        <v>5677</v>
      </c>
      <c r="C99" s="413" t="s">
        <v>5676</v>
      </c>
      <c r="D99" s="413" t="s">
        <v>1492</v>
      </c>
      <c r="E99" s="414" t="str">
        <f>IFERROR(_xlfn.XLOOKUP($B99,map_headernames!H:H,map_headernames!$Q:$Q),"")</f>
        <v/>
      </c>
      <c r="F99" s="414" t="str">
        <f>IFERROR(_xlfn.XLOOKUP($B99,map_headernames!G:G,map_headernames!$Q:$Q),"")</f>
        <v/>
      </c>
      <c r="G99" s="414" t="str">
        <f>IFERROR(_xlfn.XLOOKUP($B99,map_headernames!I:I,map_headernames!$Q:$Q),"")</f>
        <v>pctile.EJ.DISPARITY.drinking.supp</v>
      </c>
      <c r="H99" s="7" t="str">
        <f>IFERROR(_xlfn.XLOOKUP($B99,map_headernames!J:J,map_headernames!$Q:$Q),"")</f>
        <v/>
      </c>
      <c r="I99" s="7" t="str">
        <f>IFERROR(_xlfn.XLOOKUP($B99,map_headernames!K:K,map_headernames!$Q:$Q),"")</f>
        <v/>
      </c>
      <c r="J99" s="7" t="str">
        <f>IFERROR(_xlfn.XLOOKUP($B99,map_headernames!L:L,map_headernames!$Q:$Q),"")</f>
        <v/>
      </c>
      <c r="K99" s="7" t="str">
        <f>IFERROR(_xlfn.XLOOKUP($B99,map_headernames!N:N,map_headernames!$Q:$Q),"")</f>
        <v/>
      </c>
      <c r="L99" s="7" t="str">
        <f>IFERROR(_xlfn.XLOOKUP($B99,map_headernames!O:O,map_headernames!$Q:$Q),"")</f>
        <v/>
      </c>
      <c r="M99" s="7" t="str">
        <f>IFERROR(_xlfn.XLOOKUP($B99,map_headernames!P:P,map_headernames!$Q:$Q),"")</f>
        <v/>
      </c>
      <c r="N99" s="414" t="s">
        <v>5721</v>
      </c>
    </row>
    <row r="100" spans="1:14">
      <c r="A100" s="442">
        <v>194</v>
      </c>
      <c r="B100" s="405" t="s">
        <v>1501</v>
      </c>
      <c r="C100" s="405" t="s">
        <v>1504</v>
      </c>
      <c r="D100" s="405" t="s">
        <v>1492</v>
      </c>
      <c r="E100" s="406" t="str">
        <f>IFERROR(_xlfn.XLOOKUP($B100,map_headernames!H:H,map_headernames!$Q:$Q),"")</f>
        <v>pctile.EJ.DISPARITY.pctpre1960.supp</v>
      </c>
      <c r="F100" s="7" t="str">
        <f>IFERROR(_xlfn.XLOOKUP($B100,map_headernames!G:G,map_headernames!$Q:$Q),"")</f>
        <v/>
      </c>
      <c r="G100" s="7" t="str">
        <f>IFERROR(_xlfn.XLOOKUP($B100,map_headernames!I:I,map_headernames!$Q:$Q),"")</f>
        <v>pctile.EJ.DISPARITY.pctpre1960.supp</v>
      </c>
      <c r="H100" s="7" t="str">
        <f>IFERROR(_xlfn.XLOOKUP($B100,map_headernames!J:J,map_headernames!$Q:$Q),"")</f>
        <v/>
      </c>
      <c r="I100" s="7" t="str">
        <f>IFERROR(_xlfn.XLOOKUP($B100,map_headernames!K:K,map_headernames!$Q:$Q),"")</f>
        <v/>
      </c>
      <c r="J100" s="7" t="str">
        <f>IFERROR(_xlfn.XLOOKUP($B100,map_headernames!L:L,map_headernames!$Q:$Q),"")</f>
        <v/>
      </c>
      <c r="K100" s="7" t="str">
        <f>IFERROR(_xlfn.XLOOKUP($B100,map_headernames!N:N,map_headernames!$Q:$Q),"")</f>
        <v/>
      </c>
      <c r="L100" s="7" t="str">
        <f>IFERROR(_xlfn.XLOOKUP($B100,map_headernames!O:O,map_headernames!$Q:$Q),"")</f>
        <v/>
      </c>
      <c r="M100" s="7" t="str">
        <f>IFERROR(_xlfn.XLOOKUP($B100,map_headernames!P:P,map_headernames!$Q:$Q),"")</f>
        <v/>
      </c>
    </row>
    <row r="101" spans="1:14" ht="15.5">
      <c r="A101" s="442">
        <v>196</v>
      </c>
      <c r="B101" s="405" t="s">
        <v>5592</v>
      </c>
      <c r="C101" s="405" t="s">
        <v>5678</v>
      </c>
      <c r="D101" s="405" t="s">
        <v>1492</v>
      </c>
      <c r="E101" s="406" t="str">
        <f>IFERROR(_xlfn.XLOOKUP($B101,map_headernames!H:H,map_headernames!$Q:$Q),"")</f>
        <v/>
      </c>
      <c r="F101" s="7" t="str">
        <f>IFERROR(_xlfn.XLOOKUP($B101,map_headernames!G:G,map_headernames!$Q:$Q),"")</f>
        <v/>
      </c>
      <c r="G101" s="7" t="str">
        <f>IFERROR(_xlfn.XLOOKUP($B101,map_headernames!I:I,map_headernames!$Q:$Q),"")</f>
        <v>pctile.EJ.DISPARITY.no2.supp</v>
      </c>
      <c r="H101" s="7" t="str">
        <f>IFERROR(_xlfn.XLOOKUP($B101,map_headernames!J:J,map_headernames!$Q:$Q),"")</f>
        <v/>
      </c>
      <c r="I101" s="7" t="str">
        <f>IFERROR(_xlfn.XLOOKUP($B101,map_headernames!K:K,map_headernames!$Q:$Q),"")</f>
        <v/>
      </c>
      <c r="J101" s="7" t="str">
        <f>IFERROR(_xlfn.XLOOKUP($B101,map_headernames!L:L,map_headernames!$Q:$Q),"")</f>
        <v/>
      </c>
      <c r="K101" s="7" t="str">
        <f>IFERROR(_xlfn.XLOOKUP($B101,map_headernames!N:N,map_headernames!$Q:$Q),"")</f>
        <v/>
      </c>
      <c r="L101" s="7" t="str">
        <f>IFERROR(_xlfn.XLOOKUP($B101,map_headernames!O:O,map_headernames!$Q:$Q),"")</f>
        <v/>
      </c>
      <c r="M101" s="7" t="str">
        <f>IFERROR(_xlfn.XLOOKUP($B101,map_headernames!P:P,map_headernames!$Q:$Q),"")</f>
        <v/>
      </c>
    </row>
    <row r="102" spans="1:14">
      <c r="A102" s="442">
        <v>199</v>
      </c>
      <c r="B102" s="405" t="s">
        <v>1507</v>
      </c>
      <c r="C102" s="405" t="s">
        <v>1512</v>
      </c>
      <c r="D102" s="405" t="s">
        <v>1492</v>
      </c>
      <c r="E102" s="406" t="str">
        <f>IFERROR(_xlfn.XLOOKUP($B102,map_headernames!H:H,map_headernames!$Q:$Q),"")</f>
        <v>pctile.EJ.DISPARITY.proximity.npdes.supp</v>
      </c>
      <c r="F102" s="7" t="str">
        <f>IFERROR(_xlfn.XLOOKUP($B102,map_headernames!G:G,map_headernames!$Q:$Q),"")</f>
        <v/>
      </c>
      <c r="G102" s="7" t="str">
        <f>IFERROR(_xlfn.XLOOKUP($B102,map_headernames!I:I,map_headernames!$Q:$Q),"")</f>
        <v>pctile.EJ.DISPARITY.proximity.npdes.supp</v>
      </c>
      <c r="H102" s="7" t="str">
        <f>IFERROR(_xlfn.XLOOKUP($B102,map_headernames!J:J,map_headernames!$Q:$Q),"")</f>
        <v/>
      </c>
      <c r="I102" s="7" t="str">
        <f>IFERROR(_xlfn.XLOOKUP($B102,map_headernames!K:K,map_headernames!$Q:$Q),"")</f>
        <v/>
      </c>
      <c r="J102" s="7" t="str">
        <f>IFERROR(_xlfn.XLOOKUP($B102,map_headernames!L:L,map_headernames!$Q:$Q),"")</f>
        <v/>
      </c>
      <c r="K102" s="7" t="str">
        <f>IFERROR(_xlfn.XLOOKUP($B102,map_headernames!N:N,map_headernames!$Q:$Q),"")</f>
        <v/>
      </c>
      <c r="L102" s="7" t="str">
        <f>IFERROR(_xlfn.XLOOKUP($B102,map_headernames!O:O,map_headernames!$Q:$Q),"")</f>
        <v/>
      </c>
      <c r="M102" s="7" t="str">
        <f>IFERROR(_xlfn.XLOOKUP($B102,map_headernames!P:P,map_headernames!$Q:$Q),"")</f>
        <v/>
      </c>
    </row>
    <row r="103" spans="1:14">
      <c r="A103" s="442">
        <v>200</v>
      </c>
      <c r="B103" s="405" t="s">
        <v>1514</v>
      </c>
      <c r="C103" s="405" t="s">
        <v>1518</v>
      </c>
      <c r="D103" s="405" t="s">
        <v>1492</v>
      </c>
      <c r="E103" s="406" t="str">
        <f>IFERROR(_xlfn.XLOOKUP($B103,map_headernames!H:H,map_headernames!$Q:$Q),"")</f>
        <v>pctile.EJ.DISPARITY.proximity.npl.supp</v>
      </c>
      <c r="F103" s="7" t="str">
        <f>IFERROR(_xlfn.XLOOKUP($B103,map_headernames!G:G,map_headernames!$Q:$Q),"")</f>
        <v/>
      </c>
      <c r="G103" s="7" t="str">
        <f>IFERROR(_xlfn.XLOOKUP($B103,map_headernames!I:I,map_headernames!$Q:$Q),"")</f>
        <v>pctile.EJ.DISPARITY.proximity.npl.supp</v>
      </c>
      <c r="H103" s="7" t="str">
        <f>IFERROR(_xlfn.XLOOKUP($B103,map_headernames!J:J,map_headernames!$Q:$Q),"")</f>
        <v/>
      </c>
      <c r="I103" s="7" t="str">
        <f>IFERROR(_xlfn.XLOOKUP($B103,map_headernames!K:K,map_headernames!$Q:$Q),"")</f>
        <v/>
      </c>
      <c r="J103" s="7" t="str">
        <f>IFERROR(_xlfn.XLOOKUP($B103,map_headernames!L:L,map_headernames!$Q:$Q),"")</f>
        <v/>
      </c>
      <c r="K103" s="7" t="str">
        <f>IFERROR(_xlfn.XLOOKUP($B103,map_headernames!N:N,map_headernames!$Q:$Q),"")</f>
        <v/>
      </c>
      <c r="L103" s="7" t="str">
        <f>IFERROR(_xlfn.XLOOKUP($B103,map_headernames!O:O,map_headernames!$Q:$Q),"")</f>
        <v/>
      </c>
      <c r="M103" s="7" t="str">
        <f>IFERROR(_xlfn.XLOOKUP($B103,map_headernames!P:P,map_headernames!$Q:$Q),"")</f>
        <v/>
      </c>
    </row>
    <row r="104" spans="1:14">
      <c r="A104" s="442">
        <v>203</v>
      </c>
      <c r="B104" s="405" t="s">
        <v>1523</v>
      </c>
      <c r="C104" s="405" t="s">
        <v>1527</v>
      </c>
      <c r="D104" s="405" t="s">
        <v>1492</v>
      </c>
      <c r="E104" s="406" t="str">
        <f>IFERROR(_xlfn.XLOOKUP($B104,map_headernames!H:H,map_headernames!$Q:$Q),"")</f>
        <v>pctile.EJ.DISPARITY.o3.supp</v>
      </c>
      <c r="F104" s="7" t="str">
        <f>IFERROR(_xlfn.XLOOKUP($B104,map_headernames!G:G,map_headernames!$Q:$Q),"")</f>
        <v/>
      </c>
      <c r="G104" s="7" t="str">
        <f>IFERROR(_xlfn.XLOOKUP($B104,map_headernames!I:I,map_headernames!$Q:$Q),"")</f>
        <v>pctile.EJ.DISPARITY.o3.supp</v>
      </c>
      <c r="H104" s="7" t="str">
        <f>IFERROR(_xlfn.XLOOKUP($B104,map_headernames!J:J,map_headernames!$Q:$Q),"")</f>
        <v/>
      </c>
      <c r="I104" s="7" t="str">
        <f>IFERROR(_xlfn.XLOOKUP($B104,map_headernames!K:K,map_headernames!$Q:$Q),"")</f>
        <v/>
      </c>
      <c r="J104" s="7" t="str">
        <f>IFERROR(_xlfn.XLOOKUP($B104,map_headernames!L:L,map_headernames!$Q:$Q),"")</f>
        <v/>
      </c>
      <c r="K104" s="7" t="str">
        <f>IFERROR(_xlfn.XLOOKUP($B104,map_headernames!N:N,map_headernames!$Q:$Q),"")</f>
        <v/>
      </c>
      <c r="L104" s="7" t="str">
        <f>IFERROR(_xlfn.XLOOKUP($B104,map_headernames!O:O,map_headernames!$Q:$Q),"")</f>
        <v/>
      </c>
      <c r="M104" s="7" t="str">
        <f>IFERROR(_xlfn.XLOOKUP($B104,map_headernames!P:P,map_headernames!$Q:$Q),"")</f>
        <v/>
      </c>
    </row>
    <row r="105" spans="1:14">
      <c r="A105" s="442">
        <v>204</v>
      </c>
      <c r="B105" s="405" t="s">
        <v>1530</v>
      </c>
      <c r="C105" s="405" t="s">
        <v>1535</v>
      </c>
      <c r="D105" s="405" t="s">
        <v>1492</v>
      </c>
      <c r="E105" s="406" t="str">
        <f>IFERROR(_xlfn.XLOOKUP($B105,map_headernames!H:H,map_headernames!$Q:$Q),"")</f>
        <v>pctile.EJ.DISPARITY.pm.supp</v>
      </c>
      <c r="F105" s="7" t="str">
        <f>IFERROR(_xlfn.XLOOKUP($B105,map_headernames!G:G,map_headernames!$Q:$Q),"")</f>
        <v/>
      </c>
      <c r="G105" s="7" t="str">
        <f>IFERROR(_xlfn.XLOOKUP($B105,map_headernames!I:I,map_headernames!$Q:$Q),"")</f>
        <v>pctile.EJ.DISPARITY.pm.supp</v>
      </c>
      <c r="H105" s="7" t="str">
        <f>IFERROR(_xlfn.XLOOKUP($B105,map_headernames!J:J,map_headernames!$Q:$Q),"")</f>
        <v/>
      </c>
      <c r="I105" s="7" t="str">
        <f>IFERROR(_xlfn.XLOOKUP($B105,map_headernames!K:K,map_headernames!$Q:$Q),"")</f>
        <v/>
      </c>
      <c r="J105" s="7" t="str">
        <f>IFERROR(_xlfn.XLOOKUP($B105,map_headernames!L:L,map_headernames!$Q:$Q),"")</f>
        <v/>
      </c>
      <c r="K105" s="7" t="str">
        <f>IFERROR(_xlfn.XLOOKUP($B105,map_headernames!N:N,map_headernames!$Q:$Q),"")</f>
        <v/>
      </c>
      <c r="L105" s="7" t="str">
        <f>IFERROR(_xlfn.XLOOKUP($B105,map_headernames!O:O,map_headernames!$Q:$Q),"")</f>
        <v/>
      </c>
      <c r="M105" s="7" t="str">
        <f>IFERROR(_xlfn.XLOOKUP($B105,map_headernames!P:P,map_headernames!$Q:$Q),"")</f>
        <v/>
      </c>
    </row>
    <row r="106" spans="1:14">
      <c r="A106" s="442">
        <v>201</v>
      </c>
      <c r="B106" s="405" t="s">
        <v>1542</v>
      </c>
      <c r="C106" s="405" t="s">
        <v>5273</v>
      </c>
      <c r="D106" s="405" t="s">
        <v>1492</v>
      </c>
      <c r="E106" s="406" t="str">
        <f>IFERROR(_xlfn.XLOOKUP($B106,map_headernames!H:H,map_headernames!$Q:$Q),"")</f>
        <v>pctile.EJ.DISPARITY.proximity.rmp.supp</v>
      </c>
      <c r="F106" s="7" t="str">
        <f>IFERROR(_xlfn.XLOOKUP($B106,map_headernames!G:G,map_headernames!$Q:$Q),"")</f>
        <v/>
      </c>
      <c r="G106" s="7" t="str">
        <f>IFERROR(_xlfn.XLOOKUP($B106,map_headernames!I:I,map_headernames!$Q:$Q),"")</f>
        <v>pctile.EJ.DISPARITY.proximity.rmp.supp</v>
      </c>
      <c r="H106" s="7" t="str">
        <f>IFERROR(_xlfn.XLOOKUP($B106,map_headernames!J:J,map_headernames!$Q:$Q),"")</f>
        <v/>
      </c>
      <c r="I106" s="7" t="str">
        <f>IFERROR(_xlfn.XLOOKUP($B106,map_headernames!K:K,map_headernames!$Q:$Q),"")</f>
        <v/>
      </c>
      <c r="J106" s="7" t="str">
        <f>IFERROR(_xlfn.XLOOKUP($B106,map_headernames!L:L,map_headernames!$Q:$Q),"")</f>
        <v/>
      </c>
      <c r="K106" s="7" t="str">
        <f>IFERROR(_xlfn.XLOOKUP($B106,map_headernames!N:N,map_headernames!$Q:$Q),"")</f>
        <v/>
      </c>
      <c r="L106" s="7" t="str">
        <f>IFERROR(_xlfn.XLOOKUP($B106,map_headernames!O:O,map_headernames!$Q:$Q),"")</f>
        <v/>
      </c>
      <c r="M106" s="7" t="str">
        <f>IFERROR(_xlfn.XLOOKUP($B106,map_headernames!P:P,map_headernames!$Q:$Q),"")</f>
        <v/>
      </c>
    </row>
    <row r="107" spans="1:14">
      <c r="A107" s="442">
        <v>206</v>
      </c>
      <c r="B107" s="405" t="s">
        <v>1549</v>
      </c>
      <c r="C107" s="405" t="s">
        <v>1552</v>
      </c>
      <c r="D107" s="405" t="s">
        <v>1492</v>
      </c>
      <c r="E107" s="406" t="str">
        <f>IFERROR(_xlfn.XLOOKUP($B107,map_headernames!H:H,map_headernames!$Q:$Q),"")</f>
        <v>pctile.EJ.DISPARITY.rsei.supp</v>
      </c>
      <c r="F107" s="7" t="str">
        <f>IFERROR(_xlfn.XLOOKUP($B107,map_headernames!G:G,map_headernames!$Q:$Q),"")</f>
        <v/>
      </c>
      <c r="G107" s="7" t="str">
        <f>IFERROR(_xlfn.XLOOKUP($B107,map_headernames!I:I,map_headernames!$Q:$Q),"")</f>
        <v>pctile.EJ.DISPARITY.rsei.supp</v>
      </c>
      <c r="H107" s="7" t="str">
        <f>IFERROR(_xlfn.XLOOKUP($B107,map_headernames!J:J,map_headernames!$Q:$Q),"")</f>
        <v/>
      </c>
      <c r="I107" s="7" t="str">
        <f>IFERROR(_xlfn.XLOOKUP($B107,map_headernames!K:K,map_headernames!$Q:$Q),"")</f>
        <v/>
      </c>
      <c r="J107" s="7" t="str">
        <f>IFERROR(_xlfn.XLOOKUP($B107,map_headernames!L:L,map_headernames!$Q:$Q),"")</f>
        <v/>
      </c>
      <c r="K107" s="7" t="str">
        <f>IFERROR(_xlfn.XLOOKUP($B107,map_headernames!N:N,map_headernames!$Q:$Q),"")</f>
        <v/>
      </c>
      <c r="L107" s="7" t="str">
        <f>IFERROR(_xlfn.XLOOKUP($B107,map_headernames!O:O,map_headernames!$Q:$Q),"")</f>
        <v/>
      </c>
      <c r="M107" s="7" t="str">
        <f>IFERROR(_xlfn.XLOOKUP($B107,map_headernames!P:P,map_headernames!$Q:$Q),"")</f>
        <v/>
      </c>
    </row>
    <row r="108" spans="1:14">
      <c r="A108" s="442">
        <v>198</v>
      </c>
      <c r="B108" s="405" t="s">
        <v>1556</v>
      </c>
      <c r="C108" s="405" t="s">
        <v>1561</v>
      </c>
      <c r="D108" s="405" t="s">
        <v>1492</v>
      </c>
      <c r="E108" s="406" t="str">
        <f>IFERROR(_xlfn.XLOOKUP($B108,map_headernames!H:H,map_headernames!$Q:$Q),"")</f>
        <v>pctile.EJ.DISPARITY.traffic.score.supp</v>
      </c>
      <c r="F108" s="7" t="str">
        <f>IFERROR(_xlfn.XLOOKUP($B108,map_headernames!G:G,map_headernames!$Q:$Q),"")</f>
        <v/>
      </c>
      <c r="G108" s="7" t="str">
        <f>IFERROR(_xlfn.XLOOKUP($B108,map_headernames!I:I,map_headernames!$Q:$Q),"")</f>
        <v>pctile.EJ.DISPARITY.traffic.score.supp</v>
      </c>
      <c r="H108" s="7" t="str">
        <f>IFERROR(_xlfn.XLOOKUP($B108,map_headernames!J:J,map_headernames!$Q:$Q),"")</f>
        <v/>
      </c>
      <c r="I108" s="7" t="str">
        <f>IFERROR(_xlfn.XLOOKUP($B108,map_headernames!K:K,map_headernames!$Q:$Q),"")</f>
        <v/>
      </c>
      <c r="J108" s="7" t="str">
        <f>IFERROR(_xlfn.XLOOKUP($B108,map_headernames!L:L,map_headernames!$Q:$Q),"")</f>
        <v/>
      </c>
      <c r="K108" s="7" t="str">
        <f>IFERROR(_xlfn.XLOOKUP($B108,map_headernames!N:N,map_headernames!$Q:$Q),"")</f>
        <v/>
      </c>
      <c r="L108" s="7" t="str">
        <f>IFERROR(_xlfn.XLOOKUP($B108,map_headernames!O:O,map_headernames!$Q:$Q),"")</f>
        <v/>
      </c>
      <c r="M108" s="7" t="str">
        <f>IFERROR(_xlfn.XLOOKUP($B108,map_headernames!P:P,map_headernames!$Q:$Q),"")</f>
        <v/>
      </c>
    </row>
    <row r="109" spans="1:14">
      <c r="A109" s="442">
        <v>202</v>
      </c>
      <c r="B109" s="405" t="s">
        <v>1564</v>
      </c>
      <c r="C109" s="405" t="s">
        <v>1568</v>
      </c>
      <c r="D109" s="405" t="s">
        <v>1492</v>
      </c>
      <c r="E109" s="406" t="str">
        <f>IFERROR(_xlfn.XLOOKUP($B109,map_headernames!H:H,map_headernames!$Q:$Q),"")</f>
        <v>pctile.EJ.DISPARITY.proximity.tsdf.supp</v>
      </c>
      <c r="F109" s="7" t="str">
        <f>IFERROR(_xlfn.XLOOKUP($B109,map_headernames!G:G,map_headernames!$Q:$Q),"")</f>
        <v/>
      </c>
      <c r="G109" s="7" t="str">
        <f>IFERROR(_xlfn.XLOOKUP($B109,map_headernames!I:I,map_headernames!$Q:$Q),"")</f>
        <v>pctile.EJ.DISPARITY.proximity.tsdf.supp</v>
      </c>
      <c r="H109" s="7" t="str">
        <f>IFERROR(_xlfn.XLOOKUP($B109,map_headernames!J:J,map_headernames!$Q:$Q),"")</f>
        <v/>
      </c>
      <c r="I109" s="7" t="str">
        <f>IFERROR(_xlfn.XLOOKUP($B109,map_headernames!K:K,map_headernames!$Q:$Q),"")</f>
        <v/>
      </c>
      <c r="J109" s="7" t="str">
        <f>IFERROR(_xlfn.XLOOKUP($B109,map_headernames!L:L,map_headernames!$Q:$Q),"")</f>
        <v/>
      </c>
      <c r="K109" s="7" t="str">
        <f>IFERROR(_xlfn.XLOOKUP($B109,map_headernames!N:N,map_headernames!$Q:$Q),"")</f>
        <v/>
      </c>
      <c r="L109" s="7" t="str">
        <f>IFERROR(_xlfn.XLOOKUP($B109,map_headernames!O:O,map_headernames!$Q:$Q),"")</f>
        <v/>
      </c>
      <c r="M109" s="7" t="str">
        <f>IFERROR(_xlfn.XLOOKUP($B109,map_headernames!P:P,map_headernames!$Q:$Q),"")</f>
        <v/>
      </c>
    </row>
    <row r="110" spans="1:14">
      <c r="A110" s="442">
        <v>205</v>
      </c>
      <c r="B110" s="405" t="s">
        <v>1571</v>
      </c>
      <c r="C110" s="405" t="s">
        <v>1575</v>
      </c>
      <c r="D110" s="405" t="s">
        <v>1492</v>
      </c>
      <c r="E110" s="406" t="str">
        <f>IFERROR(_xlfn.XLOOKUP($B110,map_headernames!H:H,map_headernames!$Q:$Q),"")</f>
        <v>pctile.EJ.DISPARITY.ust.supp</v>
      </c>
      <c r="F110" s="7" t="str">
        <f>IFERROR(_xlfn.XLOOKUP($B110,map_headernames!G:G,map_headernames!$Q:$Q),"")</f>
        <v/>
      </c>
      <c r="G110" s="7" t="str">
        <f>IFERROR(_xlfn.XLOOKUP($B110,map_headernames!I:I,map_headernames!$Q:$Q),"")</f>
        <v>pctile.EJ.DISPARITY.ust.supp</v>
      </c>
      <c r="H110" s="7" t="str">
        <f>IFERROR(_xlfn.XLOOKUP($B110,map_headernames!J:J,map_headernames!$Q:$Q),"")</f>
        <v/>
      </c>
      <c r="I110" s="7" t="str">
        <f>IFERROR(_xlfn.XLOOKUP($B110,map_headernames!K:K,map_headernames!$Q:$Q),"")</f>
        <v/>
      </c>
      <c r="J110" s="7" t="str">
        <f>IFERROR(_xlfn.XLOOKUP($B110,map_headernames!L:L,map_headernames!$Q:$Q),"")</f>
        <v/>
      </c>
      <c r="K110" s="7" t="str">
        <f>IFERROR(_xlfn.XLOOKUP($B110,map_headernames!N:N,map_headernames!$Q:$Q),"")</f>
        <v/>
      </c>
      <c r="L110" s="7" t="str">
        <f>IFERROR(_xlfn.XLOOKUP($B110,map_headernames!O:O,map_headernames!$Q:$Q),"")</f>
        <v/>
      </c>
      <c r="M110" s="7" t="str">
        <f>IFERROR(_xlfn.XLOOKUP($B110,map_headernames!P:P,map_headernames!$Q:$Q),"")</f>
        <v/>
      </c>
    </row>
    <row r="111" spans="1:14">
      <c r="A111" s="7">
        <v>214</v>
      </c>
      <c r="B111" s="405" t="s">
        <v>2517</v>
      </c>
      <c r="C111" s="405" t="s">
        <v>2518</v>
      </c>
      <c r="D111" s="405" t="s">
        <v>1052</v>
      </c>
      <c r="E111" s="406" t="str">
        <f>IFERROR(_xlfn.XLOOKUP($B111,map_headernames!H:H,map_headernames!$Q:$Q),"")</f>
        <v>num_airpoll</v>
      </c>
      <c r="F111" s="7" t="str">
        <f>IFERROR(_xlfn.XLOOKUP($B111,map_headernames!G:G,map_headernames!$Q:$Q),"")</f>
        <v/>
      </c>
      <c r="G111" s="7" t="str">
        <f>IFERROR(_xlfn.XLOOKUP($B111,map_headernames!I:I,map_headernames!$Q:$Q),"")</f>
        <v>num_airpoll</v>
      </c>
      <c r="H111" s="7" t="str">
        <f>IFERROR(_xlfn.XLOOKUP($B111,map_headernames!J:J,map_headernames!$Q:$Q),"")</f>
        <v/>
      </c>
      <c r="I111" s="7" t="str">
        <f>IFERROR(_xlfn.XLOOKUP($B111,map_headernames!K:K,map_headernames!$Q:$Q),"")</f>
        <v/>
      </c>
      <c r="J111" s="7" t="str">
        <f>IFERROR(_xlfn.XLOOKUP($B111,map_headernames!L:L,map_headernames!$Q:$Q),"")</f>
        <v/>
      </c>
      <c r="K111" s="7" t="str">
        <f>IFERROR(_xlfn.XLOOKUP($B111,map_headernames!N:N,map_headernames!$Q:$Q),"")</f>
        <v/>
      </c>
      <c r="L111" s="7" t="str">
        <f>IFERROR(_xlfn.XLOOKUP($B111,map_headernames!O:O,map_headernames!$Q:$Q),"")</f>
        <v/>
      </c>
      <c r="M111" s="7" t="str">
        <f>IFERROR(_xlfn.XLOOKUP($B111,map_headernames!P:P,map_headernames!$Q:$Q),"")</f>
        <v/>
      </c>
    </row>
    <row r="112" spans="1:14">
      <c r="A112" s="7">
        <v>215</v>
      </c>
      <c r="B112" s="405" t="s">
        <v>2520</v>
      </c>
      <c r="C112" s="405" t="s">
        <v>2521</v>
      </c>
      <c r="D112" s="405" t="s">
        <v>1052</v>
      </c>
      <c r="E112" s="406" t="str">
        <f>IFERROR(_xlfn.XLOOKUP($B112,map_headernames!H:H,map_headernames!$Q:$Q),"")</f>
        <v>num_brownfield</v>
      </c>
      <c r="F112" s="7" t="str">
        <f>IFERROR(_xlfn.XLOOKUP($B112,map_headernames!G:G,map_headernames!$Q:$Q),"")</f>
        <v/>
      </c>
      <c r="G112" s="7" t="str">
        <f>IFERROR(_xlfn.XLOOKUP($B112,map_headernames!I:I,map_headernames!$Q:$Q),"")</f>
        <v>num_brownfield</v>
      </c>
      <c r="H112" s="7" t="str">
        <f>IFERROR(_xlfn.XLOOKUP($B112,map_headernames!J:J,map_headernames!$Q:$Q),"")</f>
        <v/>
      </c>
      <c r="I112" s="7" t="str">
        <f>IFERROR(_xlfn.XLOOKUP($B112,map_headernames!K:K,map_headernames!$Q:$Q),"")</f>
        <v/>
      </c>
      <c r="J112" s="7" t="str">
        <f>IFERROR(_xlfn.XLOOKUP($B112,map_headernames!L:L,map_headernames!$Q:$Q),"")</f>
        <v/>
      </c>
      <c r="K112" s="7" t="str">
        <f>IFERROR(_xlfn.XLOOKUP($B112,map_headernames!N:N,map_headernames!$Q:$Q),"")</f>
        <v/>
      </c>
      <c r="L112" s="7" t="str">
        <f>IFERROR(_xlfn.XLOOKUP($B112,map_headernames!O:O,map_headernames!$Q:$Q),"")</f>
        <v/>
      </c>
      <c r="M112" s="7" t="str">
        <f>IFERROR(_xlfn.XLOOKUP($B112,map_headernames!P:P,map_headernames!$Q:$Q),"")</f>
        <v/>
      </c>
    </row>
    <row r="113" spans="1:14">
      <c r="A113" s="7">
        <v>219</v>
      </c>
      <c r="B113" s="405" t="s">
        <v>2532</v>
      </c>
      <c r="C113" s="405" t="s">
        <v>2533</v>
      </c>
      <c r="D113" s="405" t="s">
        <v>1052</v>
      </c>
      <c r="E113" s="406" t="str">
        <f>IFERROR(_xlfn.XLOOKUP($B113,map_headernames!H:H,map_headernames!$Q:$Q),"")</f>
        <v>num_church</v>
      </c>
      <c r="F113" s="7" t="str">
        <f>IFERROR(_xlfn.XLOOKUP($B113,map_headernames!G:G,map_headernames!$Q:$Q),"")</f>
        <v/>
      </c>
      <c r="G113" s="7" t="str">
        <f>IFERROR(_xlfn.XLOOKUP($B113,map_headernames!I:I,map_headernames!$Q:$Q),"")</f>
        <v>num_church</v>
      </c>
      <c r="H113" s="7" t="str">
        <f>IFERROR(_xlfn.XLOOKUP($B113,map_headernames!J:J,map_headernames!$Q:$Q),"")</f>
        <v/>
      </c>
      <c r="I113" s="7" t="str">
        <f>IFERROR(_xlfn.XLOOKUP($B113,map_headernames!K:K,map_headernames!$Q:$Q),"")</f>
        <v/>
      </c>
      <c r="J113" s="7" t="str">
        <f>IFERROR(_xlfn.XLOOKUP($B113,map_headernames!L:L,map_headernames!$Q:$Q),"")</f>
        <v/>
      </c>
      <c r="K113" s="7" t="str">
        <f>IFERROR(_xlfn.XLOOKUP($B113,map_headernames!N:N,map_headernames!$Q:$Q),"")</f>
        <v/>
      </c>
      <c r="L113" s="7" t="str">
        <f>IFERROR(_xlfn.XLOOKUP($B113,map_headernames!O:O,map_headernames!$Q:$Q),"")</f>
        <v/>
      </c>
      <c r="M113" s="7" t="str">
        <f>IFERROR(_xlfn.XLOOKUP($B113,map_headernames!P:P,map_headernames!$Q:$Q),"")</f>
        <v/>
      </c>
    </row>
    <row r="114" spans="1:14">
      <c r="A114" s="7">
        <v>218</v>
      </c>
      <c r="B114" s="405" t="s">
        <v>2529</v>
      </c>
      <c r="C114" s="405" t="s">
        <v>2530</v>
      </c>
      <c r="D114" s="405" t="s">
        <v>1052</v>
      </c>
      <c r="E114" s="406" t="str">
        <f>IFERROR(_xlfn.XLOOKUP($B114,map_headernames!H:H,map_headernames!$Q:$Q),"")</f>
        <v>num_hospital</v>
      </c>
      <c r="F114" s="7" t="str">
        <f>IFERROR(_xlfn.XLOOKUP($B114,map_headernames!G:G,map_headernames!$Q:$Q),"")</f>
        <v/>
      </c>
      <c r="G114" s="7" t="str">
        <f>IFERROR(_xlfn.XLOOKUP($B114,map_headernames!I:I,map_headernames!$Q:$Q),"")</f>
        <v>num_hospital</v>
      </c>
      <c r="H114" s="7" t="str">
        <f>IFERROR(_xlfn.XLOOKUP($B114,map_headernames!J:J,map_headernames!$Q:$Q),"")</f>
        <v/>
      </c>
      <c r="I114" s="7" t="str">
        <f>IFERROR(_xlfn.XLOOKUP($B114,map_headernames!K:K,map_headernames!$Q:$Q),"")</f>
        <v/>
      </c>
      <c r="J114" s="7" t="str">
        <f>IFERROR(_xlfn.XLOOKUP($B114,map_headernames!L:L,map_headernames!$Q:$Q),"")</f>
        <v/>
      </c>
      <c r="K114" s="7" t="str">
        <f>IFERROR(_xlfn.XLOOKUP($B114,map_headernames!N:N,map_headernames!$Q:$Q),"")</f>
        <v/>
      </c>
      <c r="L114" s="7" t="str">
        <f>IFERROR(_xlfn.XLOOKUP($B114,map_headernames!O:O,map_headernames!$Q:$Q),"")</f>
        <v/>
      </c>
      <c r="M114" s="7" t="str">
        <f>IFERROR(_xlfn.XLOOKUP($B114,map_headernames!P:P,map_headernames!$Q:$Q),"")</f>
        <v/>
      </c>
    </row>
    <row r="115" spans="1:14">
      <c r="A115" s="7">
        <v>211</v>
      </c>
      <c r="B115" s="405" t="s">
        <v>1579</v>
      </c>
      <c r="C115" s="405" t="s">
        <v>1583</v>
      </c>
      <c r="D115" s="405" t="s">
        <v>1052</v>
      </c>
      <c r="E115" s="406" t="str">
        <f>IFERROR(_xlfn.XLOOKUP($B115,map_headernames!H:H,map_headernames!$Q:$Q),"")</f>
        <v>count.NPL</v>
      </c>
      <c r="F115" s="7" t="str">
        <f>IFERROR(_xlfn.XLOOKUP($B115,map_headernames!G:G,map_headernames!$Q:$Q),"")</f>
        <v/>
      </c>
      <c r="G115" s="7" t="str">
        <f>IFERROR(_xlfn.XLOOKUP($B115,map_headernames!I:I,map_headernames!$Q:$Q),"")</f>
        <v>count.NPL</v>
      </c>
      <c r="H115" s="7" t="str">
        <f>IFERROR(_xlfn.XLOOKUP($B115,map_headernames!J:J,map_headernames!$Q:$Q),"")</f>
        <v/>
      </c>
      <c r="I115" s="7" t="str">
        <f>IFERROR(_xlfn.XLOOKUP($B115,map_headernames!K:K,map_headernames!$Q:$Q),"")</f>
        <v/>
      </c>
      <c r="J115" s="7" t="str">
        <f>IFERROR(_xlfn.XLOOKUP($B115,map_headernames!L:L,map_headernames!$Q:$Q),"")</f>
        <v/>
      </c>
      <c r="K115" s="7" t="str">
        <f>IFERROR(_xlfn.XLOOKUP($B115,map_headernames!N:N,map_headernames!$Q:$Q),"")</f>
        <v/>
      </c>
      <c r="L115" s="7" t="str">
        <f>IFERROR(_xlfn.XLOOKUP($B115,map_headernames!O:O,map_headernames!$Q:$Q),"")</f>
        <v/>
      </c>
      <c r="M115" s="7" t="str">
        <f>IFERROR(_xlfn.XLOOKUP($B115,map_headernames!P:P,map_headernames!$Q:$Q),"")</f>
        <v/>
      </c>
    </row>
    <row r="116" spans="1:14">
      <c r="A116" s="7">
        <v>217</v>
      </c>
      <c r="B116" s="405" t="s">
        <v>2526</v>
      </c>
      <c r="C116" s="405" t="s">
        <v>2527</v>
      </c>
      <c r="D116" s="405" t="s">
        <v>1052</v>
      </c>
      <c r="E116" s="406" t="str">
        <f>IFERROR(_xlfn.XLOOKUP($B116,map_headernames!H:H,map_headernames!$Q:$Q),"")</f>
        <v>num_school</v>
      </c>
      <c r="F116" s="7" t="str">
        <f>IFERROR(_xlfn.XLOOKUP($B116,map_headernames!G:G,map_headernames!$Q:$Q),"")</f>
        <v/>
      </c>
      <c r="G116" s="7" t="str">
        <f>IFERROR(_xlfn.XLOOKUP($B116,map_headernames!I:I,map_headernames!$Q:$Q),"")</f>
        <v>num_school</v>
      </c>
      <c r="H116" s="7" t="str">
        <f>IFERROR(_xlfn.XLOOKUP($B116,map_headernames!J:J,map_headernames!$Q:$Q),"")</f>
        <v/>
      </c>
      <c r="I116" s="7" t="str">
        <f>IFERROR(_xlfn.XLOOKUP($B116,map_headernames!K:K,map_headernames!$Q:$Q),"")</f>
        <v/>
      </c>
      <c r="J116" s="7" t="str">
        <f>IFERROR(_xlfn.XLOOKUP($B116,map_headernames!L:L,map_headernames!$Q:$Q),"")</f>
        <v/>
      </c>
      <c r="K116" s="7" t="str">
        <f>IFERROR(_xlfn.XLOOKUP($B116,map_headernames!N:N,map_headernames!$Q:$Q),"")</f>
        <v/>
      </c>
      <c r="L116" s="7" t="str">
        <f>IFERROR(_xlfn.XLOOKUP($B116,map_headernames!O:O,map_headernames!$Q:$Q),"")</f>
        <v/>
      </c>
      <c r="M116" s="7" t="str">
        <f>IFERROR(_xlfn.XLOOKUP($B116,map_headernames!P:P,map_headernames!$Q:$Q),"")</f>
        <v/>
      </c>
    </row>
    <row r="117" spans="1:14">
      <c r="A117" s="7">
        <v>216</v>
      </c>
      <c r="B117" s="405" t="s">
        <v>2523</v>
      </c>
      <c r="C117" s="405" t="s">
        <v>2524</v>
      </c>
      <c r="D117" s="405" t="s">
        <v>1052</v>
      </c>
      <c r="E117" s="406" t="str">
        <f>IFERROR(_xlfn.XLOOKUP($B117,map_headernames!H:H,map_headernames!$Q:$Q),"")</f>
        <v>num_tri</v>
      </c>
      <c r="F117" s="7" t="str">
        <f>IFERROR(_xlfn.XLOOKUP($B117,map_headernames!G:G,map_headernames!$Q:$Q),"")</f>
        <v/>
      </c>
      <c r="G117" s="7" t="str">
        <f>IFERROR(_xlfn.XLOOKUP($B117,map_headernames!I:I,map_headernames!$Q:$Q),"")</f>
        <v>num_tri</v>
      </c>
      <c r="H117" s="7" t="str">
        <f>IFERROR(_xlfn.XLOOKUP($B117,map_headernames!J:J,map_headernames!$Q:$Q),"")</f>
        <v/>
      </c>
      <c r="I117" s="7" t="str">
        <f>IFERROR(_xlfn.XLOOKUP($B117,map_headernames!K:K,map_headernames!$Q:$Q),"")</f>
        <v/>
      </c>
      <c r="J117" s="7" t="str">
        <f>IFERROR(_xlfn.XLOOKUP($B117,map_headernames!L:L,map_headernames!$Q:$Q),"")</f>
        <v/>
      </c>
      <c r="K117" s="7" t="str">
        <f>IFERROR(_xlfn.XLOOKUP($B117,map_headernames!N:N,map_headernames!$Q:$Q),"")</f>
        <v/>
      </c>
      <c r="L117" s="7" t="str">
        <f>IFERROR(_xlfn.XLOOKUP($B117,map_headernames!O:O,map_headernames!$Q:$Q),"")</f>
        <v/>
      </c>
      <c r="M117" s="7" t="str">
        <f>IFERROR(_xlfn.XLOOKUP($B117,map_headernames!P:P,map_headernames!$Q:$Q),"")</f>
        <v/>
      </c>
    </row>
    <row r="118" spans="1:14">
      <c r="A118" s="7">
        <v>212</v>
      </c>
      <c r="B118" s="405" t="s">
        <v>1587</v>
      </c>
      <c r="C118" s="405" t="s">
        <v>1590</v>
      </c>
      <c r="D118" s="405" t="s">
        <v>1052</v>
      </c>
      <c r="E118" s="406" t="str">
        <f>IFERROR(_xlfn.XLOOKUP($B118,map_headernames!H:H,map_headernames!$Q:$Q),"")</f>
        <v>count.TSDF</v>
      </c>
      <c r="F118" s="7" t="str">
        <f>IFERROR(_xlfn.XLOOKUP($B118,map_headernames!G:G,map_headernames!$Q:$Q),"")</f>
        <v/>
      </c>
      <c r="G118" s="7" t="str">
        <f>IFERROR(_xlfn.XLOOKUP($B118,map_headernames!I:I,map_headernames!$Q:$Q),"")</f>
        <v>count.TSDF</v>
      </c>
      <c r="H118" s="7" t="str">
        <f>IFERROR(_xlfn.XLOOKUP($B118,map_headernames!J:J,map_headernames!$Q:$Q),"")</f>
        <v/>
      </c>
      <c r="I118" s="7" t="str">
        <f>IFERROR(_xlfn.XLOOKUP($B118,map_headernames!K:K,map_headernames!$Q:$Q),"")</f>
        <v/>
      </c>
      <c r="J118" s="7" t="str">
        <f>IFERROR(_xlfn.XLOOKUP($B118,map_headernames!L:L,map_headernames!$Q:$Q),"")</f>
        <v/>
      </c>
      <c r="K118" s="7" t="str">
        <f>IFERROR(_xlfn.XLOOKUP($B118,map_headernames!N:N,map_headernames!$Q:$Q),"")</f>
        <v/>
      </c>
      <c r="L118" s="7" t="str">
        <f>IFERROR(_xlfn.XLOOKUP($B118,map_headernames!O:O,map_headernames!$Q:$Q),"")</f>
        <v/>
      </c>
      <c r="M118" s="7" t="str">
        <f>IFERROR(_xlfn.XLOOKUP($B118,map_headernames!P:P,map_headernames!$Q:$Q),"")</f>
        <v/>
      </c>
    </row>
    <row r="119" spans="1:14">
      <c r="A119" s="7">
        <v>213</v>
      </c>
      <c r="B119" s="405" t="s">
        <v>2514</v>
      </c>
      <c r="C119" s="405" t="s">
        <v>2515</v>
      </c>
      <c r="D119" s="405" t="s">
        <v>1052</v>
      </c>
      <c r="E119" s="406" t="str">
        <f>IFERROR(_xlfn.XLOOKUP($B119,map_headernames!H:H,map_headernames!$Q:$Q),"")</f>
        <v>num_waterdis</v>
      </c>
      <c r="F119" s="7" t="str">
        <f>IFERROR(_xlfn.XLOOKUP($B119,map_headernames!G:G,map_headernames!$Q:$Q),"")</f>
        <v/>
      </c>
      <c r="G119" s="7" t="str">
        <f>IFERROR(_xlfn.XLOOKUP($B119,map_headernames!I:I,map_headernames!$Q:$Q),"")</f>
        <v>num_waterdis</v>
      </c>
      <c r="H119" s="7" t="str">
        <f>IFERROR(_xlfn.XLOOKUP($B119,map_headernames!J:J,map_headernames!$Q:$Q),"")</f>
        <v/>
      </c>
      <c r="I119" s="7" t="str">
        <f>IFERROR(_xlfn.XLOOKUP($B119,map_headernames!K:K,map_headernames!$Q:$Q),"")</f>
        <v/>
      </c>
      <c r="J119" s="7" t="str">
        <f>IFERROR(_xlfn.XLOOKUP($B119,map_headernames!L:L,map_headernames!$Q:$Q),"")</f>
        <v/>
      </c>
      <c r="K119" s="7" t="str">
        <f>IFERROR(_xlfn.XLOOKUP($B119,map_headernames!N:N,map_headernames!$Q:$Q),"")</f>
        <v/>
      </c>
      <c r="L119" s="7" t="str">
        <f>IFERROR(_xlfn.XLOOKUP($B119,map_headernames!O:O,map_headernames!$Q:$Q),"")</f>
        <v/>
      </c>
      <c r="M119" s="7" t="str">
        <f>IFERROR(_xlfn.XLOOKUP($B119,map_headernames!P:P,map_headernames!$Q:$Q),"")</f>
        <v/>
      </c>
    </row>
    <row r="120" spans="1:14">
      <c r="A120" s="7">
        <v>21</v>
      </c>
      <c r="B120" s="405" t="s">
        <v>2478</v>
      </c>
      <c r="C120" s="405" t="s">
        <v>2479</v>
      </c>
      <c r="D120" s="405" t="s">
        <v>2475</v>
      </c>
      <c r="E120" s="381" t="str">
        <f>IFERROR(_xlfn.XLOOKUP($B120,map_headernames!H:H,map_headernames!$Q:$Q),"")</f>
        <v>pctover17</v>
      </c>
      <c r="F120" s="109" t="str">
        <f>IFERROR(_xlfn.XLOOKUP($B120,map_headernames!G:G,map_headernames!$Q:$Q),"")</f>
        <v/>
      </c>
      <c r="G120" s="109" t="str">
        <f>IFERROR(_xlfn.XLOOKUP($B120,map_headernames!I:I,map_headernames!$Q:$Q),"")</f>
        <v>pctover17</v>
      </c>
      <c r="H120" s="109" t="str">
        <f>IFERROR(_xlfn.XLOOKUP($B120,map_headernames!J:J,map_headernames!$Q:$Q),"")</f>
        <v/>
      </c>
      <c r="I120" s="109" t="str">
        <f>IFERROR(_xlfn.XLOOKUP($B120,map_headernames!K:K,map_headernames!$Q:$Q),"")</f>
        <v/>
      </c>
      <c r="J120" s="109" t="str">
        <f>IFERROR(_xlfn.XLOOKUP($B120,map_headernames!L:L,map_headernames!$Q:$Q),"")</f>
        <v/>
      </c>
      <c r="K120" s="7" t="str">
        <f>IFERROR(_xlfn.XLOOKUP($B120,map_headernames!N:N,map_headernames!$Q:$Q),"")</f>
        <v/>
      </c>
      <c r="L120" s="7" t="str">
        <f>IFERROR(_xlfn.XLOOKUP($B120,map_headernames!O:O,map_headernames!$Q:$Q),"")</f>
        <v/>
      </c>
      <c r="M120" s="7" t="str">
        <f>IFERROR(_xlfn.XLOOKUP($B120,map_headernames!P:P,map_headernames!$Q:$Q),"")</f>
        <v/>
      </c>
    </row>
    <row r="121" spans="1:14">
      <c r="A121" s="7">
        <v>22</v>
      </c>
      <c r="B121" s="411" t="s">
        <v>1633</v>
      </c>
      <c r="C121" s="411" t="s">
        <v>5706</v>
      </c>
      <c r="D121" s="405" t="s">
        <v>2475</v>
      </c>
      <c r="E121" s="381" t="str">
        <f>IFERROR(_xlfn.XLOOKUP($B121,map_headernames!H:H,map_headernames!$Q:$Q),"")</f>
        <v/>
      </c>
      <c r="F121" s="467" t="str">
        <f>IFERROR(_xlfn.XLOOKUP($B121,map_headernames!G:G,map_headernames!$Q:$Q),"")</f>
        <v/>
      </c>
      <c r="G121" s="435" t="str">
        <f>IFERROR(_xlfn.XLOOKUP($B121,map_headernames!I:I,map_headernames!$Q:$Q),"")</f>
        <v/>
      </c>
      <c r="H121" s="109" t="str">
        <f>IFERROR(_xlfn.XLOOKUP($B121,map_headernames!J:J,map_headernames!$Q:$Q),"")</f>
        <v/>
      </c>
      <c r="I121" s="435" t="str">
        <f>IFERROR(_xlfn.XLOOKUP($B121,map_headernames!K:K,map_headernames!$Q:$Q),"")</f>
        <v>pctover64</v>
      </c>
      <c r="J121" s="109" t="str">
        <f>IFERROR(_xlfn.XLOOKUP($B121,map_headernames!L:L,map_headernames!$Q:$Q),"")</f>
        <v/>
      </c>
      <c r="K121" s="7" t="str">
        <f>IFERROR(_xlfn.XLOOKUP($B121,map_headernames!N:N,map_headernames!$Q:$Q),"")</f>
        <v/>
      </c>
      <c r="L121" s="7" t="str">
        <f>IFERROR(_xlfn.XLOOKUP($B121,map_headernames!O:O,map_headernames!$Q:$Q),"")</f>
        <v/>
      </c>
      <c r="M121" s="7" t="str">
        <f>IFERROR(_xlfn.XLOOKUP($B121,map_headernames!P:P,map_headernames!$Q:$Q),"")</f>
        <v/>
      </c>
      <c r="N121" s="7" t="s">
        <v>5745</v>
      </c>
    </row>
    <row r="122" spans="1:14">
      <c r="A122" s="7">
        <v>20</v>
      </c>
      <c r="B122" s="405" t="s">
        <v>2474</v>
      </c>
      <c r="C122" s="405" t="s">
        <v>2476</v>
      </c>
      <c r="D122" s="405" t="s">
        <v>2475</v>
      </c>
      <c r="E122" s="381" t="str">
        <f>IFERROR(_xlfn.XLOOKUP($B122,map_headernames!H:H,map_headernames!$Q:$Q),"")</f>
        <v>pctunder18</v>
      </c>
      <c r="F122" s="109" t="str">
        <f>IFERROR(_xlfn.XLOOKUP($B122,map_headernames!G:G,map_headernames!$Q:$Q),"")</f>
        <v/>
      </c>
      <c r="G122" s="109" t="str">
        <f>IFERROR(_xlfn.XLOOKUP($B122,map_headernames!I:I,map_headernames!$Q:$Q),"")</f>
        <v>pctunder18</v>
      </c>
      <c r="H122" s="109" t="str">
        <f>IFERROR(_xlfn.XLOOKUP($B122,map_headernames!J:J,map_headernames!$Q:$Q),"")</f>
        <v/>
      </c>
      <c r="I122" s="109" t="str">
        <f>IFERROR(_xlfn.XLOOKUP($B122,map_headernames!K:K,map_headernames!$Q:$Q),"")</f>
        <v/>
      </c>
      <c r="J122" s="109" t="str">
        <f>IFERROR(_xlfn.XLOOKUP($B122,map_headernames!L:L,map_headernames!$Q:$Q),"")</f>
        <v/>
      </c>
      <c r="K122" s="7" t="str">
        <f>IFERROR(_xlfn.XLOOKUP($B122,map_headernames!N:N,map_headernames!$Q:$Q),"")</f>
        <v/>
      </c>
      <c r="L122" s="7" t="str">
        <f>IFERROR(_xlfn.XLOOKUP($B122,map_headernames!O:O,map_headernames!$Q:$Q),"")</f>
        <v/>
      </c>
      <c r="M122" s="7" t="str">
        <f>IFERROR(_xlfn.XLOOKUP($B122,map_headernames!P:P,map_headernames!$Q:$Q),"")</f>
        <v/>
      </c>
    </row>
    <row r="123" spans="1:14">
      <c r="A123" s="7">
        <v>19</v>
      </c>
      <c r="B123" s="408" t="s">
        <v>1648</v>
      </c>
      <c r="C123" s="408" t="s">
        <v>5707</v>
      </c>
      <c r="D123" s="405" t="s">
        <v>2475</v>
      </c>
      <c r="E123" s="381" t="str">
        <f>IFERROR(_xlfn.XLOOKUP($B123,map_headernames!H:H,map_headernames!$Q:$Q),"")</f>
        <v/>
      </c>
      <c r="F123" s="467" t="str">
        <f>IFERROR(_xlfn.XLOOKUP($B123,map_headernames!G:G,map_headernames!$Q:$Q),"")</f>
        <v/>
      </c>
      <c r="G123" s="471" t="str">
        <f>IFERROR(_xlfn.XLOOKUP($B123,map_headernames!I:I,map_headernames!$Q:$Q),"")</f>
        <v/>
      </c>
      <c r="H123" s="109" t="str">
        <f>IFERROR(_xlfn.XLOOKUP($B123,map_headernames!J:J,map_headernames!$Q:$Q),"")</f>
        <v/>
      </c>
      <c r="I123" s="435" t="str">
        <f>IFERROR(_xlfn.XLOOKUP($B123,map_headernames!K:K,map_headernames!$Q:$Q),"")</f>
        <v>pctunder5</v>
      </c>
      <c r="J123" s="109" t="str">
        <f>IFERROR(_xlfn.XLOOKUP($B123,map_headernames!L:L,map_headernames!$Q:$Q),"")</f>
        <v/>
      </c>
      <c r="K123" s="7" t="str">
        <f>IFERROR(_xlfn.XLOOKUP($B123,map_headernames!N:N,map_headernames!$Q:$Q),"")</f>
        <v/>
      </c>
      <c r="L123" s="7" t="str">
        <f>IFERROR(_xlfn.XLOOKUP($B123,map_headernames!O:O,map_headernames!$Q:$Q),"")</f>
        <v/>
      </c>
      <c r="M123" s="7" t="str">
        <f>IFERROR(_xlfn.XLOOKUP($B123,map_headernames!P:P,map_headernames!$Q:$Q),"")</f>
        <v/>
      </c>
      <c r="N123" s="7" t="s">
        <v>5744</v>
      </c>
    </row>
    <row r="124" spans="1:14">
      <c r="A124" s="7">
        <v>8</v>
      </c>
      <c r="B124" s="441" t="s">
        <v>2508</v>
      </c>
      <c r="C124" s="405" t="s">
        <v>2509</v>
      </c>
      <c r="D124" s="405" t="s">
        <v>2491</v>
      </c>
      <c r="E124" s="406" t="str">
        <f>IFERROR(_xlfn.XLOOKUP($B124,map_headernames!H:H,map_headernames!$Q:$Q),"")</f>
        <v>pctlan_arabic</v>
      </c>
      <c r="F124" s="7" t="str">
        <f>IFERROR(_xlfn.XLOOKUP($B124,map_headernames!G:G,map_headernames!$Q:$Q),"")</f>
        <v/>
      </c>
      <c r="G124" s="7" t="str">
        <f>IFERROR(_xlfn.XLOOKUP($B124,map_headernames!I:I,map_headernames!$Q:$Q),"")</f>
        <v>pctlan_arabic</v>
      </c>
      <c r="H124" s="7" t="str">
        <f>IFERROR(_xlfn.XLOOKUP($B124,map_headernames!J:J,map_headernames!$Q:$Q),"")</f>
        <v/>
      </c>
      <c r="I124" s="7" t="str">
        <f>IFERROR(_xlfn.XLOOKUP($B124,map_headernames!K:K,map_headernames!$Q:$Q),"")</f>
        <v/>
      </c>
      <c r="J124" s="7" t="str">
        <f>IFERROR(_xlfn.XLOOKUP($B124,map_headernames!L:L,map_headernames!$Q:$Q),"")</f>
        <v/>
      </c>
      <c r="K124" s="7" t="str">
        <f>IFERROR(_xlfn.XLOOKUP($B124,map_headernames!N:N,map_headernames!$Q:$Q),"")</f>
        <v/>
      </c>
      <c r="L124" s="7" t="str">
        <f>IFERROR(_xlfn.XLOOKUP($B124,map_headernames!O:O,map_headernames!$Q:$Q),"")</f>
        <v/>
      </c>
      <c r="M124" s="7" t="str">
        <f>IFERROR(_xlfn.XLOOKUP($B124,map_headernames!P:P,map_headernames!$Q:$Q),"")</f>
        <v/>
      </c>
    </row>
    <row r="125" spans="1:14">
      <c r="A125" s="7">
        <v>32</v>
      </c>
      <c r="B125" s="412" t="s">
        <v>2455</v>
      </c>
      <c r="C125" s="408" t="s">
        <v>2456</v>
      </c>
      <c r="D125" s="405" t="s">
        <v>1059</v>
      </c>
      <c r="E125" s="406" t="str">
        <f>IFERROR(_xlfn.XLOOKUP($B125,map_headernames!H:H,map_headernames!$Q:$Q),"")</f>
        <v/>
      </c>
      <c r="F125" s="42" t="str">
        <f>IFERROR(_xlfn.XLOOKUP($B125,map_headernames!G:G,map_headernames!$Q:$Q),"")</f>
        <v/>
      </c>
      <c r="G125" s="7" t="str">
        <f>IFERROR(_xlfn.XLOOKUP($B125,map_headernames!I:I,map_headernames!$Q:$Q),"")</f>
        <v/>
      </c>
      <c r="H125" s="7" t="str">
        <f>IFERROR(_xlfn.XLOOKUP($B125,map_headernames!J:J,map_headernames!$Q:$Q),"")</f>
        <v/>
      </c>
      <c r="I125" s="7" t="str">
        <f>IFERROR(_xlfn.XLOOKUP($B125,map_headernames!K:K,map_headernames!$Q:$Q),"")</f>
        <v/>
      </c>
      <c r="J125" s="7" t="str">
        <f>IFERROR(_xlfn.XLOOKUP($B125,map_headernames!L:L,map_headernames!$Q:$Q),"")</f>
        <v/>
      </c>
      <c r="K125" s="7" t="str">
        <f>IFERROR(_xlfn.XLOOKUP($B125,map_headernames!N:N,map_headernames!$Q:$Q),"")</f>
        <v/>
      </c>
      <c r="L125" s="7" t="str">
        <f>IFERROR(_xlfn.XLOOKUP($B125,map_headernames!O:O,map_headernames!$Q:$Q),"")</f>
        <v/>
      </c>
      <c r="M125" s="7" t="str">
        <f>IFERROR(_xlfn.XLOOKUP($B125,map_headernames!P:P,map_headernames!$Q:$Q),"")</f>
        <v/>
      </c>
    </row>
    <row r="126" spans="1:14">
      <c r="A126" s="7">
        <v>29</v>
      </c>
      <c r="B126" s="408" t="s">
        <v>1611</v>
      </c>
      <c r="C126" s="408" t="s">
        <v>5703</v>
      </c>
      <c r="D126" s="405" t="s">
        <v>1059</v>
      </c>
      <c r="E126" s="381" t="str">
        <f>IFERROR(_xlfn.XLOOKUP($B126,map_headernames!H:H,map_headernames!$Q:$Q),"")</f>
        <v/>
      </c>
      <c r="F126" s="467" t="str">
        <f>IFERROR(_xlfn.XLOOKUP($B126,map_headernames!G:G,map_headernames!$Q:$Q),"")</f>
        <v/>
      </c>
      <c r="G126" s="435" t="str">
        <f>IFERROR(_xlfn.XLOOKUP($B126,map_headernames!I:I,map_headernames!$Q:$Q),"")</f>
        <v/>
      </c>
      <c r="H126" s="109" t="str">
        <f>IFERROR(_xlfn.XLOOKUP($B126,map_headernames!J:J,map_headernames!$Q:$Q),"")</f>
        <v/>
      </c>
      <c r="I126" s="435" t="str">
        <f>IFERROR(_xlfn.XLOOKUP($B126,map_headernames!K:K,map_headernames!$Q:$Q),"")</f>
        <v>pctlths</v>
      </c>
      <c r="J126" s="109" t="str">
        <f>IFERROR(_xlfn.XLOOKUP($B126,map_headernames!L:L,map_headernames!$Q:$Q),"")</f>
        <v/>
      </c>
      <c r="K126" s="7" t="str">
        <f>IFERROR(_xlfn.XLOOKUP($B126,map_headernames!N:N,map_headernames!$Q:$Q),"")</f>
        <v/>
      </c>
      <c r="L126" s="7" t="str">
        <f>IFERROR(_xlfn.XLOOKUP($B126,map_headernames!O:O,map_headernames!$Q:$Q),"")</f>
        <v/>
      </c>
      <c r="M126" s="7" t="str">
        <f>IFERROR(_xlfn.XLOOKUP($B126,map_headernames!P:P,map_headernames!$Q:$Q),"")</f>
        <v/>
      </c>
      <c r="N126" s="7" t="s">
        <v>5722</v>
      </c>
    </row>
    <row r="127" spans="1:14">
      <c r="A127" s="7">
        <v>31</v>
      </c>
      <c r="B127" s="408" t="s">
        <v>1655</v>
      </c>
      <c r="C127" s="408" t="s">
        <v>5702</v>
      </c>
      <c r="D127" s="405" t="s">
        <v>1059</v>
      </c>
      <c r="E127" s="381" t="str">
        <f>IFERROR(_xlfn.XLOOKUP($B127,map_headernames!H:H,map_headernames!$Q:$Q),"")</f>
        <v/>
      </c>
      <c r="F127" s="467" t="str">
        <f>IFERROR(_xlfn.XLOOKUP($B127,map_headernames!G:G,map_headernames!$Q:$Q),"")</f>
        <v/>
      </c>
      <c r="G127" s="435" t="str">
        <f>IFERROR(_xlfn.XLOOKUP($B127,map_headernames!I:I,map_headernames!$Q:$Q),"")</f>
        <v/>
      </c>
      <c r="H127" s="109" t="str">
        <f>IFERROR(_xlfn.XLOOKUP($B127,map_headernames!J:J,map_headernames!$Q:$Q),"")</f>
        <v/>
      </c>
      <c r="I127" s="435" t="str">
        <f>IFERROR(_xlfn.XLOOKUP($B127,map_headernames!K:K,map_headernames!$Q:$Q),"")</f>
        <v>pctunemployed</v>
      </c>
      <c r="J127" s="109" t="str">
        <f>IFERROR(_xlfn.XLOOKUP($B127,map_headernames!L:L,map_headernames!$Q:$Q),"")</f>
        <v/>
      </c>
      <c r="K127" s="7" t="str">
        <f>IFERROR(_xlfn.XLOOKUP($B127,map_headernames!N:N,map_headernames!$Q:$Q),"")</f>
        <v/>
      </c>
      <c r="L127" s="7" t="str">
        <f>IFERROR(_xlfn.XLOOKUP($B127,map_headernames!O:O,map_headernames!$Q:$Q),"")</f>
        <v/>
      </c>
      <c r="M127" s="7" t="str">
        <f>IFERROR(_xlfn.XLOOKUP($B127,map_headernames!P:P,map_headernames!$Q:$Q),"")</f>
        <v/>
      </c>
      <c r="N127" s="7" t="s">
        <v>5722</v>
      </c>
    </row>
    <row r="128" spans="1:14">
      <c r="A128" s="7">
        <v>1</v>
      </c>
      <c r="B128" s="441" t="s">
        <v>2490</v>
      </c>
      <c r="C128" s="405" t="s">
        <v>2492</v>
      </c>
      <c r="D128" s="405" t="s">
        <v>2491</v>
      </c>
      <c r="E128" s="406" t="str">
        <f>IFERROR(_xlfn.XLOOKUP($B128,map_headernames!H:H,map_headernames!$Q:$Q),"")</f>
        <v>pctlan_english</v>
      </c>
      <c r="F128" s="7" t="str">
        <f>IFERROR(_xlfn.XLOOKUP($B128,map_headernames!G:G,map_headernames!$Q:$Q),"")</f>
        <v/>
      </c>
      <c r="G128" s="7" t="str">
        <f>IFERROR(_xlfn.XLOOKUP($B128,map_headernames!I:I,map_headernames!$Q:$Q),"")</f>
        <v>pctlan_english</v>
      </c>
      <c r="H128" s="7" t="str">
        <f>IFERROR(_xlfn.XLOOKUP($B128,map_headernames!J:J,map_headernames!$Q:$Q),"")</f>
        <v/>
      </c>
      <c r="I128" s="7" t="str">
        <f>IFERROR(_xlfn.XLOOKUP($B128,map_headernames!K:K,map_headernames!$Q:$Q),"")</f>
        <v/>
      </c>
      <c r="J128" s="7" t="str">
        <f>IFERROR(_xlfn.XLOOKUP($B128,map_headernames!L:L,map_headernames!$Q:$Q),"")</f>
        <v/>
      </c>
      <c r="K128" s="7" t="str">
        <f>IFERROR(_xlfn.XLOOKUP($B128,map_headernames!N:N,map_headernames!$Q:$Q),"")</f>
        <v/>
      </c>
      <c r="L128" s="7" t="str">
        <f>IFERROR(_xlfn.XLOOKUP($B128,map_headernames!O:O,map_headernames!$Q:$Q),"")</f>
        <v/>
      </c>
      <c r="M128" s="7" t="str">
        <f>IFERROR(_xlfn.XLOOKUP($B128,map_headernames!P:P,map_headernames!$Q:$Q),"")</f>
        <v/>
      </c>
    </row>
    <row r="129" spans="1:14">
      <c r="A129" s="7">
        <v>34</v>
      </c>
      <c r="B129" s="405" t="s">
        <v>2461</v>
      </c>
      <c r="C129" s="405" t="s">
        <v>2462</v>
      </c>
      <c r="D129" s="405" t="s">
        <v>1059</v>
      </c>
      <c r="E129" s="406" t="str">
        <f>IFERROR(_xlfn.XLOOKUP($B129,map_headernames!H:H,map_headernames!$Q:$Q),"")</f>
        <v>pctfemale</v>
      </c>
      <c r="F129" s="7" t="str">
        <f>IFERROR(_xlfn.XLOOKUP($B129,map_headernames!G:G,map_headernames!$Q:$Q),"")</f>
        <v/>
      </c>
      <c r="G129" s="7" t="str">
        <f>IFERROR(_xlfn.XLOOKUP($B129,map_headernames!I:I,map_headernames!$Q:$Q),"")</f>
        <v>pctfemale</v>
      </c>
      <c r="H129" s="7" t="str">
        <f>IFERROR(_xlfn.XLOOKUP($B129,map_headernames!J:J,map_headernames!$Q:$Q),"")</f>
        <v/>
      </c>
      <c r="I129" s="7" t="str">
        <f>IFERROR(_xlfn.XLOOKUP($B129,map_headernames!K:K,map_headernames!$Q:$Q),"")</f>
        <v/>
      </c>
      <c r="J129" s="7" t="str">
        <f>IFERROR(_xlfn.XLOOKUP($B129,map_headernames!L:L,map_headernames!$Q:$Q),"")</f>
        <v/>
      </c>
      <c r="K129" s="7" t="str">
        <f>IFERROR(_xlfn.XLOOKUP($B129,map_headernames!N:N,map_headernames!$Q:$Q),"")</f>
        <v/>
      </c>
      <c r="L129" s="7" t="str">
        <f>IFERROR(_xlfn.XLOOKUP($B129,map_headernames!O:O,map_headernames!$Q:$Q),"")</f>
        <v/>
      </c>
      <c r="M129" s="7" t="str">
        <f>IFERROR(_xlfn.XLOOKUP($B129,map_headernames!P:P,map_headernames!$Q:$Q),"")</f>
        <v/>
      </c>
    </row>
    <row r="130" spans="1:14">
      <c r="A130" s="7">
        <v>3</v>
      </c>
      <c r="B130" s="441" t="s">
        <v>2498</v>
      </c>
      <c r="C130" s="405" t="s">
        <v>5304</v>
      </c>
      <c r="D130" s="405" t="s">
        <v>2491</v>
      </c>
      <c r="E130" s="406" t="str">
        <f>IFERROR(_xlfn.XLOOKUP($B130,map_headernames!H:H,map_headernames!$Q:$Q),"")</f>
        <v>pctlan_french</v>
      </c>
      <c r="F130" s="7" t="str">
        <f>IFERROR(_xlfn.XLOOKUP($B130,map_headernames!G:G,map_headernames!$Q:$Q),"")</f>
        <v/>
      </c>
      <c r="G130" s="7" t="str">
        <f>IFERROR(_xlfn.XLOOKUP($B130,map_headernames!I:I,map_headernames!$Q:$Q),"")</f>
        <v>pctlan_french</v>
      </c>
      <c r="H130" s="7" t="str">
        <f>IFERROR(_xlfn.XLOOKUP($B130,map_headernames!J:J,map_headernames!$Q:$Q),"")</f>
        <v/>
      </c>
      <c r="I130" s="7" t="str">
        <f>IFERROR(_xlfn.XLOOKUP($B130,map_headernames!K:K,map_headernames!$Q:$Q),"")</f>
        <v/>
      </c>
      <c r="J130" s="7" t="str">
        <f>IFERROR(_xlfn.XLOOKUP($B130,map_headernames!L:L,map_headernames!$Q:$Q),"")</f>
        <v/>
      </c>
      <c r="K130" s="7" t="str">
        <f>IFERROR(_xlfn.XLOOKUP($B130,map_headernames!N:N,map_headernames!$Q:$Q),"")</f>
        <v/>
      </c>
      <c r="L130" s="7" t="str">
        <f>IFERROR(_xlfn.XLOOKUP($B130,map_headernames!O:O,map_headernames!$Q:$Q),"")</f>
        <v/>
      </c>
      <c r="M130" s="7" t="str">
        <f>IFERROR(_xlfn.XLOOKUP($B130,map_headernames!P:P,map_headernames!$Q:$Q),"")</f>
        <v/>
      </c>
    </row>
    <row r="131" spans="1:14">
      <c r="A131" s="7">
        <v>14</v>
      </c>
      <c r="B131" s="405" t="s">
        <v>2204</v>
      </c>
      <c r="C131" s="405" t="s">
        <v>2206</v>
      </c>
      <c r="D131" s="405" t="s">
        <v>2192</v>
      </c>
      <c r="E131" s="406" t="str">
        <f>IFERROR(_xlfn.XLOOKUP($B131,map_headernames!H:H,map_headernames!$Q:$Q),"")</f>
        <v>pcthisp</v>
      </c>
      <c r="F131" s="7" t="str">
        <f>IFERROR(_xlfn.XLOOKUP($B131,map_headernames!G:G,map_headernames!$Q:$Q),"")</f>
        <v/>
      </c>
      <c r="G131" s="440" t="str">
        <f>IFERROR(_xlfn.XLOOKUP($B131,map_headernames!I:I,map_headernames!$Q:$Q),"")</f>
        <v>pcthisp</v>
      </c>
      <c r="H131" s="7" t="str">
        <f>IFERROR(_xlfn.XLOOKUP($B131,map_headernames!J:J,map_headernames!$Q:$Q),"")</f>
        <v/>
      </c>
      <c r="I131" s="7" t="str">
        <f>IFERROR(_xlfn.XLOOKUP($B131,map_headernames!K:K,map_headernames!$Q:$Q),"")</f>
        <v>pcthisp</v>
      </c>
      <c r="J131" s="7" t="str">
        <f>IFERROR(_xlfn.XLOOKUP($B131,map_headernames!L:L,map_headernames!$Q:$Q),"")</f>
        <v>pcthisp</v>
      </c>
      <c r="K131" s="7" t="str">
        <f>IFERROR(_xlfn.XLOOKUP($B131,map_headernames!N:N,map_headernames!$Q:$Q),"")</f>
        <v/>
      </c>
      <c r="L131" s="7" t="str">
        <f>IFERROR(_xlfn.XLOOKUP($B131,map_headernames!O:O,map_headernames!$Q:$Q),"")</f>
        <v/>
      </c>
      <c r="M131" s="7" t="str">
        <f>IFERROR(_xlfn.XLOOKUP($B131,map_headernames!P:P,map_headernames!$Q:$Q),"")</f>
        <v/>
      </c>
    </row>
    <row r="132" spans="1:14">
      <c r="A132" s="7">
        <v>25</v>
      </c>
      <c r="B132" s="441" t="s">
        <v>2486</v>
      </c>
      <c r="C132" s="405" t="s">
        <v>2487</v>
      </c>
      <c r="D132" s="405" t="s">
        <v>2482</v>
      </c>
      <c r="E132" s="381" t="str">
        <f>IFERROR(_xlfn.XLOOKUP($B132,map_headernames!H:H,map_headernames!$Q:$Q),"")</f>
        <v>pctapi_li</v>
      </c>
      <c r="F132" s="109" t="str">
        <f>IFERROR(_xlfn.XLOOKUP($B132,map_headernames!G:G,map_headernames!$Q:$Q),"")</f>
        <v/>
      </c>
      <c r="G132" s="109" t="str">
        <f>IFERROR(_xlfn.XLOOKUP($B132,map_headernames!I:I,map_headernames!$Q:$Q),"")</f>
        <v>pctapi_li</v>
      </c>
      <c r="H132" s="109" t="str">
        <f>IFERROR(_xlfn.XLOOKUP($B132,map_headernames!J:J,map_headernames!$Q:$Q),"")</f>
        <v/>
      </c>
      <c r="I132" s="109" t="str">
        <f>IFERROR(_xlfn.XLOOKUP($B132,map_headernames!K:K,map_headernames!$Q:$Q),"")</f>
        <v/>
      </c>
      <c r="J132" s="109" t="str">
        <f>IFERROR(_xlfn.XLOOKUP($B132,map_headernames!L:L,map_headernames!$Q:$Q),"")</f>
        <v/>
      </c>
      <c r="K132" s="7" t="str">
        <f>IFERROR(_xlfn.XLOOKUP($B132,map_headernames!N:N,map_headernames!$Q:$Q),"")</f>
        <v/>
      </c>
      <c r="L132" s="7" t="str">
        <f>IFERROR(_xlfn.XLOOKUP($B132,map_headernames!O:O,map_headernames!$Q:$Q),"")</f>
        <v/>
      </c>
      <c r="M132" s="7" t="str">
        <f>IFERROR(_xlfn.XLOOKUP($B132,map_headernames!P:P,map_headernames!$Q:$Q),"")</f>
        <v/>
      </c>
    </row>
    <row r="133" spans="1:14">
      <c r="A133" s="7">
        <v>24</v>
      </c>
      <c r="B133" s="441" t="s">
        <v>2484</v>
      </c>
      <c r="C133" s="405" t="s">
        <v>2485</v>
      </c>
      <c r="D133" s="405" t="s">
        <v>2482</v>
      </c>
      <c r="E133" s="381" t="str">
        <f>IFERROR(_xlfn.XLOOKUP($B133,map_headernames!H:H,map_headernames!$Q:$Q),"")</f>
        <v>pctie_li</v>
      </c>
      <c r="F133" s="109" t="str">
        <f>IFERROR(_xlfn.XLOOKUP($B133,map_headernames!G:G,map_headernames!$Q:$Q),"")</f>
        <v/>
      </c>
      <c r="G133" s="109" t="str">
        <f>IFERROR(_xlfn.XLOOKUP($B133,map_headernames!I:I,map_headernames!$Q:$Q),"")</f>
        <v>pctie_li</v>
      </c>
      <c r="H133" s="109" t="str">
        <f>IFERROR(_xlfn.XLOOKUP($B133,map_headernames!J:J,map_headernames!$Q:$Q),"")</f>
        <v/>
      </c>
      <c r="I133" s="109" t="str">
        <f>IFERROR(_xlfn.XLOOKUP($B133,map_headernames!K:K,map_headernames!$Q:$Q),"")</f>
        <v/>
      </c>
      <c r="J133" s="109" t="str">
        <f>IFERROR(_xlfn.XLOOKUP($B133,map_headernames!L:L,map_headernames!$Q:$Q),"")</f>
        <v/>
      </c>
      <c r="K133" s="7" t="str">
        <f>IFERROR(_xlfn.XLOOKUP($B133,map_headernames!N:N,map_headernames!$Q:$Q),"")</f>
        <v/>
      </c>
      <c r="L133" s="7" t="str">
        <f>IFERROR(_xlfn.XLOOKUP($B133,map_headernames!O:O,map_headernames!$Q:$Q),"")</f>
        <v/>
      </c>
      <c r="M133" s="7" t="str">
        <f>IFERROR(_xlfn.XLOOKUP($B133,map_headernames!P:P,map_headernames!$Q:$Q),"")</f>
        <v/>
      </c>
    </row>
    <row r="134" spans="1:14">
      <c r="A134" s="7">
        <v>26</v>
      </c>
      <c r="B134" s="441" t="s">
        <v>2488</v>
      </c>
      <c r="C134" s="405" t="s">
        <v>2489</v>
      </c>
      <c r="D134" s="405" t="s">
        <v>2482</v>
      </c>
      <c r="E134" s="381" t="str">
        <f>IFERROR(_xlfn.XLOOKUP($B134,map_headernames!H:H,map_headernames!$Q:$Q),"")</f>
        <v>pctother_li</v>
      </c>
      <c r="F134" s="109" t="str">
        <f>IFERROR(_xlfn.XLOOKUP($B134,map_headernames!G:G,map_headernames!$Q:$Q),"")</f>
        <v/>
      </c>
      <c r="G134" s="109" t="str">
        <f>IFERROR(_xlfn.XLOOKUP($B134,map_headernames!I:I,map_headernames!$Q:$Q),"")</f>
        <v>pctother_li</v>
      </c>
      <c r="H134" s="109" t="str">
        <f>IFERROR(_xlfn.XLOOKUP($B134,map_headernames!J:J,map_headernames!$Q:$Q),"")</f>
        <v/>
      </c>
      <c r="I134" s="109" t="str">
        <f>IFERROR(_xlfn.XLOOKUP($B134,map_headernames!K:K,map_headernames!$Q:$Q),"")</f>
        <v/>
      </c>
      <c r="J134" s="109" t="str">
        <f>IFERROR(_xlfn.XLOOKUP($B134,map_headernames!L:L,map_headernames!$Q:$Q),"")</f>
        <v/>
      </c>
      <c r="K134" s="7" t="str">
        <f>IFERROR(_xlfn.XLOOKUP($B134,map_headernames!N:N,map_headernames!$Q:$Q),"")</f>
        <v/>
      </c>
      <c r="L134" s="7" t="str">
        <f>IFERROR(_xlfn.XLOOKUP($B134,map_headernames!O:O,map_headernames!$Q:$Q),"")</f>
        <v/>
      </c>
      <c r="M134" s="7" t="str">
        <f>IFERROR(_xlfn.XLOOKUP($B134,map_headernames!P:P,map_headernames!$Q:$Q),"")</f>
        <v/>
      </c>
    </row>
    <row r="135" spans="1:14">
      <c r="A135" s="7">
        <v>23</v>
      </c>
      <c r="B135" s="441" t="s">
        <v>2481</v>
      </c>
      <c r="C135" s="405" t="s">
        <v>2483</v>
      </c>
      <c r="D135" s="405" t="s">
        <v>2482</v>
      </c>
      <c r="E135" s="381" t="str">
        <f>IFERROR(_xlfn.XLOOKUP($B135,map_headernames!H:H,map_headernames!$Q:$Q),"")</f>
        <v>pctspanish_li</v>
      </c>
      <c r="F135" s="109" t="str">
        <f>IFERROR(_xlfn.XLOOKUP($B135,map_headernames!G:G,map_headernames!$Q:$Q),"")</f>
        <v/>
      </c>
      <c r="G135" s="109" t="str">
        <f>IFERROR(_xlfn.XLOOKUP($B135,map_headernames!I:I,map_headernames!$Q:$Q),"")</f>
        <v>pctspanish_li</v>
      </c>
      <c r="H135" s="109" t="str">
        <f>IFERROR(_xlfn.XLOOKUP($B135,map_headernames!J:J,map_headernames!$Q:$Q),"")</f>
        <v/>
      </c>
      <c r="I135" s="109" t="str">
        <f>IFERROR(_xlfn.XLOOKUP($B135,map_headernames!K:K,map_headernames!$Q:$Q),"")</f>
        <v/>
      </c>
      <c r="J135" s="109" t="str">
        <f>IFERROR(_xlfn.XLOOKUP($B135,map_headernames!L:L,map_headernames!$Q:$Q),"")</f>
        <v/>
      </c>
      <c r="K135" s="7" t="str">
        <f>IFERROR(_xlfn.XLOOKUP($B135,map_headernames!N:N,map_headernames!$Q:$Q),"")</f>
        <v/>
      </c>
      <c r="L135" s="7" t="str">
        <f>IFERROR(_xlfn.XLOOKUP($B135,map_headernames!O:O,map_headernames!$Q:$Q),"")</f>
        <v/>
      </c>
      <c r="M135" s="7" t="str">
        <f>IFERROR(_xlfn.XLOOKUP($B135,map_headernames!P:P,map_headernames!$Q:$Q),"")</f>
        <v/>
      </c>
    </row>
    <row r="136" spans="1:14">
      <c r="A136" s="7">
        <v>30</v>
      </c>
      <c r="B136" s="408" t="s">
        <v>1626</v>
      </c>
      <c r="C136" s="408" t="s">
        <v>1149</v>
      </c>
      <c r="D136" s="405" t="s">
        <v>1059</v>
      </c>
      <c r="E136" s="381" t="str">
        <f>IFERROR(_xlfn.XLOOKUP($B136,map_headernames!H:H,map_headernames!$Q:$Q),"")</f>
        <v/>
      </c>
      <c r="F136" s="467" t="str">
        <f>IFERROR(_xlfn.XLOOKUP($B136,map_headernames!G:G,map_headernames!$Q:$Q),"")</f>
        <v/>
      </c>
      <c r="G136" s="435" t="str">
        <f>IFERROR(_xlfn.XLOOKUP($B136,map_headernames!I:I,map_headernames!$Q:$Q),"")</f>
        <v/>
      </c>
      <c r="H136" s="109" t="str">
        <f>IFERROR(_xlfn.XLOOKUP($B136,map_headernames!J:J,map_headernames!$Q:$Q),"")</f>
        <v/>
      </c>
      <c r="I136" s="435" t="str">
        <f>IFERROR(_xlfn.XLOOKUP($B136,map_headernames!K:K,map_headernames!$Q:$Q),"")</f>
        <v>pctlingiso</v>
      </c>
      <c r="J136" s="109" t="str">
        <f>IFERROR(_xlfn.XLOOKUP($B136,map_headernames!L:L,map_headernames!$Q:$Q),"")</f>
        <v/>
      </c>
      <c r="K136" s="7" t="str">
        <f>IFERROR(_xlfn.XLOOKUP($B136,map_headernames!N:N,map_headernames!$Q:$Q),"")</f>
        <v/>
      </c>
      <c r="L136" s="7" t="str">
        <f>IFERROR(_xlfn.XLOOKUP($B136,map_headernames!O:O,map_headernames!$Q:$Q),"")</f>
        <v/>
      </c>
      <c r="M136" s="7" t="str">
        <f>IFERROR(_xlfn.XLOOKUP($B136,map_headernames!P:P,map_headernames!$Q:$Q),"")</f>
        <v/>
      </c>
      <c r="N136" s="7" t="s">
        <v>5722</v>
      </c>
    </row>
    <row r="137" spans="1:14">
      <c r="A137" s="7">
        <v>27</v>
      </c>
      <c r="B137" s="408" t="s">
        <v>1603</v>
      </c>
      <c r="C137" s="408" t="s">
        <v>5705</v>
      </c>
      <c r="D137" s="405" t="s">
        <v>1059</v>
      </c>
      <c r="E137" s="381" t="str">
        <f>IFERROR(_xlfn.XLOOKUP($B137,map_headernames!H:H,map_headernames!$Q:$Q),"")</f>
        <v/>
      </c>
      <c r="F137" s="467" t="str">
        <f>IFERROR(_xlfn.XLOOKUP($B137,map_headernames!G:G,map_headernames!$Q:$Q),"")</f>
        <v/>
      </c>
      <c r="G137" s="435" t="str">
        <f>IFERROR(_xlfn.XLOOKUP($B137,map_headernames!I:I,map_headernames!$Q:$Q),"")</f>
        <v/>
      </c>
      <c r="H137" s="109" t="str">
        <f>IFERROR(_xlfn.XLOOKUP($B137,map_headernames!J:J,map_headernames!$Q:$Q),"")</f>
        <v/>
      </c>
      <c r="I137" s="435" t="str">
        <f>IFERROR(_xlfn.XLOOKUP($B137,map_headernames!K:K,map_headernames!$Q:$Q),"")</f>
        <v>pctlowinc</v>
      </c>
      <c r="J137" s="109" t="str">
        <f>IFERROR(_xlfn.XLOOKUP($B137,map_headernames!L:L,map_headernames!$Q:$Q),"")</f>
        <v/>
      </c>
      <c r="K137" s="7" t="str">
        <f>IFERROR(_xlfn.XLOOKUP($B137,map_headernames!N:N,map_headernames!$Q:$Q),"")</f>
        <v/>
      </c>
      <c r="L137" s="7" t="str">
        <f>IFERROR(_xlfn.XLOOKUP($B137,map_headernames!O:O,map_headernames!$Q:$Q),"")</f>
        <v/>
      </c>
      <c r="M137" s="7" t="str">
        <f>IFERROR(_xlfn.XLOOKUP($B137,map_headernames!P:P,map_headernames!$Q:$Q),"")</f>
        <v/>
      </c>
      <c r="N137" s="7" t="s">
        <v>5722</v>
      </c>
    </row>
    <row r="138" spans="1:14">
      <c r="A138" s="7">
        <v>33</v>
      </c>
      <c r="B138" s="405" t="s">
        <v>2458</v>
      </c>
      <c r="C138" s="405" t="s">
        <v>2459</v>
      </c>
      <c r="D138" s="405" t="s">
        <v>1059</v>
      </c>
      <c r="E138" s="406" t="str">
        <f>IFERROR(_xlfn.XLOOKUP($B138,map_headernames!H:H,map_headernames!$Q:$Q),"")</f>
        <v>pctmale</v>
      </c>
      <c r="F138" s="7" t="str">
        <f>IFERROR(_xlfn.XLOOKUP($B138,map_headernames!G:G,map_headernames!$Q:$Q),"")</f>
        <v/>
      </c>
      <c r="G138" s="7" t="str">
        <f>IFERROR(_xlfn.XLOOKUP($B138,map_headernames!I:I,map_headernames!$Q:$Q),"")</f>
        <v>pctmale</v>
      </c>
      <c r="H138" s="7" t="str">
        <f>IFERROR(_xlfn.XLOOKUP($B138,map_headernames!J:J,map_headernames!$Q:$Q),"")</f>
        <v/>
      </c>
      <c r="I138" s="7" t="str">
        <f>IFERROR(_xlfn.XLOOKUP($B138,map_headernames!K:K,map_headernames!$Q:$Q),"")</f>
        <v/>
      </c>
      <c r="J138" s="7" t="str">
        <f>IFERROR(_xlfn.XLOOKUP($B138,map_headernames!L:L,map_headernames!$Q:$Q),"")</f>
        <v/>
      </c>
      <c r="K138" s="7" t="str">
        <f>IFERROR(_xlfn.XLOOKUP($B138,map_headernames!N:N,map_headernames!$Q:$Q),"")</f>
        <v/>
      </c>
      <c r="L138" s="7" t="str">
        <f>IFERROR(_xlfn.XLOOKUP($B138,map_headernames!O:O,map_headernames!$Q:$Q),"")</f>
        <v/>
      </c>
      <c r="M138" s="7" t="str">
        <f>IFERROR(_xlfn.XLOOKUP($B138,map_headernames!P:P,map_headernames!$Q:$Q),"")</f>
        <v/>
      </c>
    </row>
    <row r="139" spans="1:14">
      <c r="A139" s="7">
        <v>15</v>
      </c>
      <c r="B139" s="405" t="s">
        <v>4760</v>
      </c>
      <c r="C139" s="405" t="s">
        <v>5711</v>
      </c>
      <c r="D139" s="405" t="s">
        <v>2192</v>
      </c>
      <c r="E139" s="406" t="str">
        <f>IFERROR(_xlfn.XLOOKUP($B139,map_headernames!H:H,map_headernames!$Q:$Q),"")</f>
        <v/>
      </c>
      <c r="F139" s="7" t="str">
        <f>IFERROR(_xlfn.XLOOKUP($B139,map_headernames!G:G,map_headernames!$Q:$Q),"")</f>
        <v/>
      </c>
      <c r="G139" s="440" t="str">
        <f>IFERROR(_xlfn.XLOOKUP($B139,map_headernames!I:I,map_headernames!$Q:$Q),"")</f>
        <v>pctnhaiana</v>
      </c>
      <c r="H139" s="7" t="str">
        <f>IFERROR(_xlfn.XLOOKUP($B139,map_headernames!J:J,map_headernames!$Q:$Q),"")</f>
        <v/>
      </c>
      <c r="I139" s="7" t="str">
        <f>IFERROR(_xlfn.XLOOKUP($B139,map_headernames!K:K,map_headernames!$Q:$Q),"")</f>
        <v/>
      </c>
      <c r="J139" s="7" t="str">
        <f>IFERROR(_xlfn.XLOOKUP($B139,map_headernames!L:L,map_headernames!$Q:$Q),"")</f>
        <v/>
      </c>
      <c r="K139" s="7" t="str">
        <f>IFERROR(_xlfn.XLOOKUP($B139,map_headernames!N:N,map_headernames!$Q:$Q),"")</f>
        <v/>
      </c>
      <c r="L139" s="7" t="str">
        <f>IFERROR(_xlfn.XLOOKUP($B139,map_headernames!O:O,map_headernames!$Q:$Q),"")</f>
        <v/>
      </c>
      <c r="M139" s="7" t="str">
        <f>IFERROR(_xlfn.XLOOKUP($B139,map_headernames!P:P,map_headernames!$Q:$Q),"")</f>
        <v/>
      </c>
    </row>
    <row r="140" spans="1:14">
      <c r="A140" s="7">
        <v>13</v>
      </c>
      <c r="B140" s="405" t="s">
        <v>4758</v>
      </c>
      <c r="C140" s="405" t="s">
        <v>5712</v>
      </c>
      <c r="D140" s="405" t="s">
        <v>2192</v>
      </c>
      <c r="E140" s="406" t="str">
        <f>IFERROR(_xlfn.XLOOKUP($B140,map_headernames!H:H,map_headernames!$Q:$Q),"")</f>
        <v/>
      </c>
      <c r="F140" s="7" t="str">
        <f>IFERROR(_xlfn.XLOOKUP($B140,map_headernames!G:G,map_headernames!$Q:$Q),"")</f>
        <v/>
      </c>
      <c r="G140" s="440" t="str">
        <f>IFERROR(_xlfn.XLOOKUP($B140,map_headernames!I:I,map_headernames!$Q:$Q),"")</f>
        <v>pctnhaa</v>
      </c>
      <c r="H140" s="7" t="str">
        <f>IFERROR(_xlfn.XLOOKUP($B140,map_headernames!J:J,map_headernames!$Q:$Q),"")</f>
        <v/>
      </c>
      <c r="I140" s="7" t="str">
        <f>IFERROR(_xlfn.XLOOKUP($B140,map_headernames!K:K,map_headernames!$Q:$Q),"")</f>
        <v/>
      </c>
      <c r="J140" s="7" t="str">
        <f>IFERROR(_xlfn.XLOOKUP($B140,map_headernames!L:L,map_headernames!$Q:$Q),"")</f>
        <v/>
      </c>
      <c r="K140" s="7" t="str">
        <f>IFERROR(_xlfn.XLOOKUP($B140,map_headernames!N:N,map_headernames!$Q:$Q),"")</f>
        <v/>
      </c>
      <c r="L140" s="7" t="str">
        <f>IFERROR(_xlfn.XLOOKUP($B140,map_headernames!O:O,map_headernames!$Q:$Q),"")</f>
        <v/>
      </c>
      <c r="M140" s="7" t="str">
        <f>IFERROR(_xlfn.XLOOKUP($B140,map_headernames!P:P,map_headernames!$Q:$Q),"")</f>
        <v/>
      </c>
    </row>
    <row r="141" spans="1:14">
      <c r="A141" s="7">
        <v>12</v>
      </c>
      <c r="B141" s="405" t="s">
        <v>4759</v>
      </c>
      <c r="C141" s="405" t="s">
        <v>5713</v>
      </c>
      <c r="D141" s="405" t="s">
        <v>2192</v>
      </c>
      <c r="E141" s="406" t="str">
        <f>IFERROR(_xlfn.XLOOKUP($B141,map_headernames!H:H,map_headernames!$Q:$Q),"")</f>
        <v/>
      </c>
      <c r="F141" s="7" t="str">
        <f>IFERROR(_xlfn.XLOOKUP($B141,map_headernames!G:G,map_headernames!$Q:$Q),"")</f>
        <v/>
      </c>
      <c r="G141" s="440" t="str">
        <f>IFERROR(_xlfn.XLOOKUP($B141,map_headernames!I:I,map_headernames!$Q:$Q),"")</f>
        <v>pctnhba</v>
      </c>
      <c r="H141" s="7" t="str">
        <f>IFERROR(_xlfn.XLOOKUP($B141,map_headernames!J:J,map_headernames!$Q:$Q),"")</f>
        <v/>
      </c>
      <c r="I141" s="7" t="str">
        <f>IFERROR(_xlfn.XLOOKUP($B141,map_headernames!K:K,map_headernames!$Q:$Q),"")</f>
        <v/>
      </c>
      <c r="J141" s="7" t="str">
        <f>IFERROR(_xlfn.XLOOKUP($B141,map_headernames!L:L,map_headernames!$Q:$Q),"")</f>
        <v/>
      </c>
      <c r="K141" s="7" t="str">
        <f>IFERROR(_xlfn.XLOOKUP($B141,map_headernames!N:N,map_headernames!$Q:$Q),"")</f>
        <v/>
      </c>
      <c r="L141" s="7" t="str">
        <f>IFERROR(_xlfn.XLOOKUP($B141,map_headernames!O:O,map_headernames!$Q:$Q),"")</f>
        <v/>
      </c>
      <c r="M141" s="7" t="str">
        <f>IFERROR(_xlfn.XLOOKUP($B141,map_headernames!P:P,map_headernames!$Q:$Q),"")</f>
        <v/>
      </c>
    </row>
    <row r="142" spans="1:14">
      <c r="A142" s="7">
        <v>16</v>
      </c>
      <c r="B142" s="405" t="s">
        <v>4761</v>
      </c>
      <c r="C142" s="405" t="s">
        <v>5710</v>
      </c>
      <c r="D142" s="405" t="s">
        <v>2192</v>
      </c>
      <c r="E142" s="406" t="str">
        <f>IFERROR(_xlfn.XLOOKUP($B142,map_headernames!H:H,map_headernames!$Q:$Q),"")</f>
        <v/>
      </c>
      <c r="F142" s="7" t="str">
        <f>IFERROR(_xlfn.XLOOKUP($B142,map_headernames!G:G,map_headernames!$Q:$Q),"")</f>
        <v/>
      </c>
      <c r="G142" s="440" t="str">
        <f>IFERROR(_xlfn.XLOOKUP($B142,map_headernames!I:I,map_headernames!$Q:$Q),"")</f>
        <v>pctnhnhpia</v>
      </c>
      <c r="H142" s="7" t="str">
        <f>IFERROR(_xlfn.XLOOKUP($B142,map_headernames!J:J,map_headernames!$Q:$Q),"")</f>
        <v/>
      </c>
      <c r="I142" s="7" t="str">
        <f>IFERROR(_xlfn.XLOOKUP($B142,map_headernames!K:K,map_headernames!$Q:$Q),"")</f>
        <v/>
      </c>
      <c r="J142" s="7" t="str">
        <f>IFERROR(_xlfn.XLOOKUP($B142,map_headernames!L:L,map_headernames!$Q:$Q),"")</f>
        <v/>
      </c>
      <c r="K142" s="7" t="str">
        <f>IFERROR(_xlfn.XLOOKUP($B142,map_headernames!N:N,map_headernames!$Q:$Q),"")</f>
        <v/>
      </c>
      <c r="L142" s="7" t="str">
        <f>IFERROR(_xlfn.XLOOKUP($B142,map_headernames!O:O,map_headernames!$Q:$Q),"")</f>
        <v/>
      </c>
      <c r="M142" s="7" t="str">
        <f>IFERROR(_xlfn.XLOOKUP($B142,map_headernames!P:P,map_headernames!$Q:$Q),"")</f>
        <v/>
      </c>
    </row>
    <row r="143" spans="1:14">
      <c r="A143" s="7">
        <v>17</v>
      </c>
      <c r="B143" s="405" t="s">
        <v>4762</v>
      </c>
      <c r="C143" s="405" t="s">
        <v>5709</v>
      </c>
      <c r="D143" s="405" t="s">
        <v>2192</v>
      </c>
      <c r="E143" s="406" t="str">
        <f>IFERROR(_xlfn.XLOOKUP($B143,map_headernames!H:H,map_headernames!$Q:$Q),"")</f>
        <v/>
      </c>
      <c r="F143" s="7" t="str">
        <f>IFERROR(_xlfn.XLOOKUP($B143,map_headernames!G:G,map_headernames!$Q:$Q),"")</f>
        <v/>
      </c>
      <c r="G143" s="440" t="str">
        <f>IFERROR(_xlfn.XLOOKUP($B143,map_headernames!I:I,map_headernames!$Q:$Q),"")</f>
        <v>pctnhotheralone</v>
      </c>
      <c r="H143" s="7" t="str">
        <f>IFERROR(_xlfn.XLOOKUP($B143,map_headernames!J:J,map_headernames!$Q:$Q),"")</f>
        <v/>
      </c>
      <c r="I143" s="7" t="str">
        <f>IFERROR(_xlfn.XLOOKUP($B143,map_headernames!K:K,map_headernames!$Q:$Q),"")</f>
        <v/>
      </c>
      <c r="J143" s="7" t="str">
        <f>IFERROR(_xlfn.XLOOKUP($B143,map_headernames!L:L,map_headernames!$Q:$Q),"")</f>
        <v/>
      </c>
      <c r="K143" s="7" t="str">
        <f>IFERROR(_xlfn.XLOOKUP($B143,map_headernames!N:N,map_headernames!$Q:$Q),"")</f>
        <v/>
      </c>
      <c r="L143" s="7" t="str">
        <f>IFERROR(_xlfn.XLOOKUP($B143,map_headernames!O:O,map_headernames!$Q:$Q),"")</f>
        <v/>
      </c>
      <c r="M143" s="7" t="str">
        <f>IFERROR(_xlfn.XLOOKUP($B143,map_headernames!P:P,map_headernames!$Q:$Q),"")</f>
        <v/>
      </c>
    </row>
    <row r="144" spans="1:14">
      <c r="A144" s="7">
        <v>18</v>
      </c>
      <c r="B144" s="405" t="s">
        <v>4763</v>
      </c>
      <c r="C144" s="405" t="s">
        <v>5708</v>
      </c>
      <c r="D144" s="405" t="s">
        <v>2192</v>
      </c>
      <c r="E144" s="406" t="str">
        <f>IFERROR(_xlfn.XLOOKUP($B144,map_headernames!H:H,map_headernames!$Q:$Q),"")</f>
        <v/>
      </c>
      <c r="F144" s="7" t="str">
        <f>IFERROR(_xlfn.XLOOKUP($B144,map_headernames!G:G,map_headernames!$Q:$Q),"")</f>
        <v/>
      </c>
      <c r="G144" s="440" t="str">
        <f>IFERROR(_xlfn.XLOOKUP($B144,map_headernames!I:I,map_headernames!$Q:$Q),"")</f>
        <v>pctnhmulti</v>
      </c>
      <c r="H144" s="7" t="str">
        <f>IFERROR(_xlfn.XLOOKUP($B144,map_headernames!J:J,map_headernames!$Q:$Q),"")</f>
        <v/>
      </c>
      <c r="I144" s="7" t="str">
        <f>IFERROR(_xlfn.XLOOKUP($B144,map_headernames!K:K,map_headernames!$Q:$Q),"")</f>
        <v/>
      </c>
      <c r="J144" s="7" t="str">
        <f>IFERROR(_xlfn.XLOOKUP($B144,map_headernames!L:L,map_headernames!$Q:$Q),"")</f>
        <v/>
      </c>
      <c r="K144" s="7" t="str">
        <f>IFERROR(_xlfn.XLOOKUP($B144,map_headernames!N:N,map_headernames!$Q:$Q),"")</f>
        <v/>
      </c>
      <c r="L144" s="7" t="str">
        <f>IFERROR(_xlfn.XLOOKUP($B144,map_headernames!O:O,map_headernames!$Q:$Q),"")</f>
        <v/>
      </c>
      <c r="M144" s="7" t="str">
        <f>IFERROR(_xlfn.XLOOKUP($B144,map_headernames!P:P,map_headernames!$Q:$Q),"")</f>
        <v/>
      </c>
    </row>
    <row r="145" spans="1:14">
      <c r="A145" s="7">
        <v>11</v>
      </c>
      <c r="B145" s="405" t="s">
        <v>4757</v>
      </c>
      <c r="C145" s="405" t="s">
        <v>5714</v>
      </c>
      <c r="D145" s="405" t="s">
        <v>2192</v>
      </c>
      <c r="E145" s="406" t="str">
        <f>IFERROR(_xlfn.XLOOKUP($B145,map_headernames!H:H,map_headernames!$Q:$Q),"")</f>
        <v/>
      </c>
      <c r="F145" s="7" t="str">
        <f>IFERROR(_xlfn.XLOOKUP($B145,map_headernames!G:G,map_headernames!$Q:$Q),"")</f>
        <v/>
      </c>
      <c r="G145" s="440" t="str">
        <f>IFERROR(_xlfn.XLOOKUP($B145,map_headernames!I:I,map_headernames!$Q:$Q),"")</f>
        <v>pctnhwa</v>
      </c>
      <c r="H145" s="7" t="str">
        <f>IFERROR(_xlfn.XLOOKUP($B145,map_headernames!J:J,map_headernames!$Q:$Q),"")</f>
        <v/>
      </c>
      <c r="I145" s="7" t="str">
        <f>IFERROR(_xlfn.XLOOKUP($B145,map_headernames!K:K,map_headernames!$Q:$Q),"")</f>
        <v/>
      </c>
      <c r="J145" s="7" t="str">
        <f>IFERROR(_xlfn.XLOOKUP($B145,map_headernames!L:L,map_headernames!$Q:$Q),"")</f>
        <v/>
      </c>
      <c r="K145" s="7" t="str">
        <f>IFERROR(_xlfn.XLOOKUP($B145,map_headernames!N:N,map_headernames!$Q:$Q),"")</f>
        <v/>
      </c>
      <c r="L145" s="7" t="str">
        <f>IFERROR(_xlfn.XLOOKUP($B145,map_headernames!O:O,map_headernames!$Q:$Q),"")</f>
        <v/>
      </c>
      <c r="M145" s="7" t="str">
        <f>IFERROR(_xlfn.XLOOKUP($B145,map_headernames!P:P,map_headernames!$Q:$Q),"")</f>
        <v/>
      </c>
    </row>
    <row r="146" spans="1:14">
      <c r="A146" s="7">
        <v>10</v>
      </c>
      <c r="B146" s="441" t="s">
        <v>2512</v>
      </c>
      <c r="C146" s="405" t="s">
        <v>2513</v>
      </c>
      <c r="D146" s="405" t="s">
        <v>2491</v>
      </c>
      <c r="E146" s="406" t="str">
        <f>IFERROR(_xlfn.XLOOKUP($B146,map_headernames!H:H,map_headernames!$Q:$Q),"")</f>
        <v>pctlan_non_english</v>
      </c>
      <c r="F146" s="7" t="str">
        <f>IFERROR(_xlfn.XLOOKUP($B146,map_headernames!G:G,map_headernames!$Q:$Q),"")</f>
        <v/>
      </c>
      <c r="G146" s="7" t="str">
        <f>IFERROR(_xlfn.XLOOKUP($B146,map_headernames!I:I,map_headernames!$Q:$Q),"")</f>
        <v>pctlan_non_english</v>
      </c>
      <c r="H146" s="7" t="str">
        <f>IFERROR(_xlfn.XLOOKUP($B146,map_headernames!J:J,map_headernames!$Q:$Q),"")</f>
        <v/>
      </c>
      <c r="I146" s="7" t="str">
        <f>IFERROR(_xlfn.XLOOKUP($B146,map_headernames!K:K,map_headernames!$Q:$Q),"")</f>
        <v/>
      </c>
      <c r="J146" s="7" t="str">
        <f>IFERROR(_xlfn.XLOOKUP($B146,map_headernames!L:L,map_headernames!$Q:$Q),"")</f>
        <v/>
      </c>
      <c r="K146" s="7" t="str">
        <f>IFERROR(_xlfn.XLOOKUP($B146,map_headernames!N:N,map_headernames!$Q:$Q),"")</f>
        <v/>
      </c>
      <c r="L146" s="7" t="str">
        <f>IFERROR(_xlfn.XLOOKUP($B146,map_headernames!O:O,map_headernames!$Q:$Q),"")</f>
        <v/>
      </c>
      <c r="M146" s="7" t="str">
        <f>IFERROR(_xlfn.XLOOKUP($B146,map_headernames!P:P,map_headernames!$Q:$Q),"")</f>
        <v/>
      </c>
    </row>
    <row r="147" spans="1:14">
      <c r="A147" s="7">
        <v>9</v>
      </c>
      <c r="B147" s="441" t="s">
        <v>2510</v>
      </c>
      <c r="C147" s="405" t="s">
        <v>2511</v>
      </c>
      <c r="D147" s="405" t="s">
        <v>2491</v>
      </c>
      <c r="E147" s="406" t="str">
        <f>IFERROR(_xlfn.XLOOKUP($B147,map_headernames!H:H,map_headernames!$Q:$Q),"")</f>
        <v>pctlan_other</v>
      </c>
      <c r="F147" s="7" t="str">
        <f>IFERROR(_xlfn.XLOOKUP($B147,map_headernames!G:G,map_headernames!$Q:$Q),"")</f>
        <v/>
      </c>
      <c r="G147" s="7" t="str">
        <f>IFERROR(_xlfn.XLOOKUP($B147,map_headernames!I:I,map_headernames!$Q:$Q),"")</f>
        <v>pctlan_other</v>
      </c>
      <c r="H147" s="7" t="str">
        <f>IFERROR(_xlfn.XLOOKUP($B147,map_headernames!J:J,map_headernames!$Q:$Q),"")</f>
        <v/>
      </c>
      <c r="I147" s="7" t="str">
        <f>IFERROR(_xlfn.XLOOKUP($B147,map_headernames!K:K,map_headernames!$Q:$Q),"")</f>
        <v/>
      </c>
      <c r="J147" s="7" t="str">
        <f>IFERROR(_xlfn.XLOOKUP($B147,map_headernames!L:L,map_headernames!$Q:$Q),"")</f>
        <v/>
      </c>
      <c r="K147" s="7" t="str">
        <f>IFERROR(_xlfn.XLOOKUP($B147,map_headernames!N:N,map_headernames!$Q:$Q),"")</f>
        <v/>
      </c>
      <c r="L147" s="7" t="str">
        <f>IFERROR(_xlfn.XLOOKUP($B147,map_headernames!O:O,map_headernames!$Q:$Q),"")</f>
        <v/>
      </c>
      <c r="M147" s="7" t="str">
        <f>IFERROR(_xlfn.XLOOKUP($B147,map_headernames!P:P,map_headernames!$Q:$Q),"")</f>
        <v/>
      </c>
    </row>
    <row r="148" spans="1:14">
      <c r="A148" s="7">
        <v>7</v>
      </c>
      <c r="B148" s="441" t="s">
        <v>2506</v>
      </c>
      <c r="C148" s="405" t="s">
        <v>2507</v>
      </c>
      <c r="D148" s="405" t="s">
        <v>2491</v>
      </c>
      <c r="E148" s="406" t="str">
        <f>IFERROR(_xlfn.XLOOKUP($B148,map_headernames!H:H,map_headernames!$Q:$Q),"")</f>
        <v>pctlan_other_asian</v>
      </c>
      <c r="F148" s="7" t="str">
        <f>IFERROR(_xlfn.XLOOKUP($B148,map_headernames!G:G,map_headernames!$Q:$Q),"")</f>
        <v/>
      </c>
      <c r="G148" s="7" t="str">
        <f>IFERROR(_xlfn.XLOOKUP($B148,map_headernames!I:I,map_headernames!$Q:$Q),"")</f>
        <v>pctlan_other_asian</v>
      </c>
      <c r="H148" s="7" t="str">
        <f>IFERROR(_xlfn.XLOOKUP($B148,map_headernames!J:J,map_headernames!$Q:$Q),"")</f>
        <v/>
      </c>
      <c r="I148" s="7" t="str">
        <f>IFERROR(_xlfn.XLOOKUP($B148,map_headernames!K:K,map_headernames!$Q:$Q),"")</f>
        <v/>
      </c>
      <c r="J148" s="7" t="str">
        <f>IFERROR(_xlfn.XLOOKUP($B148,map_headernames!L:L,map_headernames!$Q:$Q),"")</f>
        <v/>
      </c>
      <c r="K148" s="7" t="str">
        <f>IFERROR(_xlfn.XLOOKUP($B148,map_headernames!N:N,map_headernames!$Q:$Q),"")</f>
        <v/>
      </c>
      <c r="L148" s="7" t="str">
        <f>IFERROR(_xlfn.XLOOKUP($B148,map_headernames!O:O,map_headernames!$Q:$Q),"")</f>
        <v/>
      </c>
      <c r="M148" s="7" t="str">
        <f>IFERROR(_xlfn.XLOOKUP($B148,map_headernames!P:P,map_headernames!$Q:$Q),"")</f>
        <v/>
      </c>
    </row>
    <row r="149" spans="1:14">
      <c r="A149" s="7">
        <v>5</v>
      </c>
      <c r="B149" s="441" t="s">
        <v>2501</v>
      </c>
      <c r="C149" s="405" t="s">
        <v>2502</v>
      </c>
      <c r="D149" s="405" t="s">
        <v>2491</v>
      </c>
      <c r="E149" s="406" t="str">
        <f>IFERROR(_xlfn.XLOOKUP($B149,map_headernames!H:H,map_headernames!$Q:$Q),"")</f>
        <v>pctlan_other_ie</v>
      </c>
      <c r="F149" s="7" t="str">
        <f>IFERROR(_xlfn.XLOOKUP($B149,map_headernames!G:G,map_headernames!$Q:$Q),"")</f>
        <v/>
      </c>
      <c r="G149" s="7" t="str">
        <f>IFERROR(_xlfn.XLOOKUP($B149,map_headernames!I:I,map_headernames!$Q:$Q),"")</f>
        <v>pctlan_other_ie</v>
      </c>
      <c r="H149" s="7" t="str">
        <f>IFERROR(_xlfn.XLOOKUP($B149,map_headernames!J:J,map_headernames!$Q:$Q),"")</f>
        <v/>
      </c>
      <c r="I149" s="7" t="str">
        <f>IFERROR(_xlfn.XLOOKUP($B149,map_headernames!K:K,map_headernames!$Q:$Q),"")</f>
        <v/>
      </c>
      <c r="J149" s="7" t="str">
        <f>IFERROR(_xlfn.XLOOKUP($B149,map_headernames!L:L,map_headernames!$Q:$Q),"")</f>
        <v/>
      </c>
      <c r="K149" s="7" t="str">
        <f>IFERROR(_xlfn.XLOOKUP($B149,map_headernames!N:N,map_headernames!$Q:$Q),"")</f>
        <v/>
      </c>
      <c r="L149" s="7" t="str">
        <f>IFERROR(_xlfn.XLOOKUP($B149,map_headernames!O:O,map_headernames!$Q:$Q),"")</f>
        <v/>
      </c>
      <c r="M149" s="7" t="str">
        <f>IFERROR(_xlfn.XLOOKUP($B149,map_headernames!P:P,map_headernames!$Q:$Q),"")</f>
        <v/>
      </c>
    </row>
    <row r="150" spans="1:14">
      <c r="A150" s="7">
        <v>38</v>
      </c>
      <c r="B150" s="405" t="s">
        <v>2471</v>
      </c>
      <c r="C150" s="405" t="s">
        <v>2472</v>
      </c>
      <c r="D150" s="405" t="s">
        <v>1059</v>
      </c>
      <c r="E150" s="406" t="str">
        <f>IFERROR(_xlfn.XLOOKUP($B150,map_headernames!H:H,map_headernames!$Q:$Q),"")</f>
        <v>pctownedunits</v>
      </c>
      <c r="F150" s="7" t="str">
        <f>IFERROR(_xlfn.XLOOKUP($B150,map_headernames!G:G,map_headernames!$Q:$Q),"")</f>
        <v/>
      </c>
      <c r="G150" s="7" t="str">
        <f>IFERROR(_xlfn.XLOOKUP($B150,map_headernames!I:I,map_headernames!$Q:$Q),"")</f>
        <v>pctownedunits</v>
      </c>
      <c r="H150" s="7" t="str">
        <f>IFERROR(_xlfn.XLOOKUP($B150,map_headernames!J:J,map_headernames!$Q:$Q),"")</f>
        <v/>
      </c>
      <c r="I150" s="7" t="str">
        <f>IFERROR(_xlfn.XLOOKUP($B150,map_headernames!K:K,map_headernames!$Q:$Q),"")</f>
        <v/>
      </c>
      <c r="J150" s="7" t="str">
        <f>IFERROR(_xlfn.XLOOKUP($B150,map_headernames!L:L,map_headernames!$Q:$Q),"")</f>
        <v/>
      </c>
      <c r="K150" s="7" t="str">
        <f>IFERROR(_xlfn.XLOOKUP($B150,map_headernames!N:N,map_headernames!$Q:$Q),"")</f>
        <v/>
      </c>
      <c r="L150" s="7" t="str">
        <f>IFERROR(_xlfn.XLOOKUP($B150,map_headernames!O:O,map_headernames!$Q:$Q),"")</f>
        <v/>
      </c>
      <c r="M150" s="7" t="str">
        <f>IFERROR(_xlfn.XLOOKUP($B150,map_headernames!P:P,map_headernames!$Q:$Q),"")</f>
        <v/>
      </c>
    </row>
    <row r="151" spans="1:14">
      <c r="A151" s="7">
        <v>4</v>
      </c>
      <c r="B151" s="441" t="s">
        <v>2499</v>
      </c>
      <c r="C151" s="405" t="s">
        <v>2500</v>
      </c>
      <c r="D151" s="405" t="s">
        <v>2491</v>
      </c>
      <c r="E151" s="406" t="str">
        <f>IFERROR(_xlfn.XLOOKUP($B151,map_headernames!H:H,map_headernames!$Q:$Q),"")</f>
        <v>pctlan_rus_pol_slav</v>
      </c>
      <c r="F151" s="7" t="str">
        <f>IFERROR(_xlfn.XLOOKUP($B151,map_headernames!G:G,map_headernames!$Q:$Q),"")</f>
        <v/>
      </c>
      <c r="G151" s="7" t="str">
        <f>IFERROR(_xlfn.XLOOKUP($B151,map_headernames!I:I,map_headernames!$Q:$Q),"")</f>
        <v>pctlan_rus_pol_slav</v>
      </c>
      <c r="H151" s="7" t="str">
        <f>IFERROR(_xlfn.XLOOKUP($B151,map_headernames!J:J,map_headernames!$Q:$Q),"")</f>
        <v/>
      </c>
      <c r="I151" s="7" t="str">
        <f>IFERROR(_xlfn.XLOOKUP($B151,map_headernames!K:K,map_headernames!$Q:$Q),"")</f>
        <v/>
      </c>
      <c r="J151" s="7" t="str">
        <f>IFERROR(_xlfn.XLOOKUP($B151,map_headernames!L:L,map_headernames!$Q:$Q),"")</f>
        <v/>
      </c>
      <c r="K151" s="7" t="str">
        <f>IFERROR(_xlfn.XLOOKUP($B151,map_headernames!N:N,map_headernames!$Q:$Q),"")</f>
        <v/>
      </c>
      <c r="L151" s="7" t="str">
        <f>IFERROR(_xlfn.XLOOKUP($B151,map_headernames!O:O,map_headernames!$Q:$Q),"")</f>
        <v/>
      </c>
      <c r="M151" s="7" t="str">
        <f>IFERROR(_xlfn.XLOOKUP($B151,map_headernames!P:P,map_headernames!$Q:$Q),"")</f>
        <v/>
      </c>
    </row>
    <row r="152" spans="1:14">
      <c r="A152" s="7">
        <v>2</v>
      </c>
      <c r="B152" s="441" t="s">
        <v>2495</v>
      </c>
      <c r="C152" s="405" t="s">
        <v>2496</v>
      </c>
      <c r="D152" s="405" t="s">
        <v>2491</v>
      </c>
      <c r="E152" s="406" t="str">
        <f>IFERROR(_xlfn.XLOOKUP($B152,map_headernames!H:H,map_headernames!$Q:$Q),"")</f>
        <v>pctlan_spanish</v>
      </c>
      <c r="F152" s="7" t="str">
        <f>IFERROR(_xlfn.XLOOKUP($B152,map_headernames!G:G,map_headernames!$Q:$Q),"")</f>
        <v/>
      </c>
      <c r="G152" s="7" t="str">
        <f>IFERROR(_xlfn.XLOOKUP($B152,map_headernames!I:I,map_headernames!$Q:$Q),"")</f>
        <v>pctlan_spanish</v>
      </c>
      <c r="H152" s="7" t="str">
        <f>IFERROR(_xlfn.XLOOKUP($B152,map_headernames!J:J,map_headernames!$Q:$Q),"")</f>
        <v/>
      </c>
      <c r="I152" s="7" t="str">
        <f>IFERROR(_xlfn.XLOOKUP($B152,map_headernames!K:K,map_headernames!$Q:$Q),"")</f>
        <v/>
      </c>
      <c r="J152" s="7" t="str">
        <f>IFERROR(_xlfn.XLOOKUP($B152,map_headernames!L:L,map_headernames!$Q:$Q),"")</f>
        <v/>
      </c>
      <c r="K152" s="7" t="str">
        <f>IFERROR(_xlfn.XLOOKUP($B152,map_headernames!N:N,map_headernames!$Q:$Q),"")</f>
        <v/>
      </c>
      <c r="L152" s="7" t="str">
        <f>IFERROR(_xlfn.XLOOKUP($B152,map_headernames!O:O,map_headernames!$Q:$Q),"")</f>
        <v/>
      </c>
      <c r="M152" s="7" t="str">
        <f>IFERROR(_xlfn.XLOOKUP($B152,map_headernames!P:P,map_headernames!$Q:$Q),"")</f>
        <v/>
      </c>
    </row>
    <row r="153" spans="1:14">
      <c r="A153" s="7">
        <v>6</v>
      </c>
      <c r="B153" s="441" t="s">
        <v>2503</v>
      </c>
      <c r="C153" s="405" t="s">
        <v>2504</v>
      </c>
      <c r="D153" s="405" t="s">
        <v>2491</v>
      </c>
      <c r="E153" s="406" t="str">
        <f>IFERROR(_xlfn.XLOOKUP($B153,map_headernames!H:H,map_headernames!$Q:$Q),"")</f>
        <v>pctlan_vietnamese</v>
      </c>
      <c r="F153" s="7" t="str">
        <f>IFERROR(_xlfn.XLOOKUP($B153,map_headernames!G:G,map_headernames!$Q:$Q),"")</f>
        <v/>
      </c>
      <c r="G153" s="7" t="str">
        <f>IFERROR(_xlfn.XLOOKUP($B153,map_headernames!I:I,map_headernames!$Q:$Q),"")</f>
        <v>pctlan_vietnamese</v>
      </c>
      <c r="H153" s="7" t="str">
        <f>IFERROR(_xlfn.XLOOKUP($B153,map_headernames!J:J,map_headernames!$Q:$Q),"")</f>
        <v/>
      </c>
      <c r="I153" s="7" t="str">
        <f>IFERROR(_xlfn.XLOOKUP($B153,map_headernames!K:K,map_headernames!$Q:$Q),"")</f>
        <v/>
      </c>
      <c r="J153" s="7" t="str">
        <f>IFERROR(_xlfn.XLOOKUP($B153,map_headernames!L:L,map_headernames!$Q:$Q),"")</f>
        <v/>
      </c>
      <c r="K153" s="7" t="str">
        <f>IFERROR(_xlfn.XLOOKUP($B153,map_headernames!N:N,map_headernames!$Q:$Q),"")</f>
        <v/>
      </c>
      <c r="L153" s="7" t="str">
        <f>IFERROR(_xlfn.XLOOKUP($B153,map_headernames!O:O,map_headernames!$Q:$Q),"")</f>
        <v/>
      </c>
      <c r="M153" s="7" t="str">
        <f>IFERROR(_xlfn.XLOOKUP($B153,map_headernames!P:P,map_headernames!$Q:$Q),"")</f>
        <v/>
      </c>
    </row>
    <row r="154" spans="1:14">
      <c r="A154" s="7">
        <v>28</v>
      </c>
      <c r="B154" s="408" t="s">
        <v>1641</v>
      </c>
      <c r="C154" s="408" t="s">
        <v>5704</v>
      </c>
      <c r="D154" s="405" t="s">
        <v>1059</v>
      </c>
      <c r="E154" s="381" t="str">
        <f>IFERROR(_xlfn.XLOOKUP($B154,map_headernames!H:H,map_headernames!$Q:$Q),"")</f>
        <v/>
      </c>
      <c r="F154" s="467" t="str">
        <f>IFERROR(_xlfn.XLOOKUP($B154,map_headernames!G:G,map_headernames!$Q:$Q),"")</f>
        <v/>
      </c>
      <c r="G154" s="435" t="str">
        <f>IFERROR(_xlfn.XLOOKUP($B154,map_headernames!I:I,map_headernames!$Q:$Q),"")</f>
        <v/>
      </c>
      <c r="H154" s="109" t="str">
        <f>IFERROR(_xlfn.XLOOKUP($B154,map_headernames!J:J,map_headernames!$Q:$Q),"")</f>
        <v/>
      </c>
      <c r="I154" s="435" t="str">
        <f>IFERROR(_xlfn.XLOOKUP($B154,map_headernames!K:K,map_headernames!$Q:$Q),"")</f>
        <v>pctmin</v>
      </c>
      <c r="J154" s="109" t="str">
        <f>IFERROR(_xlfn.XLOOKUP($B154,map_headernames!L:L,map_headernames!$Q:$Q),"")</f>
        <v/>
      </c>
      <c r="K154" s="7" t="str">
        <f>IFERROR(_xlfn.XLOOKUP($B154,map_headernames!N:N,map_headernames!$Q:$Q),"")</f>
        <v/>
      </c>
      <c r="L154" s="7" t="str">
        <f>IFERROR(_xlfn.XLOOKUP($B154,map_headernames!O:O,map_headernames!$Q:$Q),"")</f>
        <v/>
      </c>
      <c r="M154" s="7" t="str">
        <f>IFERROR(_xlfn.XLOOKUP($B154,map_headernames!P:P,map_headernames!$Q:$Q),"")</f>
        <v/>
      </c>
      <c r="N154" s="7" t="s">
        <v>5722</v>
      </c>
    </row>
    <row r="155" spans="1:14">
      <c r="A155" s="7">
        <v>36</v>
      </c>
      <c r="B155" s="405" t="s">
        <v>2467</v>
      </c>
      <c r="C155" s="405" t="s">
        <v>2468</v>
      </c>
      <c r="D155" s="405" t="s">
        <v>1059</v>
      </c>
      <c r="E155" s="406" t="str">
        <f>IFERROR(_xlfn.XLOOKUP($B155,map_headernames!H:H,map_headernames!$Q:$Q),"")</f>
        <v>percapincome</v>
      </c>
      <c r="F155" s="7" t="str">
        <f>IFERROR(_xlfn.XLOOKUP($B155,map_headernames!G:G,map_headernames!$Q:$Q),"")</f>
        <v/>
      </c>
      <c r="G155" s="7" t="str">
        <f>IFERROR(_xlfn.XLOOKUP($B155,map_headernames!I:I,map_headernames!$Q:$Q),"")</f>
        <v>percapincome</v>
      </c>
      <c r="H155" s="7" t="str">
        <f>IFERROR(_xlfn.XLOOKUP($B155,map_headernames!J:J,map_headernames!$Q:$Q),"")</f>
        <v/>
      </c>
      <c r="I155" s="7" t="str">
        <f>IFERROR(_xlfn.XLOOKUP($B155,map_headernames!K:K,map_headernames!$Q:$Q),"")</f>
        <v/>
      </c>
      <c r="J155" s="7" t="str">
        <f>IFERROR(_xlfn.XLOOKUP($B155,map_headernames!L:L,map_headernames!$Q:$Q),"")</f>
        <v>percapincome</v>
      </c>
      <c r="K155" s="7" t="str">
        <f>IFERROR(_xlfn.XLOOKUP($B155,map_headernames!N:N,map_headernames!$Q:$Q),"")</f>
        <v/>
      </c>
      <c r="L155" s="7" t="str">
        <f>IFERROR(_xlfn.XLOOKUP($B155,map_headernames!O:O,map_headernames!$Q:$Q),"")</f>
        <v/>
      </c>
      <c r="M155" s="7" t="str">
        <f>IFERROR(_xlfn.XLOOKUP($B155,map_headernames!P:P,map_headernames!$Q:$Q),"")</f>
        <v/>
      </c>
    </row>
    <row r="156" spans="1:14">
      <c r="A156" s="7">
        <v>241</v>
      </c>
      <c r="B156" s="405" t="s">
        <v>2682</v>
      </c>
      <c r="C156" s="405" t="s">
        <v>2683</v>
      </c>
      <c r="D156" s="405" t="s">
        <v>1052</v>
      </c>
      <c r="E156" s="406" t="str">
        <f>IFERROR(_xlfn.XLOOKUP($B156,map_headernames!H:H,map_headernames!$Q:$Q),"")</f>
        <v>placename</v>
      </c>
      <c r="F156" s="7" t="str">
        <f>IFERROR(_xlfn.XLOOKUP($B156,map_headernames!G:G,map_headernames!$Q:$Q),"")</f>
        <v/>
      </c>
      <c r="G156" s="7" t="str">
        <f>IFERROR(_xlfn.XLOOKUP($B156,map_headernames!I:I,map_headernames!$Q:$Q),"")</f>
        <v>placename</v>
      </c>
      <c r="H156" s="7" t="str">
        <f>IFERROR(_xlfn.XLOOKUP($B156,map_headernames!J:J,map_headernames!$Q:$Q),"")</f>
        <v/>
      </c>
      <c r="I156" s="7" t="str">
        <f>IFERROR(_xlfn.XLOOKUP($B156,map_headernames!K:K,map_headernames!$Q:$Q),"")</f>
        <v/>
      </c>
      <c r="J156" s="7" t="str">
        <f>IFERROR(_xlfn.XLOOKUP($B156,map_headernames!L:L,map_headernames!$Q:$Q),"")</f>
        <v/>
      </c>
      <c r="K156" s="7" t="str">
        <f>IFERROR(_xlfn.XLOOKUP($B156,map_headernames!N:N,map_headernames!$Q:$Q),"")</f>
        <v/>
      </c>
      <c r="L156" s="7" t="str">
        <f>IFERROR(_xlfn.XLOOKUP($B156,map_headernames!O:O,map_headernames!$Q:$Q),"")</f>
        <v/>
      </c>
      <c r="M156" s="7" t="str">
        <f>IFERROR(_xlfn.XLOOKUP($B156,map_headernames!P:P,map_headernames!$Q:$Q),"")</f>
        <v/>
      </c>
    </row>
    <row r="157" spans="1:14">
      <c r="A157" s="7">
        <v>248</v>
      </c>
      <c r="B157" s="405" t="s">
        <v>2629</v>
      </c>
      <c r="C157" s="405" t="s">
        <v>2631</v>
      </c>
      <c r="D157" s="405" t="s">
        <v>2630</v>
      </c>
      <c r="E157" s="406" t="str">
        <f>IFERROR(_xlfn.XLOOKUP($B157,map_headernames!H:H,map_headernames!$Q:$Q),"")</f>
        <v>pctnobroadband</v>
      </c>
      <c r="F157" s="7" t="str">
        <f>IFERROR(_xlfn.XLOOKUP($B157,map_headernames!G:G,map_headernames!$Q:$Q),"")</f>
        <v/>
      </c>
      <c r="G157" s="7" t="str">
        <f>IFERROR(_xlfn.XLOOKUP($B157,map_headernames!I:I,map_headernames!$Q:$Q),"")</f>
        <v>pctnobroadband</v>
      </c>
      <c r="H157" s="7" t="str">
        <f>IFERROR(_xlfn.XLOOKUP($B157,map_headernames!J:J,map_headernames!$Q:$Q),"")</f>
        <v/>
      </c>
      <c r="I157" s="7" t="str">
        <f>IFERROR(_xlfn.XLOOKUP($B157,map_headernames!K:K,map_headernames!$Q:$Q),"")</f>
        <v/>
      </c>
      <c r="J157" s="7" t="str">
        <f>IFERROR(_xlfn.XLOOKUP($B157,map_headernames!L:L,map_headernames!$Q:$Q),"")</f>
        <v/>
      </c>
      <c r="K157" s="7" t="str">
        <f>IFERROR(_xlfn.XLOOKUP($B157,map_headernames!N:N,map_headernames!$Q:$Q),"")</f>
        <v/>
      </c>
      <c r="L157" s="7" t="str">
        <f>IFERROR(_xlfn.XLOOKUP($B157,map_headernames!O:O,map_headernames!$Q:$Q),"")</f>
        <v/>
      </c>
      <c r="M157" s="7" t="str">
        <f>IFERROR(_xlfn.XLOOKUP($B157,map_headernames!P:P,map_headernames!$Q:$Q),"")</f>
        <v/>
      </c>
    </row>
    <row r="158" spans="1:14">
      <c r="A158" s="7">
        <v>249</v>
      </c>
      <c r="B158" s="405" t="s">
        <v>2633</v>
      </c>
      <c r="C158" s="405" t="s">
        <v>2634</v>
      </c>
      <c r="D158" s="405" t="s">
        <v>2630</v>
      </c>
      <c r="E158" s="406" t="str">
        <f>IFERROR(_xlfn.XLOOKUP($B158,map_headernames!H:H,map_headernames!$Q:$Q),"")</f>
        <v>pctnohealthinsurance</v>
      </c>
      <c r="F158" s="7" t="str">
        <f>IFERROR(_xlfn.XLOOKUP($B158,map_headernames!G:G,map_headernames!$Q:$Q),"")</f>
        <v/>
      </c>
      <c r="G158" s="7" t="str">
        <f>IFERROR(_xlfn.XLOOKUP($B158,map_headernames!I:I,map_headernames!$Q:$Q),"")</f>
        <v>pctnohealthinsurance</v>
      </c>
      <c r="H158" s="7" t="str">
        <f>IFERROR(_xlfn.XLOOKUP($B158,map_headernames!J:J,map_headernames!$Q:$Q),"")</f>
        <v/>
      </c>
      <c r="I158" s="7" t="str">
        <f>IFERROR(_xlfn.XLOOKUP($B158,map_headernames!K:K,map_headernames!$Q:$Q),"")</f>
        <v/>
      </c>
      <c r="J158" s="7" t="str">
        <f>IFERROR(_xlfn.XLOOKUP($B158,map_headernames!L:L,map_headernames!$Q:$Q),"")</f>
        <v/>
      </c>
      <c r="K158" s="7" t="str">
        <f>IFERROR(_xlfn.XLOOKUP($B158,map_headernames!N:N,map_headernames!$Q:$Q),"")</f>
        <v/>
      </c>
      <c r="L158" s="7" t="str">
        <f>IFERROR(_xlfn.XLOOKUP($B158,map_headernames!O:O,map_headernames!$Q:$Q),"")</f>
        <v/>
      </c>
      <c r="M158" s="7" t="str">
        <f>IFERROR(_xlfn.XLOOKUP($B158,map_headernames!P:P,map_headernames!$Q:$Q),"")</f>
        <v/>
      </c>
    </row>
    <row r="159" spans="1:14">
      <c r="A159" s="7">
        <v>252</v>
      </c>
      <c r="B159" s="405" t="s">
        <v>2605</v>
      </c>
      <c r="C159" s="405" t="s">
        <v>2606</v>
      </c>
      <c r="D159" s="405" t="s">
        <v>2602</v>
      </c>
      <c r="E159" s="406" t="str">
        <f>IFERROR(_xlfn.XLOOKUP($B159,map_headernames!H:H,map_headernames!$Q:$Q),"")</f>
        <v>pctfire</v>
      </c>
      <c r="F159" s="7" t="str">
        <f>IFERROR(_xlfn.XLOOKUP($B159,map_headernames!G:G,map_headernames!$Q:$Q),"")</f>
        <v/>
      </c>
      <c r="G159" s="7" t="str">
        <f>IFERROR(_xlfn.XLOOKUP($B159,map_headernames!I:I,map_headernames!$Q:$Q),"")</f>
        <v>pctfire</v>
      </c>
      <c r="H159" s="7" t="str">
        <f>IFERROR(_xlfn.XLOOKUP($B159,map_headernames!J:J,map_headernames!$Q:$Q),"")</f>
        <v/>
      </c>
      <c r="I159" s="7" t="str">
        <f>IFERROR(_xlfn.XLOOKUP($B159,map_headernames!K:K,map_headernames!$Q:$Q),"")</f>
        <v/>
      </c>
      <c r="J159" s="7" t="str">
        <f>IFERROR(_xlfn.XLOOKUP($B159,map_headernames!L:L,map_headernames!$Q:$Q),"")</f>
        <v/>
      </c>
      <c r="K159" s="7" t="str">
        <f>IFERROR(_xlfn.XLOOKUP($B159,map_headernames!N:N,map_headernames!$Q:$Q),"")</f>
        <v/>
      </c>
      <c r="L159" s="7" t="str">
        <f>IFERROR(_xlfn.XLOOKUP($B159,map_headernames!O:O,map_headernames!$Q:$Q),"")</f>
        <v/>
      </c>
      <c r="M159" s="7" t="str">
        <f>IFERROR(_xlfn.XLOOKUP($B159,map_headernames!P:P,map_headernames!$Q:$Q),"")</f>
        <v/>
      </c>
    </row>
    <row r="160" spans="1:14">
      <c r="A160" s="7">
        <v>253</v>
      </c>
      <c r="B160" s="405" t="s">
        <v>2667</v>
      </c>
      <c r="C160" s="405" t="s">
        <v>2668</v>
      </c>
      <c r="D160" s="405" t="s">
        <v>2602</v>
      </c>
      <c r="E160" s="406" t="str">
        <f>IFERROR(_xlfn.XLOOKUP($B160,map_headernames!H:H,map_headernames!$Q:$Q),"")</f>
        <v>pctfire30</v>
      </c>
      <c r="F160" s="7" t="str">
        <f>IFERROR(_xlfn.XLOOKUP($B160,map_headernames!G:G,map_headernames!$Q:$Q),"")</f>
        <v/>
      </c>
      <c r="G160" s="7" t="str">
        <f>IFERROR(_xlfn.XLOOKUP($B160,map_headernames!I:I,map_headernames!$Q:$Q),"")</f>
        <v>pctfire30</v>
      </c>
      <c r="H160" s="7" t="str">
        <f>IFERROR(_xlfn.XLOOKUP($B160,map_headernames!J:J,map_headernames!$Q:$Q),"")</f>
        <v/>
      </c>
      <c r="I160" s="7" t="str">
        <f>IFERROR(_xlfn.XLOOKUP($B160,map_headernames!K:K,map_headernames!$Q:$Q),"")</f>
        <v/>
      </c>
      <c r="J160" s="7" t="str">
        <f>IFERROR(_xlfn.XLOOKUP($B160,map_headernames!L:L,map_headernames!$Q:$Q),"")</f>
        <v/>
      </c>
      <c r="K160" s="7" t="str">
        <f>IFERROR(_xlfn.XLOOKUP($B160,map_headernames!N:N,map_headernames!$Q:$Q),"")</f>
        <v/>
      </c>
      <c r="L160" s="7" t="str">
        <f>IFERROR(_xlfn.XLOOKUP($B160,map_headernames!O:O,map_headernames!$Q:$Q),"")</f>
        <v/>
      </c>
      <c r="M160" s="7" t="str">
        <f>IFERROR(_xlfn.XLOOKUP($B160,map_headernames!P:P,map_headernames!$Q:$Q),"")</f>
        <v/>
      </c>
    </row>
    <row r="161" spans="1:14">
      <c r="A161" s="7">
        <v>250</v>
      </c>
      <c r="B161" s="405" t="s">
        <v>2601</v>
      </c>
      <c r="C161" s="405" t="s">
        <v>2603</v>
      </c>
      <c r="D161" s="405" t="s">
        <v>2602</v>
      </c>
      <c r="E161" s="406" t="str">
        <f>IFERROR(_xlfn.XLOOKUP($B161,map_headernames!H:H,map_headernames!$Q:$Q),"")</f>
        <v>pctflood</v>
      </c>
      <c r="F161" s="7" t="str">
        <f>IFERROR(_xlfn.XLOOKUP($B161,map_headernames!G:G,map_headernames!$Q:$Q),"")</f>
        <v/>
      </c>
      <c r="G161" s="7" t="str">
        <f>IFERROR(_xlfn.XLOOKUP($B161,map_headernames!I:I,map_headernames!$Q:$Q),"")</f>
        <v>pctflood</v>
      </c>
      <c r="H161" s="7" t="str">
        <f>IFERROR(_xlfn.XLOOKUP($B161,map_headernames!J:J,map_headernames!$Q:$Q),"")</f>
        <v/>
      </c>
      <c r="I161" s="7" t="str">
        <f>IFERROR(_xlfn.XLOOKUP($B161,map_headernames!K:K,map_headernames!$Q:$Q),"")</f>
        <v/>
      </c>
      <c r="J161" s="7" t="str">
        <f>IFERROR(_xlfn.XLOOKUP($B161,map_headernames!L:L,map_headernames!$Q:$Q),"")</f>
        <v/>
      </c>
      <c r="K161" s="7" t="str">
        <f>IFERROR(_xlfn.XLOOKUP($B161,map_headernames!N:N,map_headernames!$Q:$Q),"")</f>
        <v/>
      </c>
      <c r="L161" s="7" t="str">
        <f>IFERROR(_xlfn.XLOOKUP($B161,map_headernames!O:O,map_headernames!$Q:$Q),"")</f>
        <v/>
      </c>
      <c r="M161" s="7" t="str">
        <f>IFERROR(_xlfn.XLOOKUP($B161,map_headernames!P:P,map_headernames!$Q:$Q),"")</f>
        <v/>
      </c>
    </row>
    <row r="162" spans="1:14">
      <c r="A162" s="7">
        <v>251</v>
      </c>
      <c r="B162" s="405" t="s">
        <v>2687</v>
      </c>
      <c r="C162" s="405" t="s">
        <v>2688</v>
      </c>
      <c r="D162" s="405" t="s">
        <v>2602</v>
      </c>
      <c r="E162" s="406" t="str">
        <f>IFERROR(_xlfn.XLOOKUP($B162,map_headernames!H:H,map_headernames!$Q:$Q),"")</f>
        <v>pctflood30</v>
      </c>
      <c r="F162" s="7" t="str">
        <f>IFERROR(_xlfn.XLOOKUP($B162,map_headernames!G:G,map_headernames!$Q:$Q),"")</f>
        <v/>
      </c>
      <c r="G162" s="7" t="str">
        <f>IFERROR(_xlfn.XLOOKUP($B162,map_headernames!I:I,map_headernames!$Q:$Q),"")</f>
        <v>pctflood30</v>
      </c>
      <c r="H162" s="7" t="str">
        <f>IFERROR(_xlfn.XLOOKUP($B162,map_headernames!J:J,map_headernames!$Q:$Q),"")</f>
        <v/>
      </c>
      <c r="I162" s="7" t="str">
        <f>IFERROR(_xlfn.XLOOKUP($B162,map_headernames!K:K,map_headernames!$Q:$Q),"")</f>
        <v/>
      </c>
      <c r="J162" s="7" t="str">
        <f>IFERROR(_xlfn.XLOOKUP($B162,map_headernames!L:L,map_headernames!$Q:$Q),"")</f>
        <v/>
      </c>
      <c r="K162" s="7" t="str">
        <f>IFERROR(_xlfn.XLOOKUP($B162,map_headernames!N:N,map_headernames!$Q:$Q),"")</f>
        <v/>
      </c>
      <c r="L162" s="7" t="str">
        <f>IFERROR(_xlfn.XLOOKUP($B162,map_headernames!O:O,map_headernames!$Q:$Q),"")</f>
        <v/>
      </c>
      <c r="M162" s="7" t="str">
        <f>IFERROR(_xlfn.XLOOKUP($B162,map_headernames!P:P,map_headernames!$Q:$Q),"")</f>
        <v/>
      </c>
    </row>
    <row r="163" spans="1:14">
      <c r="A163" s="7">
        <v>47</v>
      </c>
      <c r="B163" s="424" t="s">
        <v>1593</v>
      </c>
      <c r="C163" s="405" t="s">
        <v>1084</v>
      </c>
      <c r="D163" s="405" t="s">
        <v>1079</v>
      </c>
      <c r="E163" s="423" t="str">
        <f>IFERROR(_xlfn.XLOOKUP($B163,map_headernames!H:H,map_headernames!$Q:$Q),"")</f>
        <v>Demog.Index</v>
      </c>
      <c r="F163" s="7" t="str">
        <f>IFERROR(_xlfn.XLOOKUP($B163,map_headernames!G:G,map_headernames!$Q:$Q),"")</f>
        <v/>
      </c>
      <c r="G163" s="7" t="str">
        <f>IFERROR(_xlfn.XLOOKUP($B163,map_headernames!I:I,map_headernames!$Q:$Q),"")</f>
        <v>Demog.Index</v>
      </c>
      <c r="H163" s="7" t="str">
        <f>IFERROR(_xlfn.XLOOKUP($B163,map_headernames!J:J,map_headernames!$Q:$Q),"")</f>
        <v/>
      </c>
      <c r="I163" s="7" t="str">
        <f>IFERROR(_xlfn.XLOOKUP($B163,map_headernames!K:K,map_headernames!$Q:$Q),"")</f>
        <v/>
      </c>
      <c r="J163" s="7" t="str">
        <f>IFERROR(_xlfn.XLOOKUP($B163,map_headernames!L:L,map_headernames!$Q:$Q),"")</f>
        <v/>
      </c>
      <c r="K163" s="7" t="str">
        <f>IFERROR(_xlfn.XLOOKUP($B163,map_headernames!N:N,map_headernames!$Q:$Q),"")</f>
        <v/>
      </c>
      <c r="L163" s="7" t="str">
        <f>IFERROR(_xlfn.XLOOKUP($B163,map_headernames!O:O,map_headernames!$Q:$Q),"")</f>
        <v/>
      </c>
      <c r="M163" s="7" t="str">
        <f>IFERROR(_xlfn.XLOOKUP($B163,map_headernames!P:P,map_headernames!$Q:$Q),"")</f>
        <v/>
      </c>
    </row>
    <row r="164" spans="1:14">
      <c r="A164" s="7">
        <v>62</v>
      </c>
      <c r="B164" s="425" t="s">
        <v>5699</v>
      </c>
      <c r="C164" s="412" t="s">
        <v>5653</v>
      </c>
      <c r="D164" s="412" t="s">
        <v>1079</v>
      </c>
      <c r="E164" s="42" t="str">
        <f>IFERROR(_xlfn.XLOOKUP($B164,map_headernames!H:H,map_headernames!$Q:$Q),"")</f>
        <v>Demog.Index.State</v>
      </c>
      <c r="F164" s="42" t="str">
        <f>IFERROR(_xlfn.XLOOKUP($B164,map_headernames!G:G,map_headernames!$Q:$Q),"")</f>
        <v/>
      </c>
      <c r="G164" s="42" t="str">
        <f>IFERROR(_xlfn.XLOOKUP($B164,map_headernames!I:I,map_headernames!$Q:$Q),"")</f>
        <v>Demog.Index.State</v>
      </c>
      <c r="H164" s="7" t="str">
        <f>IFERROR(_xlfn.XLOOKUP($B164,map_headernames!J:J,map_headernames!$Q:$Q),"")</f>
        <v/>
      </c>
      <c r="I164" s="7" t="str">
        <f>IFERROR(_xlfn.XLOOKUP($B164,map_headernames!K:K,map_headernames!$Q:$Q),"")</f>
        <v/>
      </c>
      <c r="J164" s="7" t="str">
        <f>IFERROR(_xlfn.XLOOKUP($B164,map_headernames!L:L,map_headernames!$Q:$Q),"")</f>
        <v/>
      </c>
      <c r="K164" s="7" t="str">
        <f>IFERROR(_xlfn.XLOOKUP($B164,map_headernames!N:N,map_headernames!$Q:$Q),"")</f>
        <v/>
      </c>
      <c r="L164" s="7" t="str">
        <f>IFERROR(_xlfn.XLOOKUP($B164,map_headernames!O:O,map_headernames!$Q:$Q),"")</f>
        <v/>
      </c>
      <c r="M164" s="7" t="str">
        <f>IFERROR(_xlfn.XLOOKUP($B164,map_headernames!P:P,map_headernames!$Q:$Q),"")</f>
        <v/>
      </c>
      <c r="N164" s="445" t="s">
        <v>5720</v>
      </c>
    </row>
    <row r="165" spans="1:14">
      <c r="A165" s="7">
        <v>48</v>
      </c>
      <c r="B165" s="424" t="s">
        <v>1599</v>
      </c>
      <c r="C165" s="405" t="s">
        <v>1093</v>
      </c>
      <c r="D165" s="405" t="s">
        <v>1079</v>
      </c>
      <c r="E165" s="423" t="str">
        <f>IFERROR(_xlfn.XLOOKUP($B165,map_headernames!H:H,map_headernames!$Q:$Q),"")</f>
        <v>Demog.Index.Supp</v>
      </c>
      <c r="F165" s="7" t="str">
        <f>IFERROR(_xlfn.XLOOKUP($B165,map_headernames!G:G,map_headernames!$Q:$Q),"")</f>
        <v/>
      </c>
      <c r="G165" s="7" t="str">
        <f>IFERROR(_xlfn.XLOOKUP($B165,map_headernames!I:I,map_headernames!$Q:$Q),"")</f>
        <v>Demog.Index.Supp</v>
      </c>
      <c r="H165" s="7" t="str">
        <f>IFERROR(_xlfn.XLOOKUP($B165,map_headernames!J:J,map_headernames!$Q:$Q),"")</f>
        <v/>
      </c>
      <c r="I165" s="7" t="str">
        <f>IFERROR(_xlfn.XLOOKUP($B165,map_headernames!K:K,map_headernames!$Q:$Q),"")</f>
        <v/>
      </c>
      <c r="J165" s="7" t="str">
        <f>IFERROR(_xlfn.XLOOKUP($B165,map_headernames!L:L,map_headernames!$Q:$Q),"")</f>
        <v/>
      </c>
      <c r="K165" s="7" t="str">
        <f>IFERROR(_xlfn.XLOOKUP($B165,map_headernames!N:N,map_headernames!$Q:$Q),"")</f>
        <v/>
      </c>
      <c r="L165" s="7" t="str">
        <f>IFERROR(_xlfn.XLOOKUP($B165,map_headernames!O:O,map_headernames!$Q:$Q),"")</f>
        <v/>
      </c>
      <c r="M165" s="7" t="str">
        <f>IFERROR(_xlfn.XLOOKUP($B165,map_headernames!P:P,map_headernames!$Q:$Q),"")</f>
        <v/>
      </c>
    </row>
    <row r="166" spans="1:14">
      <c r="A166" s="7">
        <v>63</v>
      </c>
      <c r="B166" s="425" t="s">
        <v>5698</v>
      </c>
      <c r="C166" s="412" t="s">
        <v>5654</v>
      </c>
      <c r="D166" s="412" t="s">
        <v>1079</v>
      </c>
      <c r="E166" s="42" t="str">
        <f>IFERROR(_xlfn.XLOOKUP($B166,map_headernames!H:H,map_headernames!$Q:$Q),"")</f>
        <v>Demog.Index.Supp.State</v>
      </c>
      <c r="F166" s="42" t="str">
        <f>IFERROR(_xlfn.XLOOKUP($B166,map_headernames!G:G,map_headernames!$Q:$Q),"")</f>
        <v/>
      </c>
      <c r="G166" s="42" t="str">
        <f>IFERROR(_xlfn.XLOOKUP($B166,map_headernames!I:I,map_headernames!$Q:$Q),"")</f>
        <v>Demog.Index.Supp.State</v>
      </c>
      <c r="H166" s="7" t="str">
        <f>IFERROR(_xlfn.XLOOKUP($B166,map_headernames!J:J,map_headernames!$Q:$Q),"")</f>
        <v/>
      </c>
      <c r="I166" s="7" t="str">
        <f>IFERROR(_xlfn.XLOOKUP($B166,map_headernames!K:K,map_headernames!$Q:$Q),"")</f>
        <v/>
      </c>
      <c r="J166" s="7" t="str">
        <f>IFERROR(_xlfn.XLOOKUP($B166,map_headernames!L:L,map_headernames!$Q:$Q),"")</f>
        <v/>
      </c>
      <c r="K166" s="7" t="str">
        <f>IFERROR(_xlfn.XLOOKUP($B166,map_headernames!N:N,map_headernames!$Q:$Q),"")</f>
        <v/>
      </c>
      <c r="L166" s="7" t="str">
        <f>IFERROR(_xlfn.XLOOKUP($B166,map_headernames!O:O,map_headernames!$Q:$Q),"")</f>
        <v/>
      </c>
      <c r="M166" s="7" t="str">
        <f>IFERROR(_xlfn.XLOOKUP($B166,map_headernames!P:P,map_headernames!$Q:$Q),"")</f>
        <v/>
      </c>
      <c r="N166" s="445" t="s">
        <v>5720</v>
      </c>
    </row>
    <row r="167" spans="1:14">
      <c r="A167" s="7">
        <v>40</v>
      </c>
      <c r="B167" s="424" t="s">
        <v>1602</v>
      </c>
      <c r="C167" s="405" t="s">
        <v>1104</v>
      </c>
      <c r="D167" s="405" t="s">
        <v>1079</v>
      </c>
      <c r="E167" s="423" t="str">
        <f>IFERROR(_xlfn.XLOOKUP($B167,map_headernames!H:H,map_headernames!$Q:$Q),"")</f>
        <v>pctlowinc</v>
      </c>
      <c r="F167" s="7" t="str">
        <f>IFERROR(_xlfn.XLOOKUP($B167,map_headernames!G:G,map_headernames!$Q:$Q),"")</f>
        <v/>
      </c>
      <c r="G167" s="7" t="str">
        <f>IFERROR(_xlfn.XLOOKUP($B167,map_headernames!I:I,map_headernames!$Q:$Q),"")</f>
        <v>pctlowinc</v>
      </c>
      <c r="H167" s="7" t="str">
        <f>IFERROR(_xlfn.XLOOKUP($B167,map_headernames!J:J,map_headernames!$Q:$Q),"")</f>
        <v/>
      </c>
      <c r="I167" s="7" t="str">
        <f>IFERROR(_xlfn.XLOOKUP($B167,map_headernames!K:K,map_headernames!$Q:$Q),"")</f>
        <v/>
      </c>
      <c r="J167" s="7" t="str">
        <f>IFERROR(_xlfn.XLOOKUP($B167,map_headernames!L:L,map_headernames!$Q:$Q),"")</f>
        <v/>
      </c>
      <c r="K167" s="7" t="str">
        <f>IFERROR(_xlfn.XLOOKUP($B167,map_headernames!N:N,map_headernames!$Q:$Q),"")</f>
        <v/>
      </c>
      <c r="L167" s="7" t="str">
        <f>IFERROR(_xlfn.XLOOKUP($B167,map_headernames!O:O,map_headernames!$Q:$Q),"")</f>
        <v/>
      </c>
      <c r="M167" s="7" t="str">
        <f>IFERROR(_xlfn.XLOOKUP($B167,map_headernames!P:P,map_headernames!$Q:$Q),"")</f>
        <v/>
      </c>
      <c r="N167" s="7" t="s">
        <v>5722</v>
      </c>
    </row>
    <row r="168" spans="1:14">
      <c r="A168" s="7">
        <v>41</v>
      </c>
      <c r="B168" s="424" t="s">
        <v>1610</v>
      </c>
      <c r="C168" s="405" t="s">
        <v>1120</v>
      </c>
      <c r="D168" s="405" t="s">
        <v>1079</v>
      </c>
      <c r="E168" s="423" t="str">
        <f>IFERROR(_xlfn.XLOOKUP($B168,map_headernames!H:H,map_headernames!$Q:$Q),"")</f>
        <v>pctlths</v>
      </c>
      <c r="F168" s="7" t="str">
        <f>IFERROR(_xlfn.XLOOKUP($B168,map_headernames!G:G,map_headernames!$Q:$Q),"")</f>
        <v/>
      </c>
      <c r="G168" s="7" t="str">
        <f>IFERROR(_xlfn.XLOOKUP($B168,map_headernames!I:I,map_headernames!$Q:$Q),"")</f>
        <v>pctlths</v>
      </c>
      <c r="H168" s="7" t="str">
        <f>IFERROR(_xlfn.XLOOKUP($B168,map_headernames!J:J,map_headernames!$Q:$Q),"")</f>
        <v/>
      </c>
      <c r="I168" s="7" t="str">
        <f>IFERROR(_xlfn.XLOOKUP($B168,map_headernames!K:K,map_headernames!$Q:$Q),"")</f>
        <v/>
      </c>
      <c r="J168" s="7" t="str">
        <f>IFERROR(_xlfn.XLOOKUP($B168,map_headernames!L:L,map_headernames!$Q:$Q),"")</f>
        <v/>
      </c>
      <c r="K168" s="7" t="str">
        <f>IFERROR(_xlfn.XLOOKUP($B168,map_headernames!N:N,map_headernames!$Q:$Q),"")</f>
        <v/>
      </c>
      <c r="L168" s="7" t="str">
        <f>IFERROR(_xlfn.XLOOKUP($B168,map_headernames!O:O,map_headernames!$Q:$Q),"")</f>
        <v/>
      </c>
      <c r="M168" s="7" t="str">
        <f>IFERROR(_xlfn.XLOOKUP($B168,map_headernames!P:P,map_headernames!$Q:$Q),"")</f>
        <v/>
      </c>
      <c r="N168" s="7" t="s">
        <v>5722</v>
      </c>
    </row>
    <row r="169" spans="1:14">
      <c r="A169" s="7">
        <v>46</v>
      </c>
      <c r="B169" s="424" t="s">
        <v>1617</v>
      </c>
      <c r="C169" s="420" t="s">
        <v>1622</v>
      </c>
      <c r="D169" s="420" t="s">
        <v>1079</v>
      </c>
      <c r="E169" s="423" t="str">
        <f>IFERROR(_xlfn.XLOOKUP($B169,map_headernames!H:H,map_headernames!$Q:$Q),"")</f>
        <v>lowlifex</v>
      </c>
      <c r="F169" s="421" t="str">
        <f>IFERROR(_xlfn.XLOOKUP($B169,map_headernames!G:G,map_headernames!$Q:$Q),"")</f>
        <v/>
      </c>
      <c r="G169" s="421" t="str">
        <f>IFERROR(_xlfn.XLOOKUP($B169,map_headernames!I:I,map_headernames!$Q:$Q),"")</f>
        <v>lowlifex</v>
      </c>
      <c r="H169" s="427" t="str">
        <f>IFERROR(_xlfn.XLOOKUP($B169,map_headernames!J:J,map_headernames!$Q:$Q),"")</f>
        <v/>
      </c>
      <c r="I169" s="7" t="str">
        <f>IFERROR(_xlfn.XLOOKUP($B169,map_headernames!K:K,map_headernames!$Q:$Q),"")</f>
        <v/>
      </c>
      <c r="J169" s="7" t="str">
        <f>IFERROR(_xlfn.XLOOKUP($B169,map_headernames!L:L,map_headernames!$Q:$Q),"")</f>
        <v/>
      </c>
      <c r="K169" s="7" t="str">
        <f>IFERROR(_xlfn.XLOOKUP($B169,map_headernames!N:N,map_headernames!$Q:$Q),"")</f>
        <v/>
      </c>
      <c r="L169" s="7" t="str">
        <f>IFERROR(_xlfn.XLOOKUP($B169,map_headernames!O:O,map_headernames!$Q:$Q),"")</f>
        <v/>
      </c>
      <c r="M169" s="7" t="str">
        <f>IFERROR(_xlfn.XLOOKUP($B169,map_headernames!P:P,map_headernames!$Q:$Q),"")</f>
        <v/>
      </c>
      <c r="N169" s="7" t="s">
        <v>5722</v>
      </c>
    </row>
    <row r="170" spans="1:14">
      <c r="A170" s="7">
        <v>42</v>
      </c>
      <c r="B170" s="424" t="s">
        <v>1625</v>
      </c>
      <c r="C170" s="405" t="s">
        <v>1630</v>
      </c>
      <c r="D170" s="405" t="s">
        <v>1079</v>
      </c>
      <c r="E170" s="423" t="str">
        <f>IFERROR(_xlfn.XLOOKUP($B170,map_headernames!H:H,map_headernames!$Q:$Q),"")</f>
        <v>pctlingiso</v>
      </c>
      <c r="F170" s="7" t="str">
        <f>IFERROR(_xlfn.XLOOKUP($B170,map_headernames!G:G,map_headernames!$Q:$Q),"")</f>
        <v/>
      </c>
      <c r="G170" s="7" t="str">
        <f>IFERROR(_xlfn.XLOOKUP($B170,map_headernames!I:I,map_headernames!$Q:$Q),"")</f>
        <v>pctlingiso</v>
      </c>
      <c r="H170" s="7" t="str">
        <f>IFERROR(_xlfn.XLOOKUP($B170,map_headernames!J:J,map_headernames!$Q:$Q),"")</f>
        <v/>
      </c>
      <c r="I170" s="7" t="str">
        <f>IFERROR(_xlfn.XLOOKUP($B170,map_headernames!K:K,map_headernames!$Q:$Q),"")</f>
        <v/>
      </c>
      <c r="J170" s="7" t="str">
        <f>IFERROR(_xlfn.XLOOKUP($B170,map_headernames!L:L,map_headernames!$Q:$Q),"")</f>
        <v/>
      </c>
      <c r="K170" s="7" t="str">
        <f>IFERROR(_xlfn.XLOOKUP($B170,map_headernames!N:N,map_headernames!$Q:$Q),"")</f>
        <v/>
      </c>
      <c r="L170" s="7" t="str">
        <f>IFERROR(_xlfn.XLOOKUP($B170,map_headernames!O:O,map_headernames!$Q:$Q),"")</f>
        <v/>
      </c>
      <c r="M170" s="7" t="str">
        <f>IFERROR(_xlfn.XLOOKUP($B170,map_headernames!P:P,map_headernames!$Q:$Q),"")</f>
        <v/>
      </c>
      <c r="N170" s="7" t="s">
        <v>5722</v>
      </c>
    </row>
    <row r="171" spans="1:14">
      <c r="A171" s="7">
        <v>44</v>
      </c>
      <c r="B171" s="424" t="s">
        <v>1632</v>
      </c>
      <c r="C171" s="405" t="s">
        <v>1162</v>
      </c>
      <c r="D171" s="405" t="s">
        <v>1079</v>
      </c>
      <c r="E171" s="423" t="str">
        <f>IFERROR(_xlfn.XLOOKUP($B171,map_headernames!H:H,map_headernames!$Q:$Q),"")</f>
        <v>pctover64</v>
      </c>
      <c r="F171" s="409" t="str">
        <f>IFERROR(_xlfn.XLOOKUP($B171,map_headernames!G:G,map_headernames!$Q:$Q),"")</f>
        <v/>
      </c>
      <c r="G171" s="7" t="str">
        <f>IFERROR(_xlfn.XLOOKUP($B171,map_headernames!I:I,map_headernames!$Q:$Q),"")</f>
        <v>pctover64</v>
      </c>
      <c r="H171" s="7" t="str">
        <f>IFERROR(_xlfn.XLOOKUP($B171,map_headernames!J:J,map_headernames!$Q:$Q),"")</f>
        <v/>
      </c>
      <c r="I171" s="7" t="str">
        <f>IFERROR(_xlfn.XLOOKUP($B171,map_headernames!K:K,map_headernames!$Q:$Q),"")</f>
        <v/>
      </c>
      <c r="J171" s="7" t="str">
        <f>IFERROR(_xlfn.XLOOKUP($B171,map_headernames!L:L,map_headernames!$Q:$Q),"")</f>
        <v/>
      </c>
      <c r="K171" s="7" t="str">
        <f>IFERROR(_xlfn.XLOOKUP($B171,map_headernames!N:N,map_headernames!$Q:$Q),"")</f>
        <v/>
      </c>
      <c r="L171" s="7" t="str">
        <f>IFERROR(_xlfn.XLOOKUP($B171,map_headernames!O:O,map_headernames!$Q:$Q),"")</f>
        <v/>
      </c>
      <c r="M171" s="7" t="str">
        <f>IFERROR(_xlfn.XLOOKUP($B171,map_headernames!P:P,map_headernames!$Q:$Q),"")</f>
        <v/>
      </c>
      <c r="N171" s="7" t="s">
        <v>5722</v>
      </c>
    </row>
    <row r="172" spans="1:14">
      <c r="A172" s="7">
        <v>39</v>
      </c>
      <c r="B172" s="424" t="s">
        <v>1640</v>
      </c>
      <c r="C172" s="405" t="s">
        <v>1178</v>
      </c>
      <c r="D172" s="405" t="s">
        <v>1079</v>
      </c>
      <c r="E172" s="423" t="str">
        <f>IFERROR(_xlfn.XLOOKUP($B172,map_headernames!H:H,map_headernames!$Q:$Q),"")</f>
        <v>pctmin</v>
      </c>
      <c r="F172" s="7" t="str">
        <f>IFERROR(_xlfn.XLOOKUP($B172,map_headernames!G:G,map_headernames!$Q:$Q),"")</f>
        <v/>
      </c>
      <c r="G172" s="7" t="str">
        <f>IFERROR(_xlfn.XLOOKUP($B172,map_headernames!I:I,map_headernames!$Q:$Q),"")</f>
        <v>pctmin</v>
      </c>
      <c r="H172" s="7" t="str">
        <f>IFERROR(_xlfn.XLOOKUP($B172,map_headernames!J:J,map_headernames!$Q:$Q),"")</f>
        <v/>
      </c>
      <c r="I172" s="7" t="str">
        <f>IFERROR(_xlfn.XLOOKUP($B172,map_headernames!K:K,map_headernames!$Q:$Q),"")</f>
        <v/>
      </c>
      <c r="J172" s="7" t="str">
        <f>IFERROR(_xlfn.XLOOKUP($B172,map_headernames!L:L,map_headernames!$Q:$Q),"")</f>
        <v/>
      </c>
      <c r="K172" s="7" t="str">
        <f>IFERROR(_xlfn.XLOOKUP($B172,map_headernames!N:N,map_headernames!$Q:$Q),"")</f>
        <v/>
      </c>
      <c r="L172" s="7" t="str">
        <f>IFERROR(_xlfn.XLOOKUP($B172,map_headernames!O:O,map_headernames!$Q:$Q),"")</f>
        <v/>
      </c>
      <c r="M172" s="7" t="str">
        <f>IFERROR(_xlfn.XLOOKUP($B172,map_headernames!P:P,map_headernames!$Q:$Q),"")</f>
        <v/>
      </c>
      <c r="N172" s="7" t="s">
        <v>5722</v>
      </c>
    </row>
    <row r="173" spans="1:14">
      <c r="A173" s="7">
        <v>43</v>
      </c>
      <c r="B173" s="424" t="s">
        <v>1647</v>
      </c>
      <c r="C173" s="410" t="s">
        <v>1185</v>
      </c>
      <c r="D173" s="405" t="s">
        <v>1079</v>
      </c>
      <c r="E173" s="423" t="str">
        <f>IFERROR(_xlfn.XLOOKUP($B173,map_headernames!H:H,map_headernames!$Q:$Q),"")</f>
        <v>pctunder5</v>
      </c>
      <c r="F173" s="7" t="str">
        <f>IFERROR(_xlfn.XLOOKUP($B173,map_headernames!G:G,map_headernames!$Q:$Q),"")</f>
        <v/>
      </c>
      <c r="G173" s="427" t="str">
        <f>IFERROR(_xlfn.XLOOKUP($B173,map_headernames!I:I,map_headernames!$Q:$Q),"")</f>
        <v>pctunder5</v>
      </c>
      <c r="H173" s="7" t="str">
        <f>IFERROR(_xlfn.XLOOKUP($B173,map_headernames!J:J,map_headernames!$Q:$Q),"")</f>
        <v/>
      </c>
      <c r="I173" s="7" t="str">
        <f>IFERROR(_xlfn.XLOOKUP($B173,map_headernames!K:K,map_headernames!$Q:$Q),"")</f>
        <v/>
      </c>
      <c r="J173" s="7" t="str">
        <f>IFERROR(_xlfn.XLOOKUP($B173,map_headernames!L:L,map_headernames!$Q:$Q),"")</f>
        <v/>
      </c>
      <c r="K173" s="7" t="str">
        <f>IFERROR(_xlfn.XLOOKUP($B173,map_headernames!N:N,map_headernames!$Q:$Q),"")</f>
        <v/>
      </c>
      <c r="L173" s="7" t="str">
        <f>IFERROR(_xlfn.XLOOKUP($B173,map_headernames!O:O,map_headernames!$Q:$Q),"")</f>
        <v/>
      </c>
      <c r="M173" s="7" t="str">
        <f>IFERROR(_xlfn.XLOOKUP($B173,map_headernames!P:P,map_headernames!$Q:$Q),"")</f>
        <v/>
      </c>
      <c r="N173" s="7" t="s">
        <v>5722</v>
      </c>
    </row>
    <row r="174" spans="1:14">
      <c r="A174" s="7">
        <v>45</v>
      </c>
      <c r="B174" s="424" t="s">
        <v>1654</v>
      </c>
      <c r="C174" s="405" t="s">
        <v>1198</v>
      </c>
      <c r="D174" s="405" t="s">
        <v>1079</v>
      </c>
      <c r="E174" s="423" t="str">
        <f>IFERROR(_xlfn.XLOOKUP($B174,map_headernames!H:H,map_headernames!$Q:$Q),"")</f>
        <v>pctunemployed</v>
      </c>
      <c r="F174" s="7" t="str">
        <f>IFERROR(_xlfn.XLOOKUP($B174,map_headernames!G:G,map_headernames!$Q:$Q),"")</f>
        <v/>
      </c>
      <c r="G174" s="7" t="str">
        <f>IFERROR(_xlfn.XLOOKUP($B174,map_headernames!I:I,map_headernames!$Q:$Q),"")</f>
        <v>pctunemployed</v>
      </c>
      <c r="H174" s="7" t="str">
        <f>IFERROR(_xlfn.XLOOKUP($B174,map_headernames!J:J,map_headernames!$Q:$Q),"")</f>
        <v/>
      </c>
      <c r="I174" s="7" t="str">
        <f>IFERROR(_xlfn.XLOOKUP($B174,map_headernames!K:K,map_headernames!$Q:$Q),"")</f>
        <v/>
      </c>
      <c r="J174" s="7" t="str">
        <f>IFERROR(_xlfn.XLOOKUP($B174,map_headernames!L:L,map_headernames!$Q:$Q),"")</f>
        <v/>
      </c>
      <c r="K174" s="7" t="str">
        <f>IFERROR(_xlfn.XLOOKUP($B174,map_headernames!N:N,map_headernames!$Q:$Q),"")</f>
        <v/>
      </c>
      <c r="L174" s="7" t="str">
        <f>IFERROR(_xlfn.XLOOKUP($B174,map_headernames!O:O,map_headernames!$Q:$Q),"")</f>
        <v/>
      </c>
      <c r="M174" s="7" t="str">
        <f>IFERROR(_xlfn.XLOOKUP($B174,map_headernames!P:P,map_headernames!$Q:$Q),"")</f>
        <v/>
      </c>
      <c r="N174" s="7" t="s">
        <v>5722</v>
      </c>
    </row>
    <row r="175" spans="1:14">
      <c r="A175" s="421">
        <v>50</v>
      </c>
      <c r="B175" s="405" t="s">
        <v>1667</v>
      </c>
      <c r="C175" s="420" t="s">
        <v>1387</v>
      </c>
      <c r="D175" s="405" t="s">
        <v>5682</v>
      </c>
      <c r="E175" s="406" t="str">
        <f>IFERROR(_xlfn.XLOOKUP($B175,map_headernames!H:H,map_headernames!$Q:$Q),"")</f>
        <v>dpm</v>
      </c>
      <c r="F175" s="7" t="str">
        <f>IFERROR(_xlfn.XLOOKUP($B175,map_headernames!G:G,map_headernames!$Q:$Q),"")</f>
        <v/>
      </c>
      <c r="G175" s="421" t="str">
        <f>IFERROR(_xlfn.XLOOKUP($B175,map_headernames!I:I,map_headernames!$Q:$Q),"")</f>
        <v>dpm</v>
      </c>
      <c r="H175" s="7" t="str">
        <f>IFERROR(_xlfn.XLOOKUP($B175,map_headernames!J:J,map_headernames!$Q:$Q),"")</f>
        <v/>
      </c>
      <c r="I175" s="7" t="str">
        <f>IFERROR(_xlfn.XLOOKUP($B175,map_headernames!K:K,map_headernames!$Q:$Q),"")</f>
        <v/>
      </c>
      <c r="J175" s="7" t="str">
        <f>IFERROR(_xlfn.XLOOKUP($B175,map_headernames!L:L,map_headernames!$Q:$Q),"")</f>
        <v/>
      </c>
      <c r="K175" s="7" t="str">
        <f>IFERROR(_xlfn.XLOOKUP($B175,map_headernames!N:N,map_headernames!$Q:$Q),"")</f>
        <v/>
      </c>
      <c r="L175" s="7" t="str">
        <f>IFERROR(_xlfn.XLOOKUP($B175,map_headernames!O:O,map_headernames!$Q:$Q),"")</f>
        <v/>
      </c>
      <c r="M175" s="7" t="str">
        <f>IFERROR(_xlfn.XLOOKUP($B175,map_headernames!P:P,map_headernames!$Q:$Q),"")</f>
        <v/>
      </c>
    </row>
    <row r="176" spans="1:14">
      <c r="A176" s="421">
        <v>52</v>
      </c>
      <c r="B176" s="426" t="s">
        <v>5700</v>
      </c>
      <c r="C176" s="420" t="s">
        <v>5650</v>
      </c>
      <c r="D176" s="413" t="s">
        <v>5682</v>
      </c>
      <c r="E176" s="414" t="str">
        <f>IFERROR(_xlfn.XLOOKUP($B176,map_headernames!H:H,map_headernames!$Q:$Q),"")</f>
        <v/>
      </c>
      <c r="F176" s="414" t="str">
        <f>IFERROR(_xlfn.XLOOKUP($B176,map_headernames!G:G,map_headernames!$Q:$Q),"")</f>
        <v/>
      </c>
      <c r="G176" s="414" t="str">
        <f>IFERROR(_xlfn.XLOOKUP($B176,map_headernames!I:I,map_headernames!$Q:$Q),"")</f>
        <v>drinking</v>
      </c>
      <c r="H176" s="7" t="str">
        <f>IFERROR(_xlfn.XLOOKUP($B176,map_headernames!J:J,map_headernames!$Q:$Q),"")</f>
        <v/>
      </c>
      <c r="I176" s="7" t="str">
        <f>IFERROR(_xlfn.XLOOKUP($B176,map_headernames!K:K,map_headernames!$Q:$Q),"")</f>
        <v/>
      </c>
      <c r="J176" s="7" t="str">
        <f>IFERROR(_xlfn.XLOOKUP($B176,map_headernames!L:L,map_headernames!$Q:$Q),"")</f>
        <v/>
      </c>
      <c r="K176" s="7" t="str">
        <f>IFERROR(_xlfn.XLOOKUP($B176,map_headernames!N:N,map_headernames!$Q:$Q),"")</f>
        <v/>
      </c>
      <c r="L176" s="7" t="str">
        <f>IFERROR(_xlfn.XLOOKUP($B176,map_headernames!O:O,map_headernames!$Q:$Q),"")</f>
        <v/>
      </c>
      <c r="M176" s="7" t="str">
        <f>IFERROR(_xlfn.XLOOKUP($B176,map_headernames!P:P,map_headernames!$Q:$Q),"")</f>
        <v/>
      </c>
      <c r="N176" s="439" t="s">
        <v>5719</v>
      </c>
    </row>
    <row r="177" spans="1:13">
      <c r="A177" s="421">
        <v>49</v>
      </c>
      <c r="B177" s="405" t="s">
        <v>1673</v>
      </c>
      <c r="C177" s="420" t="s">
        <v>1396</v>
      </c>
      <c r="D177" s="405" t="s">
        <v>5682</v>
      </c>
      <c r="E177" s="406" t="str">
        <f>IFERROR(_xlfn.XLOOKUP($B177,map_headernames!H:H,map_headernames!$Q:$Q),"")</f>
        <v>pctpre1960</v>
      </c>
      <c r="F177" s="7" t="str">
        <f>IFERROR(_xlfn.XLOOKUP($B177,map_headernames!G:G,map_headernames!$Q:$Q),"")</f>
        <v/>
      </c>
      <c r="G177" s="421" t="str">
        <f>IFERROR(_xlfn.XLOOKUP($B177,map_headernames!I:I,map_headernames!$Q:$Q),"")</f>
        <v>pctpre1960</v>
      </c>
      <c r="H177" s="7" t="str">
        <f>IFERROR(_xlfn.XLOOKUP($B177,map_headernames!J:J,map_headernames!$Q:$Q),"")</f>
        <v/>
      </c>
      <c r="I177" s="7" t="str">
        <f>IFERROR(_xlfn.XLOOKUP($B177,map_headernames!K:K,map_headernames!$Q:$Q),"")</f>
        <v/>
      </c>
      <c r="J177" s="7" t="str">
        <f>IFERROR(_xlfn.XLOOKUP($B177,map_headernames!L:L,map_headernames!$Q:$Q),"")</f>
        <v/>
      </c>
      <c r="K177" s="7" t="str">
        <f>IFERROR(_xlfn.XLOOKUP($B177,map_headernames!N:N,map_headernames!$Q:$Q),"")</f>
        <v/>
      </c>
      <c r="L177" s="7" t="str">
        <f>IFERROR(_xlfn.XLOOKUP($B177,map_headernames!O:O,map_headernames!$Q:$Q),"")</f>
        <v/>
      </c>
      <c r="M177" s="7" t="str">
        <f>IFERROR(_xlfn.XLOOKUP($B177,map_headernames!P:P,map_headernames!$Q:$Q),"")</f>
        <v/>
      </c>
    </row>
    <row r="178" spans="1:13" ht="15.5">
      <c r="A178" s="421">
        <v>51</v>
      </c>
      <c r="B178" s="405" t="s">
        <v>5541</v>
      </c>
      <c r="C178" s="420" t="s">
        <v>5701</v>
      </c>
      <c r="D178" s="405" t="s">
        <v>5682</v>
      </c>
      <c r="E178" s="417" t="str">
        <f>IFERROR(_xlfn.XLOOKUP($B178,map_headernames!H:H,map_headernames!$Q:$Q),"")</f>
        <v/>
      </c>
      <c r="F178" s="7" t="str">
        <f>IFERROR(_xlfn.XLOOKUP($B178,map_headernames!G:G,map_headernames!$Q:$Q),"")</f>
        <v/>
      </c>
      <c r="G178" s="421" t="str">
        <f>IFERROR(_xlfn.XLOOKUP($B178,map_headernames!I:I,map_headernames!$Q:$Q),"")</f>
        <v>no2</v>
      </c>
      <c r="H178" s="7" t="str">
        <f>IFERROR(_xlfn.XLOOKUP($B178,map_headernames!J:J,map_headernames!$Q:$Q),"")</f>
        <v/>
      </c>
      <c r="I178" s="7" t="str">
        <f>IFERROR(_xlfn.XLOOKUP($B178,map_headernames!K:K,map_headernames!$Q:$Q),"")</f>
        <v/>
      </c>
      <c r="J178" s="7" t="str">
        <f>IFERROR(_xlfn.XLOOKUP($B178,map_headernames!L:L,map_headernames!$Q:$Q),"")</f>
        <v/>
      </c>
      <c r="K178" s="7" t="str">
        <f>IFERROR(_xlfn.XLOOKUP($B178,map_headernames!N:N,map_headernames!$Q:$Q),"")</f>
        <v/>
      </c>
      <c r="L178" s="7" t="str">
        <f>IFERROR(_xlfn.XLOOKUP($B178,map_headernames!O:O,map_headernames!$Q:$Q),"")</f>
        <v/>
      </c>
      <c r="M178" s="7" t="str">
        <f>IFERROR(_xlfn.XLOOKUP($B178,map_headernames!P:P,map_headernames!$Q:$Q),"")</f>
        <v/>
      </c>
    </row>
    <row r="179" spans="1:13">
      <c r="A179" s="421">
        <v>54</v>
      </c>
      <c r="B179" s="405" t="s">
        <v>1678</v>
      </c>
      <c r="C179" s="420" t="s">
        <v>1406</v>
      </c>
      <c r="D179" s="405" t="s">
        <v>5682</v>
      </c>
      <c r="E179" s="406" t="str">
        <f>IFERROR(_xlfn.XLOOKUP($B179,map_headernames!H:H,map_headernames!$Q:$Q),"")</f>
        <v>proximity.npdes</v>
      </c>
      <c r="F179" s="7" t="str">
        <f>IFERROR(_xlfn.XLOOKUP($B179,map_headernames!G:G,map_headernames!$Q:$Q),"")</f>
        <v/>
      </c>
      <c r="G179" s="421" t="str">
        <f>IFERROR(_xlfn.XLOOKUP($B179,map_headernames!I:I,map_headernames!$Q:$Q),"")</f>
        <v>proximity.npdes</v>
      </c>
      <c r="H179" s="7" t="str">
        <f>IFERROR(_xlfn.XLOOKUP($B179,map_headernames!J:J,map_headernames!$Q:$Q),"")</f>
        <v/>
      </c>
      <c r="I179" s="7" t="str">
        <f>IFERROR(_xlfn.XLOOKUP($B179,map_headernames!K:K,map_headernames!$Q:$Q),"")</f>
        <v/>
      </c>
      <c r="J179" s="7" t="str">
        <f>IFERROR(_xlfn.XLOOKUP($B179,map_headernames!L:L,map_headernames!$Q:$Q),"")</f>
        <v/>
      </c>
      <c r="K179" s="7" t="str">
        <f>IFERROR(_xlfn.XLOOKUP($B179,map_headernames!N:N,map_headernames!$Q:$Q),"")</f>
        <v/>
      </c>
      <c r="L179" s="7" t="str">
        <f>IFERROR(_xlfn.XLOOKUP($B179,map_headernames!O:O,map_headernames!$Q:$Q),"")</f>
        <v/>
      </c>
      <c r="M179" s="7" t="str">
        <f>IFERROR(_xlfn.XLOOKUP($B179,map_headernames!P:P,map_headernames!$Q:$Q),"")</f>
        <v/>
      </c>
    </row>
    <row r="180" spans="1:13">
      <c r="A180" s="421">
        <v>55</v>
      </c>
      <c r="B180" s="405" t="s">
        <v>1684</v>
      </c>
      <c r="C180" s="420" t="s">
        <v>1415</v>
      </c>
      <c r="D180" s="405" t="s">
        <v>5682</v>
      </c>
      <c r="E180" s="406" t="str">
        <f>IFERROR(_xlfn.XLOOKUP($B180,map_headernames!H:H,map_headernames!$Q:$Q),"")</f>
        <v>proximity.npl</v>
      </c>
      <c r="F180" s="7" t="str">
        <f>IFERROR(_xlfn.XLOOKUP($B180,map_headernames!G:G,map_headernames!$Q:$Q),"")</f>
        <v/>
      </c>
      <c r="G180" s="421" t="str">
        <f>IFERROR(_xlfn.XLOOKUP($B180,map_headernames!I:I,map_headernames!$Q:$Q),"")</f>
        <v>proximity.npl</v>
      </c>
      <c r="H180" s="7" t="str">
        <f>IFERROR(_xlfn.XLOOKUP($B180,map_headernames!J:J,map_headernames!$Q:$Q),"")</f>
        <v/>
      </c>
      <c r="I180" s="7" t="str">
        <f>IFERROR(_xlfn.XLOOKUP($B180,map_headernames!K:K,map_headernames!$Q:$Q),"")</f>
        <v/>
      </c>
      <c r="J180" s="7" t="str">
        <f>IFERROR(_xlfn.XLOOKUP($B180,map_headernames!L:L,map_headernames!$Q:$Q),"")</f>
        <v/>
      </c>
      <c r="K180" s="7" t="str">
        <f>IFERROR(_xlfn.XLOOKUP($B180,map_headernames!N:N,map_headernames!$Q:$Q),"")</f>
        <v/>
      </c>
      <c r="L180" s="7" t="str">
        <f>IFERROR(_xlfn.XLOOKUP($B180,map_headernames!O:O,map_headernames!$Q:$Q),"")</f>
        <v/>
      </c>
      <c r="M180" s="7" t="str">
        <f>IFERROR(_xlfn.XLOOKUP($B180,map_headernames!P:P,map_headernames!$Q:$Q),"")</f>
        <v/>
      </c>
    </row>
    <row r="181" spans="1:13">
      <c r="A181" s="421">
        <v>58</v>
      </c>
      <c r="B181" s="405" t="s">
        <v>1690</v>
      </c>
      <c r="C181" s="420" t="s">
        <v>1424</v>
      </c>
      <c r="D181" s="405" t="s">
        <v>5682</v>
      </c>
      <c r="E181" s="406" t="str">
        <f>IFERROR(_xlfn.XLOOKUP($B181,map_headernames!H:H,map_headernames!$Q:$Q),"")</f>
        <v>o3</v>
      </c>
      <c r="F181" s="7" t="str">
        <f>IFERROR(_xlfn.XLOOKUP($B181,map_headernames!G:G,map_headernames!$Q:$Q),"")</f>
        <v/>
      </c>
      <c r="G181" s="421" t="str">
        <f>IFERROR(_xlfn.XLOOKUP($B181,map_headernames!I:I,map_headernames!$Q:$Q),"")</f>
        <v>o3</v>
      </c>
      <c r="H181" s="7" t="str">
        <f>IFERROR(_xlfn.XLOOKUP($B181,map_headernames!J:J,map_headernames!$Q:$Q),"")</f>
        <v/>
      </c>
      <c r="I181" s="7" t="str">
        <f>IFERROR(_xlfn.XLOOKUP($B181,map_headernames!K:K,map_headernames!$Q:$Q),"")</f>
        <v/>
      </c>
      <c r="J181" s="7" t="str">
        <f>IFERROR(_xlfn.XLOOKUP($B181,map_headernames!L:L,map_headernames!$Q:$Q),"")</f>
        <v/>
      </c>
      <c r="K181" s="7" t="str">
        <f>IFERROR(_xlfn.XLOOKUP($B181,map_headernames!N:N,map_headernames!$Q:$Q),"")</f>
        <v/>
      </c>
      <c r="L181" s="7" t="str">
        <f>IFERROR(_xlfn.XLOOKUP($B181,map_headernames!O:O,map_headernames!$Q:$Q),"")</f>
        <v/>
      </c>
      <c r="M181" s="7" t="str">
        <f>IFERROR(_xlfn.XLOOKUP($B181,map_headernames!P:P,map_headernames!$Q:$Q),"")</f>
        <v/>
      </c>
    </row>
    <row r="182" spans="1:13">
      <c r="A182" s="421">
        <v>59</v>
      </c>
      <c r="B182" s="405" t="s">
        <v>1696</v>
      </c>
      <c r="C182" s="420" t="s">
        <v>1433</v>
      </c>
      <c r="D182" s="405" t="s">
        <v>5682</v>
      </c>
      <c r="E182" s="406" t="str">
        <f>IFERROR(_xlfn.XLOOKUP($B182,map_headernames!H:H,map_headernames!$Q:$Q),"")</f>
        <v>pm</v>
      </c>
      <c r="F182" s="7" t="str">
        <f>IFERROR(_xlfn.XLOOKUP($B182,map_headernames!G:G,map_headernames!$Q:$Q),"")</f>
        <v/>
      </c>
      <c r="G182" s="421" t="str">
        <f>IFERROR(_xlfn.XLOOKUP($B182,map_headernames!I:I,map_headernames!$Q:$Q),"")</f>
        <v>pm</v>
      </c>
      <c r="H182" s="7" t="str">
        <f>IFERROR(_xlfn.XLOOKUP($B182,map_headernames!J:J,map_headernames!$Q:$Q),"")</f>
        <v/>
      </c>
      <c r="I182" s="7" t="str">
        <f>IFERROR(_xlfn.XLOOKUP($B182,map_headernames!K:K,map_headernames!$Q:$Q),"")</f>
        <v/>
      </c>
      <c r="J182" s="7" t="str">
        <f>IFERROR(_xlfn.XLOOKUP($B182,map_headernames!L:L,map_headernames!$Q:$Q),"")</f>
        <v/>
      </c>
      <c r="K182" s="7" t="str">
        <f>IFERROR(_xlfn.XLOOKUP($B182,map_headernames!N:N,map_headernames!$Q:$Q),"")</f>
        <v/>
      </c>
      <c r="L182" s="7" t="str">
        <f>IFERROR(_xlfn.XLOOKUP($B182,map_headernames!O:O,map_headernames!$Q:$Q),"")</f>
        <v/>
      </c>
      <c r="M182" s="7" t="str">
        <f>IFERROR(_xlfn.XLOOKUP($B182,map_headernames!P:P,map_headernames!$Q:$Q),"")</f>
        <v/>
      </c>
    </row>
    <row r="183" spans="1:13">
      <c r="A183" s="421">
        <v>56</v>
      </c>
      <c r="B183" s="405" t="s">
        <v>1711</v>
      </c>
      <c r="C183" s="420" t="s">
        <v>1450</v>
      </c>
      <c r="D183" s="405" t="s">
        <v>5682</v>
      </c>
      <c r="E183" s="406" t="str">
        <f>IFERROR(_xlfn.XLOOKUP($B183,map_headernames!H:H,map_headernames!$Q:$Q),"")</f>
        <v>proximity.rmp</v>
      </c>
      <c r="F183" s="7" t="str">
        <f>IFERROR(_xlfn.XLOOKUP($B183,map_headernames!G:G,map_headernames!$Q:$Q),"")</f>
        <v/>
      </c>
      <c r="G183" s="421" t="str">
        <f>IFERROR(_xlfn.XLOOKUP($B183,map_headernames!I:I,map_headernames!$Q:$Q),"")</f>
        <v>proximity.rmp</v>
      </c>
      <c r="H183" s="7" t="str">
        <f>IFERROR(_xlfn.XLOOKUP($B183,map_headernames!J:J,map_headernames!$Q:$Q),"")</f>
        <v/>
      </c>
      <c r="I183" s="7" t="str">
        <f>IFERROR(_xlfn.XLOOKUP($B183,map_headernames!K:K,map_headernames!$Q:$Q),"")</f>
        <v/>
      </c>
      <c r="J183" s="7" t="str">
        <f>IFERROR(_xlfn.XLOOKUP($B183,map_headernames!L:L,map_headernames!$Q:$Q),"")</f>
        <v/>
      </c>
      <c r="K183" s="7" t="str">
        <f>IFERROR(_xlfn.XLOOKUP($B183,map_headernames!N:N,map_headernames!$Q:$Q),"")</f>
        <v/>
      </c>
      <c r="L183" s="7" t="str">
        <f>IFERROR(_xlfn.XLOOKUP($B183,map_headernames!O:O,map_headernames!$Q:$Q),"")</f>
        <v/>
      </c>
      <c r="M183" s="7" t="str">
        <f>IFERROR(_xlfn.XLOOKUP($B183,map_headernames!P:P,map_headernames!$Q:$Q),"")</f>
        <v/>
      </c>
    </row>
    <row r="184" spans="1:13">
      <c r="A184" s="421">
        <v>61</v>
      </c>
      <c r="B184" s="405" t="s">
        <v>1718</v>
      </c>
      <c r="C184" s="420" t="s">
        <v>1324</v>
      </c>
      <c r="D184" s="405" t="s">
        <v>5682</v>
      </c>
      <c r="E184" s="406" t="str">
        <f>IFERROR(_xlfn.XLOOKUP($B184,map_headernames!H:H,map_headernames!$Q:$Q),"")</f>
        <v>rsei</v>
      </c>
      <c r="F184" s="7" t="str">
        <f>IFERROR(_xlfn.XLOOKUP($B184,map_headernames!G:G,map_headernames!$Q:$Q),"")</f>
        <v/>
      </c>
      <c r="G184" s="421" t="str">
        <f>IFERROR(_xlfn.XLOOKUP($B184,map_headernames!I:I,map_headernames!$Q:$Q),"")</f>
        <v>rsei</v>
      </c>
      <c r="H184" s="7" t="str">
        <f>IFERROR(_xlfn.XLOOKUP($B184,map_headernames!J:J,map_headernames!$Q:$Q),"")</f>
        <v/>
      </c>
      <c r="I184" s="7" t="str">
        <f>IFERROR(_xlfn.XLOOKUP($B184,map_headernames!K:K,map_headernames!$Q:$Q),"")</f>
        <v/>
      </c>
      <c r="J184" s="7" t="str">
        <f>IFERROR(_xlfn.XLOOKUP($B184,map_headernames!L:L,map_headernames!$Q:$Q),"")</f>
        <v/>
      </c>
      <c r="K184" s="7" t="str">
        <f>IFERROR(_xlfn.XLOOKUP($B184,map_headernames!N:N,map_headernames!$Q:$Q),"")</f>
        <v/>
      </c>
      <c r="L184" s="7" t="str">
        <f>IFERROR(_xlfn.XLOOKUP($B184,map_headernames!O:O,map_headernames!$Q:$Q),"")</f>
        <v/>
      </c>
      <c r="M184" s="7" t="str">
        <f>IFERROR(_xlfn.XLOOKUP($B184,map_headernames!P:P,map_headernames!$Q:$Q),"")</f>
        <v/>
      </c>
    </row>
    <row r="185" spans="1:13">
      <c r="A185" s="421">
        <v>53</v>
      </c>
      <c r="B185" s="405" t="s">
        <v>1722</v>
      </c>
      <c r="C185" s="420" t="s">
        <v>1467</v>
      </c>
      <c r="D185" s="405" t="s">
        <v>5682</v>
      </c>
      <c r="E185" s="406" t="str">
        <f>IFERROR(_xlfn.XLOOKUP($B185,map_headernames!H:H,map_headernames!$Q:$Q),"")</f>
        <v>traffic.score</v>
      </c>
      <c r="F185" s="7" t="str">
        <f>IFERROR(_xlfn.XLOOKUP($B185,map_headernames!G:G,map_headernames!$Q:$Q),"")</f>
        <v/>
      </c>
      <c r="G185" s="421" t="str">
        <f>IFERROR(_xlfn.XLOOKUP($B185,map_headernames!I:I,map_headernames!$Q:$Q),"")</f>
        <v>traffic.score</v>
      </c>
      <c r="H185" s="7" t="str">
        <f>IFERROR(_xlfn.XLOOKUP($B185,map_headernames!J:J,map_headernames!$Q:$Q),"")</f>
        <v/>
      </c>
      <c r="I185" s="7" t="str">
        <f>IFERROR(_xlfn.XLOOKUP($B185,map_headernames!K:K,map_headernames!$Q:$Q),"")</f>
        <v/>
      </c>
      <c r="J185" s="7" t="str">
        <f>IFERROR(_xlfn.XLOOKUP($B185,map_headernames!L:L,map_headernames!$Q:$Q),"")</f>
        <v/>
      </c>
      <c r="K185" s="7" t="str">
        <f>IFERROR(_xlfn.XLOOKUP($B185,map_headernames!N:N,map_headernames!$Q:$Q),"")</f>
        <v/>
      </c>
      <c r="L185" s="7" t="str">
        <f>IFERROR(_xlfn.XLOOKUP($B185,map_headernames!O:O,map_headernames!$Q:$Q),"")</f>
        <v/>
      </c>
      <c r="M185" s="7" t="str">
        <f>IFERROR(_xlfn.XLOOKUP($B185,map_headernames!P:P,map_headernames!$Q:$Q),"")</f>
        <v/>
      </c>
    </row>
    <row r="186" spans="1:13">
      <c r="A186" s="421">
        <v>57</v>
      </c>
      <c r="B186" s="405" t="s">
        <v>1728</v>
      </c>
      <c r="C186" s="420" t="s">
        <v>1477</v>
      </c>
      <c r="D186" s="405" t="s">
        <v>5682</v>
      </c>
      <c r="E186" s="406" t="str">
        <f>IFERROR(_xlfn.XLOOKUP($B186,map_headernames!H:H,map_headernames!$Q:$Q),"")</f>
        <v>proximity.tsdf</v>
      </c>
      <c r="F186" s="7" t="str">
        <f>IFERROR(_xlfn.XLOOKUP($B186,map_headernames!G:G,map_headernames!$Q:$Q),"")</f>
        <v/>
      </c>
      <c r="G186" s="421" t="str">
        <f>IFERROR(_xlfn.XLOOKUP($B186,map_headernames!I:I,map_headernames!$Q:$Q),"")</f>
        <v>proximity.tsdf</v>
      </c>
      <c r="H186" s="7" t="str">
        <f>IFERROR(_xlfn.XLOOKUP($B186,map_headernames!J:J,map_headernames!$Q:$Q),"")</f>
        <v/>
      </c>
      <c r="I186" s="7" t="str">
        <f>IFERROR(_xlfn.XLOOKUP($B186,map_headernames!K:K,map_headernames!$Q:$Q),"")</f>
        <v/>
      </c>
      <c r="J186" s="7" t="str">
        <f>IFERROR(_xlfn.XLOOKUP($B186,map_headernames!L:L,map_headernames!$Q:$Q),"")</f>
        <v/>
      </c>
      <c r="K186" s="7" t="str">
        <f>IFERROR(_xlfn.XLOOKUP($B186,map_headernames!N:N,map_headernames!$Q:$Q),"")</f>
        <v/>
      </c>
      <c r="L186" s="7" t="str">
        <f>IFERROR(_xlfn.XLOOKUP($B186,map_headernames!O:O,map_headernames!$Q:$Q),"")</f>
        <v/>
      </c>
      <c r="M186" s="7" t="str">
        <f>IFERROR(_xlfn.XLOOKUP($B186,map_headernames!P:P,map_headernames!$Q:$Q),"")</f>
        <v/>
      </c>
    </row>
    <row r="187" spans="1:13">
      <c r="A187" s="421">
        <v>60</v>
      </c>
      <c r="B187" s="405" t="s">
        <v>1734</v>
      </c>
      <c r="C187" s="420" t="s">
        <v>1486</v>
      </c>
      <c r="D187" s="405" t="s">
        <v>5682</v>
      </c>
      <c r="E187" s="406" t="str">
        <f>IFERROR(_xlfn.XLOOKUP($B187,map_headernames!H:H,map_headernames!$Q:$Q),"")</f>
        <v>ust</v>
      </c>
      <c r="F187" s="7" t="str">
        <f>IFERROR(_xlfn.XLOOKUP($B187,map_headernames!G:G,map_headernames!$Q:$Q),"")</f>
        <v/>
      </c>
      <c r="G187" s="421" t="str">
        <f>IFERROR(_xlfn.XLOOKUP($B187,map_headernames!I:I,map_headernames!$Q:$Q),"")</f>
        <v>ust</v>
      </c>
      <c r="H187" s="7" t="str">
        <f>IFERROR(_xlfn.XLOOKUP($B187,map_headernames!J:J,map_headernames!$Q:$Q),"")</f>
        <v/>
      </c>
      <c r="I187" s="7" t="str">
        <f>IFERROR(_xlfn.XLOOKUP($B187,map_headernames!K:K,map_headernames!$Q:$Q),"")</f>
        <v/>
      </c>
      <c r="J187" s="7" t="str">
        <f>IFERROR(_xlfn.XLOOKUP($B187,map_headernames!L:L,map_headernames!$Q:$Q),"")</f>
        <v/>
      </c>
      <c r="K187" s="7" t="str">
        <f>IFERROR(_xlfn.XLOOKUP($B187,map_headernames!N:N,map_headernames!$Q:$Q),"")</f>
        <v/>
      </c>
      <c r="L187" s="7" t="str">
        <f>IFERROR(_xlfn.XLOOKUP($B187,map_headernames!O:O,map_headernames!$Q:$Q),"")</f>
        <v/>
      </c>
      <c r="M187" s="7" t="str">
        <f>IFERROR(_xlfn.XLOOKUP($B187,map_headernames!P:P,map_headernames!$Q:$Q),"")</f>
        <v/>
      </c>
    </row>
    <row r="188" spans="1:13">
      <c r="A188" s="7">
        <v>245</v>
      </c>
      <c r="B188" s="405" t="s">
        <v>2566</v>
      </c>
      <c r="C188" s="405" t="s">
        <v>2558</v>
      </c>
      <c r="D188" s="405" t="s">
        <v>2182</v>
      </c>
      <c r="E188" s="406" t="str">
        <f>IFERROR(_xlfn.XLOOKUP($B188,map_headernames!H:H,map_headernames!$Q:$Q),"")</f>
        <v>rateasthma</v>
      </c>
      <c r="F188" s="7" t="str">
        <f>IFERROR(_xlfn.XLOOKUP($B188,map_headernames!G:G,map_headernames!$Q:$Q),"")</f>
        <v/>
      </c>
      <c r="G188" s="7" t="str">
        <f>IFERROR(_xlfn.XLOOKUP($B188,map_headernames!I:I,map_headernames!$Q:$Q),"")</f>
        <v>rateasthma</v>
      </c>
      <c r="H188" s="7" t="str">
        <f>IFERROR(_xlfn.XLOOKUP($B188,map_headernames!J:J,map_headernames!$Q:$Q),"")</f>
        <v/>
      </c>
      <c r="I188" s="7" t="str">
        <f>IFERROR(_xlfn.XLOOKUP($B188,map_headernames!K:K,map_headernames!$Q:$Q),"")</f>
        <v/>
      </c>
      <c r="J188" s="7" t="str">
        <f>IFERROR(_xlfn.XLOOKUP($B188,map_headernames!L:L,map_headernames!$Q:$Q),"")</f>
        <v/>
      </c>
      <c r="K188" s="7" t="str">
        <f>IFERROR(_xlfn.XLOOKUP($B188,map_headernames!N:N,map_headernames!$Q:$Q),"")</f>
        <v/>
      </c>
      <c r="L188" s="7" t="str">
        <f>IFERROR(_xlfn.XLOOKUP($B188,map_headernames!O:O,map_headernames!$Q:$Q),"")</f>
        <v/>
      </c>
      <c r="M188" s="7" t="str">
        <f>IFERROR(_xlfn.XLOOKUP($B188,map_headernames!P:P,map_headernames!$Q:$Q),"")</f>
        <v/>
      </c>
    </row>
    <row r="189" spans="1:13">
      <c r="A189" s="7">
        <v>246</v>
      </c>
      <c r="B189" s="405" t="s">
        <v>2572</v>
      </c>
      <c r="C189" s="405" t="s">
        <v>2564</v>
      </c>
      <c r="D189" s="405" t="s">
        <v>2182</v>
      </c>
      <c r="E189" s="406" t="str">
        <f>IFERROR(_xlfn.XLOOKUP($B189,map_headernames!H:H,map_headernames!$Q:$Q),"")</f>
        <v>ratecancer</v>
      </c>
      <c r="F189" s="7" t="str">
        <f>IFERROR(_xlfn.XLOOKUP($B189,map_headernames!G:G,map_headernames!$Q:$Q),"")</f>
        <v/>
      </c>
      <c r="G189" s="7" t="str">
        <f>IFERROR(_xlfn.XLOOKUP($B189,map_headernames!I:I,map_headernames!$Q:$Q),"")</f>
        <v>ratecancer</v>
      </c>
      <c r="H189" s="7" t="str">
        <f>IFERROR(_xlfn.XLOOKUP($B189,map_headernames!J:J,map_headernames!$Q:$Q),"")</f>
        <v/>
      </c>
      <c r="I189" s="7" t="str">
        <f>IFERROR(_xlfn.XLOOKUP($B189,map_headernames!K:K,map_headernames!$Q:$Q),"")</f>
        <v/>
      </c>
      <c r="J189" s="7" t="str">
        <f>IFERROR(_xlfn.XLOOKUP($B189,map_headernames!L:L,map_headernames!$Q:$Q),"")</f>
        <v/>
      </c>
      <c r="K189" s="7" t="str">
        <f>IFERROR(_xlfn.XLOOKUP($B189,map_headernames!N:N,map_headernames!$Q:$Q),"")</f>
        <v/>
      </c>
      <c r="L189" s="7" t="str">
        <f>IFERROR(_xlfn.XLOOKUP($B189,map_headernames!O:O,map_headernames!$Q:$Q),"")</f>
        <v/>
      </c>
      <c r="M189" s="7" t="str">
        <f>IFERROR(_xlfn.XLOOKUP($B189,map_headernames!P:P,map_headernames!$Q:$Q),"")</f>
        <v/>
      </c>
    </row>
    <row r="190" spans="1:13">
      <c r="A190" s="7">
        <v>247</v>
      </c>
      <c r="B190" s="446" t="s">
        <v>2574</v>
      </c>
      <c r="C190" s="405" t="s">
        <v>2570</v>
      </c>
      <c r="D190" s="405" t="s">
        <v>2182</v>
      </c>
      <c r="E190" s="406" t="str">
        <f>IFERROR(_xlfn.XLOOKUP($B190,map_headernames!H:H,map_headernames!$Q:$Q),"")</f>
        <v/>
      </c>
      <c r="F190" s="7" t="str">
        <f>IFERROR(_xlfn.XLOOKUP($B190,map_headernames!G:G,map_headernames!$Q:$Q),"")</f>
        <v/>
      </c>
      <c r="G190" s="7" t="str">
        <f>IFERROR(_xlfn.XLOOKUP($B190,map_headernames!I:I,map_headernames!$Q:$Q),"")</f>
        <v>pctdisability</v>
      </c>
      <c r="H190" s="7" t="str">
        <f>IFERROR(_xlfn.XLOOKUP($B190,map_headernames!J:J,map_headernames!$Q:$Q),"")</f>
        <v/>
      </c>
      <c r="I190" s="7" t="str">
        <f>IFERROR(_xlfn.XLOOKUP($B190,map_headernames!K:K,map_headernames!$Q:$Q),"")</f>
        <v/>
      </c>
      <c r="J190" s="7" t="str">
        <f>IFERROR(_xlfn.XLOOKUP($B190,map_headernames!L:L,map_headernames!$Q:$Q),"")</f>
        <v/>
      </c>
      <c r="K190" s="7" t="str">
        <f>IFERROR(_xlfn.XLOOKUP($B190,map_headernames!N:N,map_headernames!$Q:$Q),"")</f>
        <v/>
      </c>
      <c r="L190" s="7" t="str">
        <f>IFERROR(_xlfn.XLOOKUP($B190,map_headernames!O:O,map_headernames!$Q:$Q),"")</f>
        <v/>
      </c>
      <c r="M190" s="7" t="str">
        <f>IFERROR(_xlfn.XLOOKUP($B190,map_headernames!P:P,map_headernames!$Q:$Q),"")</f>
        <v/>
      </c>
    </row>
    <row r="191" spans="1:13">
      <c r="A191" s="7">
        <v>244</v>
      </c>
      <c r="B191" s="405" t="s">
        <v>2560</v>
      </c>
      <c r="C191" s="405" t="s">
        <v>2561</v>
      </c>
      <c r="D191" s="405" t="s">
        <v>2182</v>
      </c>
      <c r="E191" s="406" t="str">
        <f>IFERROR(_xlfn.XLOOKUP($B191,map_headernames!H:H,map_headernames!$Q:$Q),"")</f>
        <v>rateheartdisease</v>
      </c>
      <c r="F191" s="7" t="str">
        <f>IFERROR(_xlfn.XLOOKUP($B191,map_headernames!G:G,map_headernames!$Q:$Q),"")</f>
        <v/>
      </c>
      <c r="G191" s="7" t="str">
        <f>IFERROR(_xlfn.XLOOKUP($B191,map_headernames!I:I,map_headernames!$Q:$Q),"")</f>
        <v>rateheartdisease</v>
      </c>
      <c r="H191" s="7" t="str">
        <f>IFERROR(_xlfn.XLOOKUP($B191,map_headernames!J:J,map_headernames!$Q:$Q),"")</f>
        <v/>
      </c>
      <c r="I191" s="7" t="str">
        <f>IFERROR(_xlfn.XLOOKUP($B191,map_headernames!K:K,map_headernames!$Q:$Q),"")</f>
        <v/>
      </c>
      <c r="J191" s="7" t="str">
        <f>IFERROR(_xlfn.XLOOKUP($B191,map_headernames!L:L,map_headernames!$Q:$Q),"")</f>
        <v/>
      </c>
      <c r="K191" s="7" t="str">
        <f>IFERROR(_xlfn.XLOOKUP($B191,map_headernames!N:N,map_headernames!$Q:$Q),"")</f>
        <v/>
      </c>
      <c r="L191" s="7" t="str">
        <f>IFERROR(_xlfn.XLOOKUP($B191,map_headernames!O:O,map_headernames!$Q:$Q),"")</f>
        <v/>
      </c>
      <c r="M191" s="7" t="str">
        <f>IFERROR(_xlfn.XLOOKUP($B191,map_headernames!P:P,map_headernames!$Q:$Q),"")</f>
        <v/>
      </c>
    </row>
    <row r="192" spans="1:13">
      <c r="A192" s="7">
        <v>242</v>
      </c>
      <c r="B192" s="405" t="s">
        <v>2685</v>
      </c>
      <c r="C192" s="405" t="s">
        <v>1140</v>
      </c>
      <c r="D192" s="405" t="s">
        <v>2182</v>
      </c>
      <c r="E192" s="406" t="str">
        <f>IFERROR(_xlfn.XLOOKUP($B192,map_headernames!H:H,map_headernames!$Q:$Q),"")</f>
        <v>lowlifex_synonym</v>
      </c>
      <c r="F192" s="7" t="str">
        <f>IFERROR(_xlfn.XLOOKUP($B192,map_headernames!G:G,map_headernames!$Q:$Q),"")</f>
        <v/>
      </c>
      <c r="G192" s="7" t="str">
        <f>IFERROR(_xlfn.XLOOKUP($B192,map_headernames!I:I,map_headernames!$Q:$Q),"")</f>
        <v>lowlifex_synonym</v>
      </c>
      <c r="H192" s="7" t="str">
        <f>IFERROR(_xlfn.XLOOKUP($B192,map_headernames!J:J,map_headernames!$Q:$Q),"")</f>
        <v/>
      </c>
      <c r="I192" s="7" t="str">
        <f>IFERROR(_xlfn.XLOOKUP($B192,map_headernames!K:K,map_headernames!$Q:$Q),"")</f>
        <v/>
      </c>
      <c r="J192" s="7" t="str">
        <f>IFERROR(_xlfn.XLOOKUP($B192,map_headernames!L:L,map_headernames!$Q:$Q),"")</f>
        <v/>
      </c>
      <c r="K192" s="7" t="str">
        <f>IFERROR(_xlfn.XLOOKUP($B192,map_headernames!N:N,map_headernames!$Q:$Q),"")</f>
        <v/>
      </c>
      <c r="L192" s="7" t="str">
        <f>IFERROR(_xlfn.XLOOKUP($B192,map_headernames!O:O,map_headernames!$Q:$Q),"")</f>
        <v/>
      </c>
      <c r="M192" s="7" t="str">
        <f>IFERROR(_xlfn.XLOOKUP($B192,map_headernames!P:P,map_headernames!$Q:$Q),"")</f>
        <v/>
      </c>
    </row>
    <row r="193" spans="1:14">
      <c r="A193" s="7">
        <v>243</v>
      </c>
      <c r="B193" s="418" t="s">
        <v>1618</v>
      </c>
      <c r="C193" s="418" t="s">
        <v>5675</v>
      </c>
      <c r="D193" s="418" t="s">
        <v>2182</v>
      </c>
      <c r="E193" s="417" t="str">
        <f>IFERROR(_xlfn.XLOOKUP($B193,map_headernames!H:H,map_headernames!$Q:$Q),"")</f>
        <v/>
      </c>
      <c r="F193" s="417" t="str">
        <f>IFERROR(_xlfn.XLOOKUP($B193,map_headernames!G:G,map_headernames!$Q:$Q),"")</f>
        <v/>
      </c>
      <c r="G193" s="417" t="str">
        <f>IFERROR(_xlfn.XLOOKUP($B193,map_headernames!I:I,map_headernames!$Q:$Q),"")</f>
        <v/>
      </c>
      <c r="H193" s="417" t="str">
        <f>IFERROR(_xlfn.XLOOKUP($B193,map_headernames!J:J,map_headernames!$Q:$Q),"")</f>
        <v/>
      </c>
      <c r="I193" s="417" t="str">
        <f>IFERROR(_xlfn.XLOOKUP($B193,map_headernames!K:K,map_headernames!$Q:$Q),"")</f>
        <v>lowlifex</v>
      </c>
      <c r="J193" s="7" t="str">
        <f>IFERROR(_xlfn.XLOOKUP($B193,map_headernames!L:L,map_headernames!$Q:$Q),"")</f>
        <v/>
      </c>
      <c r="K193" s="7" t="str">
        <f>IFERROR(_xlfn.XLOOKUP($B193,map_headernames!N:N,map_headernames!$Q:$Q),"")</f>
        <v/>
      </c>
      <c r="L193" s="7" t="str">
        <f>IFERROR(_xlfn.XLOOKUP($B193,map_headernames!O:O,map_headernames!$Q:$Q),"")</f>
        <v/>
      </c>
      <c r="M193" s="7" t="str">
        <f>IFERROR(_xlfn.XLOOKUP($B193,map_headernames!P:P,map_headernames!$Q:$Q),"")</f>
        <v/>
      </c>
      <c r="N193" s="7" t="s">
        <v>5726</v>
      </c>
    </row>
    <row r="194" spans="1:14">
      <c r="A194" s="442">
        <v>260</v>
      </c>
      <c r="B194" s="405" t="s">
        <v>2636</v>
      </c>
      <c r="C194" s="405" t="s">
        <v>2637</v>
      </c>
      <c r="D194" s="405" t="s">
        <v>2630</v>
      </c>
      <c r="E194" s="406" t="str">
        <f>IFERROR(_xlfn.XLOOKUP($B194,map_headernames!H:H,map_headernames!$Q:$Q),"")</f>
        <v>state.avg.pctnobroadband</v>
      </c>
      <c r="F194" s="7" t="str">
        <f>IFERROR(_xlfn.XLOOKUP($B194,map_headernames!G:G,map_headernames!$Q:$Q),"")</f>
        <v/>
      </c>
      <c r="G194" s="7" t="str">
        <f>IFERROR(_xlfn.XLOOKUP($B194,map_headernames!I:I,map_headernames!$Q:$Q),"")</f>
        <v>state.avg.pctnobroadband</v>
      </c>
      <c r="H194" s="7" t="str">
        <f>IFERROR(_xlfn.XLOOKUP($B194,map_headernames!J:J,map_headernames!$Q:$Q),"")</f>
        <v/>
      </c>
      <c r="I194" s="7" t="str">
        <f>IFERROR(_xlfn.XLOOKUP($B194,map_headernames!K:K,map_headernames!$Q:$Q),"")</f>
        <v/>
      </c>
      <c r="J194" s="7" t="str">
        <f>IFERROR(_xlfn.XLOOKUP($B194,map_headernames!L:L,map_headernames!$Q:$Q),"")</f>
        <v/>
      </c>
      <c r="K194" s="7" t="str">
        <f>IFERROR(_xlfn.XLOOKUP($B194,map_headernames!N:N,map_headernames!$Q:$Q),"")</f>
        <v/>
      </c>
      <c r="L194" s="7" t="str">
        <f>IFERROR(_xlfn.XLOOKUP($B194,map_headernames!O:O,map_headernames!$Q:$Q),"")</f>
        <v/>
      </c>
      <c r="M194" s="7" t="str">
        <f>IFERROR(_xlfn.XLOOKUP($B194,map_headernames!P:P,map_headernames!$Q:$Q),"")</f>
        <v/>
      </c>
    </row>
    <row r="195" spans="1:14">
      <c r="A195" s="7">
        <v>272</v>
      </c>
      <c r="B195" s="405" t="s">
        <v>2641</v>
      </c>
      <c r="C195" s="405" t="s">
        <v>2642</v>
      </c>
      <c r="D195" s="405" t="s">
        <v>2630</v>
      </c>
      <c r="E195" s="406" t="str">
        <f>IFERROR(_xlfn.XLOOKUP($B195,map_headernames!H:H,map_headernames!$Q:$Q),"")</f>
        <v>state.pctile.pctnobroadband</v>
      </c>
      <c r="F195" s="7" t="str">
        <f>IFERROR(_xlfn.XLOOKUP($B195,map_headernames!G:G,map_headernames!$Q:$Q),"")</f>
        <v/>
      </c>
      <c r="G195" s="7" t="str">
        <f>IFERROR(_xlfn.XLOOKUP($B195,map_headernames!I:I,map_headernames!$Q:$Q),"")</f>
        <v>state.pctile.pctnobroadband</v>
      </c>
      <c r="H195" s="7" t="str">
        <f>IFERROR(_xlfn.XLOOKUP($B195,map_headernames!J:J,map_headernames!$Q:$Q),"")</f>
        <v/>
      </c>
      <c r="I195" s="7" t="str">
        <f>IFERROR(_xlfn.XLOOKUP($B195,map_headernames!K:K,map_headernames!$Q:$Q),"")</f>
        <v/>
      </c>
      <c r="J195" s="7" t="str">
        <f>IFERROR(_xlfn.XLOOKUP($B195,map_headernames!L:L,map_headernames!$Q:$Q),"")</f>
        <v/>
      </c>
      <c r="K195" s="7" t="str">
        <f>IFERROR(_xlfn.XLOOKUP($B195,map_headernames!N:N,map_headernames!$Q:$Q),"")</f>
        <v/>
      </c>
      <c r="L195" s="7" t="str">
        <f>IFERROR(_xlfn.XLOOKUP($B195,map_headernames!O:O,map_headernames!$Q:$Q),"")</f>
        <v/>
      </c>
      <c r="M195" s="7" t="str">
        <f>IFERROR(_xlfn.XLOOKUP($B195,map_headernames!P:P,map_headernames!$Q:$Q),"")</f>
        <v/>
      </c>
    </row>
    <row r="196" spans="1:14">
      <c r="A196" s="442">
        <v>261</v>
      </c>
      <c r="B196" s="405" t="s">
        <v>2638</v>
      </c>
      <c r="C196" s="405" t="s">
        <v>2639</v>
      </c>
      <c r="D196" s="405" t="s">
        <v>2630</v>
      </c>
      <c r="E196" s="406" t="str">
        <f>IFERROR(_xlfn.XLOOKUP($B196,map_headernames!H:H,map_headernames!$Q:$Q),"")</f>
        <v>state.avg.pctnohealthinsurance</v>
      </c>
      <c r="F196" s="7" t="str">
        <f>IFERROR(_xlfn.XLOOKUP($B196,map_headernames!G:G,map_headernames!$Q:$Q),"")</f>
        <v/>
      </c>
      <c r="G196" s="7" t="str">
        <f>IFERROR(_xlfn.XLOOKUP($B196,map_headernames!I:I,map_headernames!$Q:$Q),"")</f>
        <v>state.avg.pctnohealthinsurance</v>
      </c>
      <c r="H196" s="7" t="str">
        <f>IFERROR(_xlfn.XLOOKUP($B196,map_headernames!J:J,map_headernames!$Q:$Q),"")</f>
        <v/>
      </c>
      <c r="I196" s="7" t="str">
        <f>IFERROR(_xlfn.XLOOKUP($B196,map_headernames!K:K,map_headernames!$Q:$Q),"")</f>
        <v/>
      </c>
      <c r="J196" s="7" t="str">
        <f>IFERROR(_xlfn.XLOOKUP($B196,map_headernames!L:L,map_headernames!$Q:$Q),"")</f>
        <v/>
      </c>
      <c r="K196" s="7" t="str">
        <f>IFERROR(_xlfn.XLOOKUP($B196,map_headernames!N:N,map_headernames!$Q:$Q),"")</f>
        <v/>
      </c>
      <c r="L196" s="7" t="str">
        <f>IFERROR(_xlfn.XLOOKUP($B196,map_headernames!O:O,map_headernames!$Q:$Q),"")</f>
        <v/>
      </c>
      <c r="M196" s="7" t="str">
        <f>IFERROR(_xlfn.XLOOKUP($B196,map_headernames!P:P,map_headernames!$Q:$Q),"")</f>
        <v/>
      </c>
    </row>
    <row r="197" spans="1:14">
      <c r="A197" s="7">
        <v>273</v>
      </c>
      <c r="B197" s="405" t="s">
        <v>2643</v>
      </c>
      <c r="C197" s="405" t="s">
        <v>2644</v>
      </c>
      <c r="D197" s="405" t="s">
        <v>2630</v>
      </c>
      <c r="E197" s="406" t="str">
        <f>IFERROR(_xlfn.XLOOKUP($B197,map_headernames!H:H,map_headernames!$Q:$Q),"")</f>
        <v>state.pctile.pctnohealthinsurance</v>
      </c>
      <c r="F197" s="7" t="str">
        <f>IFERROR(_xlfn.XLOOKUP($B197,map_headernames!G:G,map_headernames!$Q:$Q),"")</f>
        <v/>
      </c>
      <c r="G197" s="7" t="str">
        <f>IFERROR(_xlfn.XLOOKUP($B197,map_headernames!I:I,map_headernames!$Q:$Q),"")</f>
        <v>state.pctile.pctnohealthinsurance</v>
      </c>
      <c r="H197" s="7" t="str">
        <f>IFERROR(_xlfn.XLOOKUP($B197,map_headernames!J:J,map_headernames!$Q:$Q),"")</f>
        <v/>
      </c>
      <c r="I197" s="7" t="str">
        <f>IFERROR(_xlfn.XLOOKUP($B197,map_headernames!K:K,map_headernames!$Q:$Q),"")</f>
        <v/>
      </c>
      <c r="J197" s="7" t="str">
        <f>IFERROR(_xlfn.XLOOKUP($B197,map_headernames!L:L,map_headernames!$Q:$Q),"")</f>
        <v/>
      </c>
      <c r="K197" s="7" t="str">
        <f>IFERROR(_xlfn.XLOOKUP($B197,map_headernames!N:N,map_headernames!$Q:$Q),"")</f>
        <v/>
      </c>
      <c r="L197" s="7" t="str">
        <f>IFERROR(_xlfn.XLOOKUP($B197,map_headernames!O:O,map_headernames!$Q:$Q),"")</f>
        <v/>
      </c>
      <c r="M197" s="7" t="str">
        <f>IFERROR(_xlfn.XLOOKUP($B197,map_headernames!P:P,map_headernames!$Q:$Q),"")</f>
        <v/>
      </c>
    </row>
    <row r="198" spans="1:14">
      <c r="A198" s="442">
        <v>264</v>
      </c>
      <c r="B198" s="405" t="s">
        <v>2613</v>
      </c>
      <c r="C198" s="405" t="s">
        <v>2614</v>
      </c>
      <c r="D198" s="405" t="s">
        <v>2602</v>
      </c>
      <c r="E198" s="406" t="str">
        <f>IFERROR(_xlfn.XLOOKUP($B198,map_headernames!H:H,map_headernames!$Q:$Q),"")</f>
        <v>state.avg.pctfire</v>
      </c>
      <c r="F198" s="7" t="str">
        <f>IFERROR(_xlfn.XLOOKUP($B198,map_headernames!G:G,map_headernames!$Q:$Q),"")</f>
        <v/>
      </c>
      <c r="G198" s="7" t="str">
        <f>IFERROR(_xlfn.XLOOKUP($B198,map_headernames!I:I,map_headernames!$Q:$Q),"")</f>
        <v>state.avg.pctfire</v>
      </c>
      <c r="H198" s="7" t="str">
        <f>IFERROR(_xlfn.XLOOKUP($B198,map_headernames!J:J,map_headernames!$Q:$Q),"")</f>
        <v/>
      </c>
      <c r="I198" s="7" t="str">
        <f>IFERROR(_xlfn.XLOOKUP($B198,map_headernames!K:K,map_headernames!$Q:$Q),"")</f>
        <v/>
      </c>
      <c r="J198" s="7" t="str">
        <f>IFERROR(_xlfn.XLOOKUP($B198,map_headernames!L:L,map_headernames!$Q:$Q),"")</f>
        <v/>
      </c>
      <c r="K198" s="7" t="str">
        <f>IFERROR(_xlfn.XLOOKUP($B198,map_headernames!N:N,map_headernames!$Q:$Q),"")</f>
        <v/>
      </c>
      <c r="L198" s="7" t="str">
        <f>IFERROR(_xlfn.XLOOKUP($B198,map_headernames!O:O,map_headernames!$Q:$Q),"")</f>
        <v/>
      </c>
      <c r="M198" s="7" t="str">
        <f>IFERROR(_xlfn.XLOOKUP($B198,map_headernames!P:P,map_headernames!$Q:$Q),"")</f>
        <v/>
      </c>
    </row>
    <row r="199" spans="1:14">
      <c r="A199" s="7">
        <v>276</v>
      </c>
      <c r="B199" s="405" t="s">
        <v>2618</v>
      </c>
      <c r="C199" s="405" t="s">
        <v>2619</v>
      </c>
      <c r="D199" s="405" t="s">
        <v>2602</v>
      </c>
      <c r="E199" s="406" t="str">
        <f>IFERROR(_xlfn.XLOOKUP($B199,map_headernames!H:H,map_headernames!$Q:$Q),"")</f>
        <v>state.pctile.pctfire</v>
      </c>
      <c r="F199" s="7" t="str">
        <f>IFERROR(_xlfn.XLOOKUP($B199,map_headernames!G:G,map_headernames!$Q:$Q),"")</f>
        <v/>
      </c>
      <c r="G199" s="7" t="str">
        <f>IFERROR(_xlfn.XLOOKUP($B199,map_headernames!I:I,map_headernames!$Q:$Q),"")</f>
        <v>state.pctile.pctfire</v>
      </c>
      <c r="H199" s="7" t="str">
        <f>IFERROR(_xlfn.XLOOKUP($B199,map_headernames!J:J,map_headernames!$Q:$Q),"")</f>
        <v/>
      </c>
      <c r="I199" s="7" t="str">
        <f>IFERROR(_xlfn.XLOOKUP($B199,map_headernames!K:K,map_headernames!$Q:$Q),"")</f>
        <v/>
      </c>
      <c r="J199" s="7" t="str">
        <f>IFERROR(_xlfn.XLOOKUP($B199,map_headernames!L:L,map_headernames!$Q:$Q),"")</f>
        <v/>
      </c>
      <c r="K199" s="7" t="str">
        <f>IFERROR(_xlfn.XLOOKUP($B199,map_headernames!N:N,map_headernames!$Q:$Q),"")</f>
        <v/>
      </c>
      <c r="L199" s="7" t="str">
        <f>IFERROR(_xlfn.XLOOKUP($B199,map_headernames!O:O,map_headernames!$Q:$Q),"")</f>
        <v/>
      </c>
      <c r="M199" s="7" t="str">
        <f>IFERROR(_xlfn.XLOOKUP($B199,map_headernames!P:P,map_headernames!$Q:$Q),"")</f>
        <v/>
      </c>
    </row>
    <row r="200" spans="1:14">
      <c r="A200" s="442">
        <v>265</v>
      </c>
      <c r="B200" s="405" t="s">
        <v>2675</v>
      </c>
      <c r="C200" s="405" t="s">
        <v>2676</v>
      </c>
      <c r="D200" s="405" t="s">
        <v>2602</v>
      </c>
      <c r="E200" s="406" t="str">
        <f>IFERROR(_xlfn.XLOOKUP($B200,map_headernames!H:H,map_headernames!$Q:$Q),"")</f>
        <v>state.avg.pctfire30</v>
      </c>
      <c r="F200" s="7" t="str">
        <f>IFERROR(_xlfn.XLOOKUP($B200,map_headernames!G:G,map_headernames!$Q:$Q),"")</f>
        <v/>
      </c>
      <c r="G200" s="7" t="str">
        <f>IFERROR(_xlfn.XLOOKUP($B200,map_headernames!I:I,map_headernames!$Q:$Q),"")</f>
        <v>state.avg.pctfire30</v>
      </c>
      <c r="H200" s="7" t="str">
        <f>IFERROR(_xlfn.XLOOKUP($B200,map_headernames!J:J,map_headernames!$Q:$Q),"")</f>
        <v/>
      </c>
      <c r="I200" s="7" t="str">
        <f>IFERROR(_xlfn.XLOOKUP($B200,map_headernames!K:K,map_headernames!$Q:$Q),"")</f>
        <v/>
      </c>
      <c r="J200" s="7" t="str">
        <f>IFERROR(_xlfn.XLOOKUP($B200,map_headernames!L:L,map_headernames!$Q:$Q),"")</f>
        <v/>
      </c>
      <c r="K200" s="7" t="str">
        <f>IFERROR(_xlfn.XLOOKUP($B200,map_headernames!N:N,map_headernames!$Q:$Q),"")</f>
        <v/>
      </c>
      <c r="L200" s="7" t="str">
        <f>IFERROR(_xlfn.XLOOKUP($B200,map_headernames!O:O,map_headernames!$Q:$Q),"")</f>
        <v/>
      </c>
      <c r="M200" s="7" t="str">
        <f>IFERROR(_xlfn.XLOOKUP($B200,map_headernames!P:P,map_headernames!$Q:$Q),"")</f>
        <v/>
      </c>
    </row>
    <row r="201" spans="1:14">
      <c r="A201" s="7">
        <v>277</v>
      </c>
      <c r="B201" s="405" t="s">
        <v>2669</v>
      </c>
      <c r="C201" s="405" t="s">
        <v>2670</v>
      </c>
      <c r="D201" s="405" t="s">
        <v>2602</v>
      </c>
      <c r="E201" s="406" t="str">
        <f>IFERROR(_xlfn.XLOOKUP($B201,map_headernames!H:H,map_headernames!$Q:$Q),"")</f>
        <v>state.pctile.pctfire30</v>
      </c>
      <c r="F201" s="7" t="str">
        <f>IFERROR(_xlfn.XLOOKUP($B201,map_headernames!G:G,map_headernames!$Q:$Q),"")</f>
        <v/>
      </c>
      <c r="G201" s="7" t="str">
        <f>IFERROR(_xlfn.XLOOKUP($B201,map_headernames!I:I,map_headernames!$Q:$Q),"")</f>
        <v>state.pctile.pctfire30</v>
      </c>
      <c r="H201" s="7" t="str">
        <f>IFERROR(_xlfn.XLOOKUP($B201,map_headernames!J:J,map_headernames!$Q:$Q),"")</f>
        <v/>
      </c>
      <c r="I201" s="7" t="str">
        <f>IFERROR(_xlfn.XLOOKUP($B201,map_headernames!K:K,map_headernames!$Q:$Q),"")</f>
        <v/>
      </c>
      <c r="J201" s="7" t="str">
        <f>IFERROR(_xlfn.XLOOKUP($B201,map_headernames!L:L,map_headernames!$Q:$Q),"")</f>
        <v/>
      </c>
      <c r="K201" s="7" t="str">
        <f>IFERROR(_xlfn.XLOOKUP($B201,map_headernames!N:N,map_headernames!$Q:$Q),"")</f>
        <v/>
      </c>
      <c r="L201" s="7" t="str">
        <f>IFERROR(_xlfn.XLOOKUP($B201,map_headernames!O:O,map_headernames!$Q:$Q),"")</f>
        <v/>
      </c>
      <c r="M201" s="7" t="str">
        <f>IFERROR(_xlfn.XLOOKUP($B201,map_headernames!P:P,map_headernames!$Q:$Q),"")</f>
        <v/>
      </c>
    </row>
    <row r="202" spans="1:14">
      <c r="A202" s="442">
        <v>262</v>
      </c>
      <c r="B202" s="405" t="s">
        <v>2610</v>
      </c>
      <c r="C202" s="405" t="s">
        <v>2611</v>
      </c>
      <c r="D202" s="405" t="s">
        <v>2602</v>
      </c>
      <c r="E202" s="406" t="str">
        <f>IFERROR(_xlfn.XLOOKUP($B202,map_headernames!H:H,map_headernames!$Q:$Q),"")</f>
        <v>state.avg.pctflood</v>
      </c>
      <c r="F202" s="7" t="str">
        <f>IFERROR(_xlfn.XLOOKUP($B202,map_headernames!G:G,map_headernames!$Q:$Q),"")</f>
        <v/>
      </c>
      <c r="G202" s="7" t="str">
        <f>IFERROR(_xlfn.XLOOKUP($B202,map_headernames!I:I,map_headernames!$Q:$Q),"")</f>
        <v>state.avg.pctflood</v>
      </c>
      <c r="H202" s="7" t="str">
        <f>IFERROR(_xlfn.XLOOKUP($B202,map_headernames!J:J,map_headernames!$Q:$Q),"")</f>
        <v/>
      </c>
      <c r="I202" s="7" t="str">
        <f>IFERROR(_xlfn.XLOOKUP($B202,map_headernames!K:K,map_headernames!$Q:$Q),"")</f>
        <v/>
      </c>
      <c r="J202" s="7" t="str">
        <f>IFERROR(_xlfn.XLOOKUP($B202,map_headernames!L:L,map_headernames!$Q:$Q),"")</f>
        <v/>
      </c>
      <c r="K202" s="7" t="str">
        <f>IFERROR(_xlfn.XLOOKUP($B202,map_headernames!N:N,map_headernames!$Q:$Q),"")</f>
        <v/>
      </c>
      <c r="L202" s="7" t="str">
        <f>IFERROR(_xlfn.XLOOKUP($B202,map_headernames!O:O,map_headernames!$Q:$Q),"")</f>
        <v/>
      </c>
      <c r="M202" s="7" t="str">
        <f>IFERROR(_xlfn.XLOOKUP($B202,map_headernames!P:P,map_headernames!$Q:$Q),"")</f>
        <v/>
      </c>
    </row>
    <row r="203" spans="1:14">
      <c r="A203" s="7">
        <v>274</v>
      </c>
      <c r="B203" s="405" t="s">
        <v>2616</v>
      </c>
      <c r="C203" s="405" t="s">
        <v>2617</v>
      </c>
      <c r="D203" s="405" t="s">
        <v>2602</v>
      </c>
      <c r="E203" s="406" t="str">
        <f>IFERROR(_xlfn.XLOOKUP($B203,map_headernames!H:H,map_headernames!$Q:$Q),"")</f>
        <v>state.pctile.pctflood</v>
      </c>
      <c r="F203" s="7" t="str">
        <f>IFERROR(_xlfn.XLOOKUP($B203,map_headernames!G:G,map_headernames!$Q:$Q),"")</f>
        <v/>
      </c>
      <c r="G203" s="7" t="str">
        <f>IFERROR(_xlfn.XLOOKUP($B203,map_headernames!I:I,map_headernames!$Q:$Q),"")</f>
        <v>state.pctile.pctflood</v>
      </c>
      <c r="H203" s="7" t="str">
        <f>IFERROR(_xlfn.XLOOKUP($B203,map_headernames!J:J,map_headernames!$Q:$Q),"")</f>
        <v/>
      </c>
      <c r="I203" s="7" t="str">
        <f>IFERROR(_xlfn.XLOOKUP($B203,map_headernames!K:K,map_headernames!$Q:$Q),"")</f>
        <v/>
      </c>
      <c r="J203" s="7" t="str">
        <f>IFERROR(_xlfn.XLOOKUP($B203,map_headernames!L:L,map_headernames!$Q:$Q),"")</f>
        <v/>
      </c>
      <c r="K203" s="7" t="str">
        <f>IFERROR(_xlfn.XLOOKUP($B203,map_headernames!N:N,map_headernames!$Q:$Q),"")</f>
        <v/>
      </c>
      <c r="L203" s="7" t="str">
        <f>IFERROR(_xlfn.XLOOKUP($B203,map_headernames!O:O,map_headernames!$Q:$Q),"")</f>
        <v/>
      </c>
      <c r="M203" s="7" t="str">
        <f>IFERROR(_xlfn.XLOOKUP($B203,map_headernames!P:P,map_headernames!$Q:$Q),"")</f>
        <v/>
      </c>
    </row>
    <row r="204" spans="1:14">
      <c r="A204" s="442">
        <v>263</v>
      </c>
      <c r="B204" s="405" t="s">
        <v>2691</v>
      </c>
      <c r="C204" s="405" t="s">
        <v>2692</v>
      </c>
      <c r="D204" s="405" t="s">
        <v>2602</v>
      </c>
      <c r="E204" s="406" t="str">
        <f>IFERROR(_xlfn.XLOOKUP($B204,map_headernames!H:H,map_headernames!$Q:$Q),"")</f>
        <v>state.avg.pctflood30</v>
      </c>
      <c r="F204" s="7" t="str">
        <f>IFERROR(_xlfn.XLOOKUP($B204,map_headernames!G:G,map_headernames!$Q:$Q),"")</f>
        <v/>
      </c>
      <c r="G204" s="7" t="str">
        <f>IFERROR(_xlfn.XLOOKUP($B204,map_headernames!I:I,map_headernames!$Q:$Q),"")</f>
        <v>state.avg.pctflood30</v>
      </c>
      <c r="H204" s="7" t="str">
        <f>IFERROR(_xlfn.XLOOKUP($B204,map_headernames!J:J,map_headernames!$Q:$Q),"")</f>
        <v/>
      </c>
      <c r="I204" s="7" t="str">
        <f>IFERROR(_xlfn.XLOOKUP($B204,map_headernames!K:K,map_headernames!$Q:$Q),"")</f>
        <v/>
      </c>
      <c r="J204" s="7" t="str">
        <f>IFERROR(_xlfn.XLOOKUP($B204,map_headernames!L:L,map_headernames!$Q:$Q),"")</f>
        <v/>
      </c>
      <c r="K204" s="7" t="str">
        <f>IFERROR(_xlfn.XLOOKUP($B204,map_headernames!N:N,map_headernames!$Q:$Q),"")</f>
        <v/>
      </c>
      <c r="L204" s="7" t="str">
        <f>IFERROR(_xlfn.XLOOKUP($B204,map_headernames!O:O,map_headernames!$Q:$Q),"")</f>
        <v/>
      </c>
      <c r="M204" s="7" t="str">
        <f>IFERROR(_xlfn.XLOOKUP($B204,map_headernames!P:P,map_headernames!$Q:$Q),"")</f>
        <v/>
      </c>
    </row>
    <row r="205" spans="1:14">
      <c r="A205" s="7">
        <v>275</v>
      </c>
      <c r="B205" s="405" t="s">
        <v>2695</v>
      </c>
      <c r="C205" s="405" t="s">
        <v>2696</v>
      </c>
      <c r="D205" s="405" t="s">
        <v>2602</v>
      </c>
      <c r="E205" s="406" t="str">
        <f>IFERROR(_xlfn.XLOOKUP($B205,map_headernames!H:H,map_headernames!$Q:$Q),"")</f>
        <v>state.pctile.pctflood30</v>
      </c>
      <c r="F205" s="7" t="str">
        <f>IFERROR(_xlfn.XLOOKUP($B205,map_headernames!G:G,map_headernames!$Q:$Q),"")</f>
        <v/>
      </c>
      <c r="G205" s="7" t="str">
        <f>IFERROR(_xlfn.XLOOKUP($B205,map_headernames!I:I,map_headernames!$Q:$Q),"")</f>
        <v>state.pctile.pctflood30</v>
      </c>
      <c r="H205" s="7" t="str">
        <f>IFERROR(_xlfn.XLOOKUP($B205,map_headernames!J:J,map_headernames!$Q:$Q),"")</f>
        <v/>
      </c>
      <c r="I205" s="7" t="str">
        <f>IFERROR(_xlfn.XLOOKUP($B205,map_headernames!K:K,map_headernames!$Q:$Q),"")</f>
        <v/>
      </c>
      <c r="J205" s="7" t="str">
        <f>IFERROR(_xlfn.XLOOKUP($B205,map_headernames!L:L,map_headernames!$Q:$Q),"")</f>
        <v/>
      </c>
      <c r="K205" s="7" t="str">
        <f>IFERROR(_xlfn.XLOOKUP($B205,map_headernames!N:N,map_headernames!$Q:$Q),"")</f>
        <v/>
      </c>
      <c r="L205" s="7" t="str">
        <f>IFERROR(_xlfn.XLOOKUP($B205,map_headernames!O:O,map_headernames!$Q:$Q),"")</f>
        <v/>
      </c>
      <c r="M205" s="7" t="str">
        <f>IFERROR(_xlfn.XLOOKUP($B205,map_headernames!P:P,map_headernames!$Q:$Q),"")</f>
        <v/>
      </c>
    </row>
    <row r="206" spans="1:14">
      <c r="A206" s="7">
        <v>72</v>
      </c>
      <c r="B206" s="412" t="s">
        <v>5670</v>
      </c>
      <c r="C206" s="412" t="s">
        <v>2166</v>
      </c>
      <c r="D206" s="412" t="s">
        <v>1079</v>
      </c>
      <c r="E206" s="42" t="str">
        <f>IFERROR(_xlfn.XLOOKUP($B206,map_headernames!H:H,map_headernames!$Q:$Q),"")</f>
        <v>state.avg.Demog.Index</v>
      </c>
      <c r="F206" s="42" t="str">
        <f>IFERROR(_xlfn.XLOOKUP($B206,map_headernames!G:G,map_headernames!$Q:$Q),"")</f>
        <v/>
      </c>
      <c r="G206" s="42" t="str">
        <f>IFERROR(_xlfn.XLOOKUP($B206,map_headernames!I:I,map_headernames!$Q:$Q),"")</f>
        <v>state.avg.Demog.Index</v>
      </c>
      <c r="H206" s="7" t="str">
        <f>IFERROR(_xlfn.XLOOKUP($B206,map_headernames!J:J,map_headernames!$Q:$Q),"")</f>
        <v/>
      </c>
      <c r="I206" s="7" t="str">
        <f>IFERROR(_xlfn.XLOOKUP($B206,map_headernames!K:K,map_headernames!$Q:$Q),"")</f>
        <v/>
      </c>
      <c r="J206" s="7" t="str">
        <f>IFERROR(_xlfn.XLOOKUP($B206,map_headernames!L:L,map_headernames!$Q:$Q),"")</f>
        <v/>
      </c>
      <c r="K206" s="7" t="str">
        <f>IFERROR(_xlfn.XLOOKUP($B206,map_headernames!N:N,map_headernames!$Q:$Q),"")</f>
        <v>state.avg.Demog.Index</v>
      </c>
      <c r="L206" s="7" t="str">
        <f>IFERROR(_xlfn.XLOOKUP($B206,map_headernames!O:O,map_headernames!$Q:$Q),"")</f>
        <v>state.avg.Demog.Index</v>
      </c>
      <c r="M206" s="7" t="str">
        <f>IFERROR(_xlfn.XLOOKUP($B206,map_headernames!P:P,map_headernames!$Q:$Q),"")</f>
        <v/>
      </c>
      <c r="N206" s="445" t="s">
        <v>5720</v>
      </c>
    </row>
    <row r="207" spans="1:14">
      <c r="A207" s="442">
        <v>94</v>
      </c>
      <c r="B207" s="412" t="s">
        <v>5694</v>
      </c>
      <c r="C207" s="412" t="s">
        <v>1742</v>
      </c>
      <c r="D207" s="412" t="s">
        <v>1079</v>
      </c>
      <c r="E207" s="42" t="str">
        <f>IFERROR(_xlfn.XLOOKUP($B207,map_headernames!H:H,map_headernames!$Q:$Q),"")</f>
        <v>state.pctile.Demog.Index</v>
      </c>
      <c r="F207" s="42" t="str">
        <f>IFERROR(_xlfn.XLOOKUP($B207,map_headernames!G:G,map_headernames!$Q:$Q),"")</f>
        <v/>
      </c>
      <c r="G207" s="42" t="str">
        <f>IFERROR(_xlfn.XLOOKUP($B207,map_headernames!I:I,map_headernames!$Q:$Q),"")</f>
        <v>state.pctile.Demog.Index</v>
      </c>
      <c r="H207" s="7" t="str">
        <f>IFERROR(_xlfn.XLOOKUP($B207,map_headernames!J:J,map_headernames!$Q:$Q),"")</f>
        <v/>
      </c>
      <c r="I207" s="7" t="str">
        <f>IFERROR(_xlfn.XLOOKUP($B207,map_headernames!K:K,map_headernames!$Q:$Q),"")</f>
        <v/>
      </c>
      <c r="J207" s="7" t="str">
        <f>IFERROR(_xlfn.XLOOKUP($B207,map_headernames!L:L,map_headernames!$Q:$Q),"")</f>
        <v/>
      </c>
      <c r="K207" s="7" t="str">
        <f>IFERROR(_xlfn.XLOOKUP($B207,map_headernames!N:N,map_headernames!$Q:$Q),"")</f>
        <v/>
      </c>
      <c r="L207" s="7" t="str">
        <f>IFERROR(_xlfn.XLOOKUP($B207,map_headernames!O:O,map_headernames!$Q:$Q),"")</f>
        <v/>
      </c>
      <c r="M207" s="7" t="str">
        <f>IFERROR(_xlfn.XLOOKUP($B207,map_headernames!P:P,map_headernames!$Q:$Q),"")</f>
        <v/>
      </c>
      <c r="N207" s="445" t="s">
        <v>5720</v>
      </c>
    </row>
    <row r="208" spans="1:14">
      <c r="A208" s="7">
        <v>73</v>
      </c>
      <c r="B208" s="412" t="s">
        <v>5668</v>
      </c>
      <c r="C208" s="412" t="s">
        <v>2168</v>
      </c>
      <c r="D208" s="412" t="s">
        <v>1079</v>
      </c>
      <c r="E208" s="42" t="str">
        <f>IFERROR(_xlfn.XLOOKUP($B208,map_headernames!H:H,map_headernames!$Q:$Q),"")</f>
        <v>state.avg.Demog.Index.Supp</v>
      </c>
      <c r="F208" s="42" t="str">
        <f>IFERROR(_xlfn.XLOOKUP($B208,map_headernames!G:G,map_headernames!$Q:$Q),"")</f>
        <v/>
      </c>
      <c r="G208" s="42" t="str">
        <f>IFERROR(_xlfn.XLOOKUP($B208,map_headernames!I:I,map_headernames!$Q:$Q),"")</f>
        <v>state.avg.Demog.Index.Supp</v>
      </c>
      <c r="H208" s="7" t="str">
        <f>IFERROR(_xlfn.XLOOKUP($B208,map_headernames!J:J,map_headernames!$Q:$Q),"")</f>
        <v/>
      </c>
      <c r="I208" s="7" t="str">
        <f>IFERROR(_xlfn.XLOOKUP($B208,map_headernames!K:K,map_headernames!$Q:$Q),"")</f>
        <v/>
      </c>
      <c r="J208" s="7" t="str">
        <f>IFERROR(_xlfn.XLOOKUP($B208,map_headernames!L:L,map_headernames!$Q:$Q),"")</f>
        <v/>
      </c>
      <c r="K208" s="7" t="str">
        <f>IFERROR(_xlfn.XLOOKUP($B208,map_headernames!N:N,map_headernames!$Q:$Q),"")</f>
        <v>state.avg.Demog.Index.Supp</v>
      </c>
      <c r="L208" s="7" t="str">
        <f>IFERROR(_xlfn.XLOOKUP($B208,map_headernames!O:O,map_headernames!$Q:$Q),"")</f>
        <v>state.avg.Demog.Index.Supp</v>
      </c>
      <c r="M208" s="7" t="str">
        <f>IFERROR(_xlfn.XLOOKUP($B208,map_headernames!P:P,map_headernames!$Q:$Q),"")</f>
        <v/>
      </c>
      <c r="N208" s="445" t="s">
        <v>5720</v>
      </c>
    </row>
    <row r="209" spans="1:14">
      <c r="A209" s="442">
        <v>95</v>
      </c>
      <c r="B209" s="412" t="s">
        <v>5693</v>
      </c>
      <c r="C209" s="412" t="s">
        <v>1748</v>
      </c>
      <c r="D209" s="412" t="s">
        <v>1079</v>
      </c>
      <c r="E209" s="42" t="str">
        <f>IFERROR(_xlfn.XLOOKUP($B209,map_headernames!H:H,map_headernames!$Q:$Q),"")</f>
        <v>state.pctile.Demog.Index.Supp</v>
      </c>
      <c r="F209" s="42" t="str">
        <f>IFERROR(_xlfn.XLOOKUP($B209,map_headernames!G:G,map_headernames!$Q:$Q),"")</f>
        <v/>
      </c>
      <c r="G209" s="42" t="str">
        <f>IFERROR(_xlfn.XLOOKUP($B209,map_headernames!I:I,map_headernames!$Q:$Q),"")</f>
        <v>state.pctile.Demog.Index.Supp</v>
      </c>
      <c r="H209" s="7" t="str">
        <f>IFERROR(_xlfn.XLOOKUP($B209,map_headernames!J:J,map_headernames!$Q:$Q),"")</f>
        <v/>
      </c>
      <c r="I209" s="7" t="str">
        <f>IFERROR(_xlfn.XLOOKUP($B209,map_headernames!K:K,map_headernames!$Q:$Q),"")</f>
        <v/>
      </c>
      <c r="J209" s="7" t="str">
        <f>IFERROR(_xlfn.XLOOKUP($B209,map_headernames!L:L,map_headernames!$Q:$Q),"")</f>
        <v/>
      </c>
      <c r="K209" s="7" t="str">
        <f>IFERROR(_xlfn.XLOOKUP($B209,map_headernames!N:N,map_headernames!$Q:$Q),"")</f>
        <v/>
      </c>
      <c r="L209" s="7" t="str">
        <f>IFERROR(_xlfn.XLOOKUP($B209,map_headernames!O:O,map_headernames!$Q:$Q),"")</f>
        <v/>
      </c>
      <c r="M209" s="7" t="str">
        <f>IFERROR(_xlfn.XLOOKUP($B209,map_headernames!P:P,map_headernames!$Q:$Q),"")</f>
        <v/>
      </c>
      <c r="N209" s="445" t="s">
        <v>5720</v>
      </c>
    </row>
    <row r="210" spans="1:14">
      <c r="A210" s="7">
        <v>65</v>
      </c>
      <c r="B210" s="443" t="s">
        <v>1750</v>
      </c>
      <c r="C210" s="405" t="s">
        <v>1754</v>
      </c>
      <c r="D210" s="405" t="s">
        <v>1079</v>
      </c>
      <c r="E210" s="406" t="str">
        <f>IFERROR(_xlfn.XLOOKUP($B210,map_headernames!H:H,map_headernames!$Q:$Q),"")</f>
        <v>state.avg.pctlowinc</v>
      </c>
      <c r="F210" s="7" t="str">
        <f>IFERROR(_xlfn.XLOOKUP($B210,map_headernames!G:G,map_headernames!$Q:$Q),"")</f>
        <v/>
      </c>
      <c r="G210" s="7" t="str">
        <f>IFERROR(_xlfn.XLOOKUP($B210,map_headernames!I:I,map_headernames!$Q:$Q),"")</f>
        <v>state.avg.pctlowinc</v>
      </c>
      <c r="H210" s="7" t="str">
        <f>IFERROR(_xlfn.XLOOKUP($B210,map_headernames!J:J,map_headernames!$Q:$Q),"")</f>
        <v/>
      </c>
      <c r="I210" s="7" t="str">
        <f>IFERROR(_xlfn.XLOOKUP($B210,map_headernames!K:K,map_headernames!$Q:$Q),"")</f>
        <v/>
      </c>
      <c r="J210" s="7" t="str">
        <f>IFERROR(_xlfn.XLOOKUP($B210,map_headernames!L:L,map_headernames!$Q:$Q),"")</f>
        <v/>
      </c>
      <c r="K210" s="7" t="str">
        <f>IFERROR(_xlfn.XLOOKUP($B210,map_headernames!N:N,map_headernames!$Q:$Q),"")</f>
        <v/>
      </c>
      <c r="L210" s="7" t="str">
        <f>IFERROR(_xlfn.XLOOKUP($B210,map_headernames!O:O,map_headernames!$Q:$Q),"")</f>
        <v/>
      </c>
      <c r="M210" s="7" t="str">
        <f>IFERROR(_xlfn.XLOOKUP($B210,map_headernames!P:P,map_headernames!$Q:$Q),"")</f>
        <v/>
      </c>
    </row>
    <row r="211" spans="1:14">
      <c r="A211" s="442">
        <v>88</v>
      </c>
      <c r="B211" s="443" t="s">
        <v>1758</v>
      </c>
      <c r="C211" s="405" t="s">
        <v>1761</v>
      </c>
      <c r="D211" s="405" t="s">
        <v>1079</v>
      </c>
      <c r="E211" s="406" t="str">
        <f>IFERROR(_xlfn.XLOOKUP($B211,map_headernames!H:H,map_headernames!$Q:$Q),"")</f>
        <v>state.pctile.pctlowinc</v>
      </c>
      <c r="F211" s="7" t="str">
        <f>IFERROR(_xlfn.XLOOKUP($B211,map_headernames!G:G,map_headernames!$Q:$Q),"")</f>
        <v/>
      </c>
      <c r="G211" s="7" t="str">
        <f>IFERROR(_xlfn.XLOOKUP($B211,map_headernames!I:I,map_headernames!$Q:$Q),"")</f>
        <v>state.pctile.pctlowinc</v>
      </c>
      <c r="H211" s="7" t="str">
        <f>IFERROR(_xlfn.XLOOKUP($B211,map_headernames!J:J,map_headernames!$Q:$Q),"")</f>
        <v/>
      </c>
      <c r="I211" s="7" t="str">
        <f>IFERROR(_xlfn.XLOOKUP($B211,map_headernames!K:K,map_headernames!$Q:$Q),"")</f>
        <v/>
      </c>
      <c r="J211" s="7" t="str">
        <f>IFERROR(_xlfn.XLOOKUP($B211,map_headernames!L:L,map_headernames!$Q:$Q),"")</f>
        <v/>
      </c>
      <c r="K211" s="7" t="str">
        <f>IFERROR(_xlfn.XLOOKUP($B211,map_headernames!N:N,map_headernames!$Q:$Q),"")</f>
        <v/>
      </c>
      <c r="L211" s="7" t="str">
        <f>IFERROR(_xlfn.XLOOKUP($B211,map_headernames!O:O,map_headernames!$Q:$Q),"")</f>
        <v/>
      </c>
      <c r="M211" s="7" t="str">
        <f>IFERROR(_xlfn.XLOOKUP($B211,map_headernames!P:P,map_headernames!$Q:$Q),"")</f>
        <v/>
      </c>
    </row>
    <row r="212" spans="1:14">
      <c r="A212" s="7">
        <v>66</v>
      </c>
      <c r="B212" s="443" t="s">
        <v>1763</v>
      </c>
      <c r="C212" s="405" t="s">
        <v>1765</v>
      </c>
      <c r="D212" s="405" t="s">
        <v>1079</v>
      </c>
      <c r="E212" s="406" t="str">
        <f>IFERROR(_xlfn.XLOOKUP($B212,map_headernames!H:H,map_headernames!$Q:$Q),"")</f>
        <v>state.avg.pctlths</v>
      </c>
      <c r="F212" s="7" t="str">
        <f>IFERROR(_xlfn.XLOOKUP($B212,map_headernames!G:G,map_headernames!$Q:$Q),"")</f>
        <v/>
      </c>
      <c r="G212" s="7" t="str">
        <f>IFERROR(_xlfn.XLOOKUP($B212,map_headernames!I:I,map_headernames!$Q:$Q),"")</f>
        <v>state.avg.pctlths</v>
      </c>
      <c r="H212" s="7" t="str">
        <f>IFERROR(_xlfn.XLOOKUP($B212,map_headernames!J:J,map_headernames!$Q:$Q),"")</f>
        <v/>
      </c>
      <c r="I212" s="7" t="str">
        <f>IFERROR(_xlfn.XLOOKUP($B212,map_headernames!K:K,map_headernames!$Q:$Q),"")</f>
        <v/>
      </c>
      <c r="J212" s="7" t="str">
        <f>IFERROR(_xlfn.XLOOKUP($B212,map_headernames!L:L,map_headernames!$Q:$Q),"")</f>
        <v/>
      </c>
      <c r="K212" s="7" t="str">
        <f>IFERROR(_xlfn.XLOOKUP($B212,map_headernames!N:N,map_headernames!$Q:$Q),"")</f>
        <v/>
      </c>
      <c r="L212" s="7" t="str">
        <f>IFERROR(_xlfn.XLOOKUP($B212,map_headernames!O:O,map_headernames!$Q:$Q),"")</f>
        <v/>
      </c>
      <c r="M212" s="7" t="str">
        <f>IFERROR(_xlfn.XLOOKUP($B212,map_headernames!P:P,map_headernames!$Q:$Q),"")</f>
        <v/>
      </c>
    </row>
    <row r="213" spans="1:14">
      <c r="A213" s="442">
        <v>89</v>
      </c>
      <c r="B213" s="443" t="s">
        <v>1767</v>
      </c>
      <c r="C213" s="405" t="s">
        <v>1770</v>
      </c>
      <c r="D213" s="405" t="s">
        <v>1079</v>
      </c>
      <c r="E213" s="406" t="str">
        <f>IFERROR(_xlfn.XLOOKUP($B213,map_headernames!H:H,map_headernames!$Q:$Q),"")</f>
        <v>state.pctile.pctlths</v>
      </c>
      <c r="F213" s="7" t="str">
        <f>IFERROR(_xlfn.XLOOKUP($B213,map_headernames!G:G,map_headernames!$Q:$Q),"")</f>
        <v/>
      </c>
      <c r="G213" s="7" t="str">
        <f>IFERROR(_xlfn.XLOOKUP($B213,map_headernames!I:I,map_headernames!$Q:$Q),"")</f>
        <v>state.pctile.pctlths</v>
      </c>
      <c r="H213" s="7" t="str">
        <f>IFERROR(_xlfn.XLOOKUP($B213,map_headernames!J:J,map_headernames!$Q:$Q),"")</f>
        <v/>
      </c>
      <c r="I213" s="7" t="str">
        <f>IFERROR(_xlfn.XLOOKUP($B213,map_headernames!K:K,map_headernames!$Q:$Q),"")</f>
        <v/>
      </c>
      <c r="J213" s="7" t="str">
        <f>IFERROR(_xlfn.XLOOKUP($B213,map_headernames!L:L,map_headernames!$Q:$Q),"")</f>
        <v/>
      </c>
      <c r="K213" s="7" t="str">
        <f>IFERROR(_xlfn.XLOOKUP($B213,map_headernames!N:N,map_headernames!$Q:$Q),"")</f>
        <v/>
      </c>
      <c r="L213" s="7" t="str">
        <f>IFERROR(_xlfn.XLOOKUP($B213,map_headernames!O:O,map_headernames!$Q:$Q),"")</f>
        <v/>
      </c>
      <c r="M213" s="7" t="str">
        <f>IFERROR(_xlfn.XLOOKUP($B213,map_headernames!P:P,map_headernames!$Q:$Q),"")</f>
        <v/>
      </c>
    </row>
    <row r="214" spans="1:14">
      <c r="A214" s="7">
        <v>71</v>
      </c>
      <c r="B214" s="443" t="s">
        <v>2239</v>
      </c>
      <c r="C214" s="420" t="s">
        <v>2242</v>
      </c>
      <c r="D214" s="405" t="s">
        <v>1079</v>
      </c>
      <c r="E214" s="406" t="str">
        <f>IFERROR(_xlfn.XLOOKUP($B214,map_headernames!H:H,map_headernames!$Q:$Q),"")</f>
        <v>state.avg.lowlifex</v>
      </c>
      <c r="F214" s="7" t="str">
        <f>IFERROR(_xlfn.XLOOKUP($B214,map_headernames!G:G,map_headernames!$Q:$Q),"")</f>
        <v/>
      </c>
      <c r="G214" s="421" t="str">
        <f>IFERROR(_xlfn.XLOOKUP($B214,map_headernames!I:I,map_headernames!$Q:$Q),"")</f>
        <v>state.avg.lowlifex</v>
      </c>
      <c r="H214" s="7" t="str">
        <f>IFERROR(_xlfn.XLOOKUP($B214,map_headernames!J:J,map_headernames!$Q:$Q),"")</f>
        <v/>
      </c>
      <c r="I214" s="7" t="str">
        <f>IFERROR(_xlfn.XLOOKUP($B214,map_headernames!K:K,map_headernames!$Q:$Q),"")</f>
        <v/>
      </c>
      <c r="J214" s="7" t="str">
        <f>IFERROR(_xlfn.XLOOKUP($B214,map_headernames!L:L,map_headernames!$Q:$Q),"")</f>
        <v/>
      </c>
      <c r="K214" s="7" t="str">
        <f>IFERROR(_xlfn.XLOOKUP($B214,map_headernames!N:N,map_headernames!$Q:$Q),"")</f>
        <v/>
      </c>
      <c r="L214" s="7" t="str">
        <f>IFERROR(_xlfn.XLOOKUP($B214,map_headernames!O:O,map_headernames!$Q:$Q),"")</f>
        <v/>
      </c>
      <c r="M214" s="7" t="str">
        <f>IFERROR(_xlfn.XLOOKUP($B214,map_headernames!P:P,map_headernames!$Q:$Q),"")</f>
        <v/>
      </c>
      <c r="N214" s="7" t="s">
        <v>5722</v>
      </c>
    </row>
    <row r="215" spans="1:14">
      <c r="A215" s="452"/>
      <c r="B215" s="464" t="s">
        <v>1772</v>
      </c>
      <c r="C215" s="453" t="s">
        <v>1776</v>
      </c>
      <c r="D215" s="453" t="s">
        <v>1079</v>
      </c>
      <c r="E215" s="400" t="str">
        <f>IFERROR(_xlfn.XLOOKUP($B215,map_headernames!H:H,map_headernames!$Q:$Q),"")</f>
        <v>state.pctile.lowlifex</v>
      </c>
      <c r="F215" s="400" t="str">
        <f>IFERROR(_xlfn.XLOOKUP($B215,map_headernames!G:G,map_headernames!$Q:$Q),"")</f>
        <v/>
      </c>
      <c r="G215" s="400" t="str">
        <f>IFERROR(_xlfn.XLOOKUP($B215,map_headernames!I:I,map_headernames!$Q:$Q),"")</f>
        <v>state.pctile.lowlifex</v>
      </c>
      <c r="H215" s="400" t="str">
        <f>IFERROR(_xlfn.XLOOKUP($B215,map_headernames!J:J,map_headernames!$Q:$Q),"")</f>
        <v/>
      </c>
      <c r="I215" s="400" t="str">
        <f>IFERROR(_xlfn.XLOOKUP($B215,map_headernames!K:K,map_headernames!$Q:$Q),"")</f>
        <v/>
      </c>
      <c r="J215" s="400" t="str">
        <f>IFERROR(_xlfn.XLOOKUP($B215,map_headernames!L:L,map_headernames!$Q:$Q),"")</f>
        <v/>
      </c>
      <c r="K215" s="400" t="str">
        <f>IFERROR(_xlfn.XLOOKUP($B215,map_headernames!N:N,map_headernames!$Q:$Q),"")</f>
        <v/>
      </c>
      <c r="L215" s="400" t="str">
        <f>IFERROR(_xlfn.XLOOKUP($B215,map_headernames!O:O,map_headernames!$Q:$Q),"")</f>
        <v/>
      </c>
      <c r="M215" s="400" t="str">
        <f>IFERROR(_xlfn.XLOOKUP($B215,map_headernames!P:P,map_headernames!$Q:$Q),"")</f>
        <v/>
      </c>
      <c r="N215" s="454" t="s">
        <v>5722</v>
      </c>
    </row>
    <row r="216" spans="1:14">
      <c r="A216" s="7">
        <v>67</v>
      </c>
      <c r="B216" s="443" t="s">
        <v>1778</v>
      </c>
      <c r="C216" s="405" t="s">
        <v>1780</v>
      </c>
      <c r="D216" s="405" t="s">
        <v>1079</v>
      </c>
      <c r="E216" s="406" t="str">
        <f>IFERROR(_xlfn.XLOOKUP($B216,map_headernames!H:H,map_headernames!$Q:$Q),"")</f>
        <v>state.avg.pctlingiso</v>
      </c>
      <c r="F216" s="7" t="str">
        <f>IFERROR(_xlfn.XLOOKUP($B216,map_headernames!G:G,map_headernames!$Q:$Q),"")</f>
        <v/>
      </c>
      <c r="G216" s="7" t="str">
        <f>IFERROR(_xlfn.XLOOKUP($B216,map_headernames!I:I,map_headernames!$Q:$Q),"")</f>
        <v>state.avg.pctlingiso</v>
      </c>
      <c r="H216" s="7" t="str">
        <f>IFERROR(_xlfn.XLOOKUP($B216,map_headernames!J:J,map_headernames!$Q:$Q),"")</f>
        <v/>
      </c>
      <c r="I216" s="7" t="str">
        <f>IFERROR(_xlfn.XLOOKUP($B216,map_headernames!K:K,map_headernames!$Q:$Q),"")</f>
        <v/>
      </c>
      <c r="J216" s="7" t="str">
        <f>IFERROR(_xlfn.XLOOKUP($B216,map_headernames!L:L,map_headernames!$Q:$Q),"")</f>
        <v/>
      </c>
      <c r="K216" s="7" t="str">
        <f>IFERROR(_xlfn.XLOOKUP($B216,map_headernames!N:N,map_headernames!$Q:$Q),"")</f>
        <v/>
      </c>
      <c r="L216" s="7" t="str">
        <f>IFERROR(_xlfn.XLOOKUP($B216,map_headernames!O:O,map_headernames!$Q:$Q),"")</f>
        <v/>
      </c>
      <c r="M216" s="7" t="str">
        <f>IFERROR(_xlfn.XLOOKUP($B216,map_headernames!P:P,map_headernames!$Q:$Q),"")</f>
        <v/>
      </c>
    </row>
    <row r="217" spans="1:14">
      <c r="A217" s="442">
        <v>90</v>
      </c>
      <c r="B217" s="443" t="s">
        <v>1783</v>
      </c>
      <c r="C217" s="405" t="s">
        <v>1786</v>
      </c>
      <c r="D217" s="405" t="s">
        <v>1079</v>
      </c>
      <c r="E217" s="406" t="str">
        <f>IFERROR(_xlfn.XLOOKUP($B217,map_headernames!H:H,map_headernames!$Q:$Q),"")</f>
        <v>state.pctile.pctlingiso</v>
      </c>
      <c r="F217" s="7" t="str">
        <f>IFERROR(_xlfn.XLOOKUP($B217,map_headernames!G:G,map_headernames!$Q:$Q),"")</f>
        <v/>
      </c>
      <c r="G217" s="7" t="str">
        <f>IFERROR(_xlfn.XLOOKUP($B217,map_headernames!I:I,map_headernames!$Q:$Q),"")</f>
        <v>state.pctile.pctlingiso</v>
      </c>
      <c r="H217" s="7" t="str">
        <f>IFERROR(_xlfn.XLOOKUP($B217,map_headernames!J:J,map_headernames!$Q:$Q),"")</f>
        <v/>
      </c>
      <c r="I217" s="7" t="str">
        <f>IFERROR(_xlfn.XLOOKUP($B217,map_headernames!K:K,map_headernames!$Q:$Q),"")</f>
        <v/>
      </c>
      <c r="J217" s="7" t="str">
        <f>IFERROR(_xlfn.XLOOKUP($B217,map_headernames!L:L,map_headernames!$Q:$Q),"")</f>
        <v/>
      </c>
      <c r="K217" s="7" t="str">
        <f>IFERROR(_xlfn.XLOOKUP($B217,map_headernames!N:N,map_headernames!$Q:$Q),"")</f>
        <v/>
      </c>
      <c r="L217" s="7" t="str">
        <f>IFERROR(_xlfn.XLOOKUP($B217,map_headernames!O:O,map_headernames!$Q:$Q),"")</f>
        <v/>
      </c>
      <c r="M217" s="7" t="str">
        <f>IFERROR(_xlfn.XLOOKUP($B217,map_headernames!P:P,map_headernames!$Q:$Q),"")</f>
        <v/>
      </c>
    </row>
    <row r="218" spans="1:14">
      <c r="A218" s="7">
        <v>69</v>
      </c>
      <c r="B218" s="443" t="s">
        <v>1788</v>
      </c>
      <c r="C218" s="405" t="s">
        <v>1790</v>
      </c>
      <c r="D218" s="405" t="s">
        <v>1079</v>
      </c>
      <c r="E218" s="406" t="str">
        <f>IFERROR(_xlfn.XLOOKUP($B218,map_headernames!H:H,map_headernames!$Q:$Q),"")</f>
        <v>state.avg.pctover64</v>
      </c>
      <c r="F218" s="7" t="str">
        <f>IFERROR(_xlfn.XLOOKUP($B218,map_headernames!G:G,map_headernames!$Q:$Q),"")</f>
        <v/>
      </c>
      <c r="G218" s="7" t="str">
        <f>IFERROR(_xlfn.XLOOKUP($B218,map_headernames!I:I,map_headernames!$Q:$Q),"")</f>
        <v>state.avg.pctover64</v>
      </c>
      <c r="H218" s="7" t="str">
        <f>IFERROR(_xlfn.XLOOKUP($B218,map_headernames!J:J,map_headernames!$Q:$Q),"")</f>
        <v/>
      </c>
      <c r="I218" s="7" t="str">
        <f>IFERROR(_xlfn.XLOOKUP($B218,map_headernames!K:K,map_headernames!$Q:$Q),"")</f>
        <v/>
      </c>
      <c r="J218" s="7" t="str">
        <f>IFERROR(_xlfn.XLOOKUP($B218,map_headernames!L:L,map_headernames!$Q:$Q),"")</f>
        <v/>
      </c>
      <c r="K218" s="7" t="str">
        <f>IFERROR(_xlfn.XLOOKUP($B218,map_headernames!N:N,map_headernames!$Q:$Q),"")</f>
        <v/>
      </c>
      <c r="L218" s="7" t="str">
        <f>IFERROR(_xlfn.XLOOKUP($B218,map_headernames!O:O,map_headernames!$Q:$Q),"")</f>
        <v/>
      </c>
      <c r="M218" s="7" t="str">
        <f>IFERROR(_xlfn.XLOOKUP($B218,map_headernames!P:P,map_headernames!$Q:$Q),"")</f>
        <v/>
      </c>
    </row>
    <row r="219" spans="1:14">
      <c r="A219" s="442">
        <v>92</v>
      </c>
      <c r="B219" s="443" t="s">
        <v>1792</v>
      </c>
      <c r="C219" s="405" t="s">
        <v>1795</v>
      </c>
      <c r="D219" s="405" t="s">
        <v>1079</v>
      </c>
      <c r="E219" s="406" t="str">
        <f>IFERROR(_xlfn.XLOOKUP($B219,map_headernames!H:H,map_headernames!$Q:$Q),"")</f>
        <v>state.pctile.pctover64</v>
      </c>
      <c r="F219" s="7" t="str">
        <f>IFERROR(_xlfn.XLOOKUP($B219,map_headernames!G:G,map_headernames!$Q:$Q),"")</f>
        <v/>
      </c>
      <c r="G219" s="7" t="str">
        <f>IFERROR(_xlfn.XLOOKUP($B219,map_headernames!I:I,map_headernames!$Q:$Q),"")</f>
        <v>state.pctile.pctover64</v>
      </c>
      <c r="H219" s="7" t="str">
        <f>IFERROR(_xlfn.XLOOKUP($B219,map_headernames!J:J,map_headernames!$Q:$Q),"")</f>
        <v/>
      </c>
      <c r="I219" s="7" t="str">
        <f>IFERROR(_xlfn.XLOOKUP($B219,map_headernames!K:K,map_headernames!$Q:$Q),"")</f>
        <v/>
      </c>
      <c r="J219" s="7" t="str">
        <f>IFERROR(_xlfn.XLOOKUP($B219,map_headernames!L:L,map_headernames!$Q:$Q),"")</f>
        <v/>
      </c>
      <c r="K219" s="7" t="str">
        <f>IFERROR(_xlfn.XLOOKUP($B219,map_headernames!N:N,map_headernames!$Q:$Q),"")</f>
        <v/>
      </c>
      <c r="L219" s="7" t="str">
        <f>IFERROR(_xlfn.XLOOKUP($B219,map_headernames!O:O,map_headernames!$Q:$Q),"")</f>
        <v/>
      </c>
      <c r="M219" s="7" t="str">
        <f>IFERROR(_xlfn.XLOOKUP($B219,map_headernames!P:P,map_headernames!$Q:$Q),"")</f>
        <v/>
      </c>
    </row>
    <row r="220" spans="1:14">
      <c r="A220" s="7">
        <v>64</v>
      </c>
      <c r="B220" s="443" t="s">
        <v>2245</v>
      </c>
      <c r="C220" s="405" t="s">
        <v>2247</v>
      </c>
      <c r="D220" s="405" t="s">
        <v>1079</v>
      </c>
      <c r="E220" s="406" t="str">
        <f>IFERROR(_xlfn.XLOOKUP($B220,map_headernames!H:H,map_headernames!$Q:$Q),"")</f>
        <v>state.avg.pctmin</v>
      </c>
      <c r="F220" s="7" t="str">
        <f>IFERROR(_xlfn.XLOOKUP($B220,map_headernames!G:G,map_headernames!$Q:$Q),"")</f>
        <v/>
      </c>
      <c r="G220" s="7" t="str">
        <f>IFERROR(_xlfn.XLOOKUP($B220,map_headernames!I:I,map_headernames!$Q:$Q),"")</f>
        <v>state.avg.pctmin</v>
      </c>
      <c r="H220" s="7" t="str">
        <f>IFERROR(_xlfn.XLOOKUP($B220,map_headernames!J:J,map_headernames!$Q:$Q),"")</f>
        <v/>
      </c>
      <c r="I220" s="7" t="str">
        <f>IFERROR(_xlfn.XLOOKUP($B220,map_headernames!K:K,map_headernames!$Q:$Q),"")</f>
        <v/>
      </c>
      <c r="J220" s="7" t="str">
        <f>IFERROR(_xlfn.XLOOKUP($B220,map_headernames!L:L,map_headernames!$Q:$Q),"")</f>
        <v/>
      </c>
      <c r="K220" s="7" t="str">
        <f>IFERROR(_xlfn.XLOOKUP($B220,map_headernames!N:N,map_headernames!$Q:$Q),"")</f>
        <v/>
      </c>
      <c r="L220" s="7" t="str">
        <f>IFERROR(_xlfn.XLOOKUP($B220,map_headernames!O:O,map_headernames!$Q:$Q),"")</f>
        <v/>
      </c>
      <c r="M220" s="7" t="str">
        <f>IFERROR(_xlfn.XLOOKUP($B220,map_headernames!P:P,map_headernames!$Q:$Q),"")</f>
        <v/>
      </c>
    </row>
    <row r="221" spans="1:14">
      <c r="A221" s="442">
        <v>87</v>
      </c>
      <c r="B221" s="443" t="s">
        <v>1797</v>
      </c>
      <c r="C221" s="405" t="s">
        <v>1800</v>
      </c>
      <c r="D221" s="405" t="s">
        <v>1079</v>
      </c>
      <c r="E221" s="406" t="str">
        <f>IFERROR(_xlfn.XLOOKUP($B221,map_headernames!H:H,map_headernames!$Q:$Q),"")</f>
        <v>state.pctile.pctmin</v>
      </c>
      <c r="F221" s="7" t="str">
        <f>IFERROR(_xlfn.XLOOKUP($B221,map_headernames!G:G,map_headernames!$Q:$Q),"")</f>
        <v/>
      </c>
      <c r="G221" s="7" t="str">
        <f>IFERROR(_xlfn.XLOOKUP($B221,map_headernames!I:I,map_headernames!$Q:$Q),"")</f>
        <v>state.pctile.pctmin</v>
      </c>
      <c r="H221" s="7" t="str">
        <f>IFERROR(_xlfn.XLOOKUP($B221,map_headernames!J:J,map_headernames!$Q:$Q),"")</f>
        <v/>
      </c>
      <c r="I221" s="7" t="str">
        <f>IFERROR(_xlfn.XLOOKUP($B221,map_headernames!K:K,map_headernames!$Q:$Q),"")</f>
        <v/>
      </c>
      <c r="J221" s="7" t="str">
        <f>IFERROR(_xlfn.XLOOKUP($B221,map_headernames!L:L,map_headernames!$Q:$Q),"")</f>
        <v/>
      </c>
      <c r="K221" s="7" t="str">
        <f>IFERROR(_xlfn.XLOOKUP($B221,map_headernames!N:N,map_headernames!$Q:$Q),"")</f>
        <v/>
      </c>
      <c r="L221" s="7" t="str">
        <f>IFERROR(_xlfn.XLOOKUP($B221,map_headernames!O:O,map_headernames!$Q:$Q),"")</f>
        <v/>
      </c>
      <c r="M221" s="7" t="str">
        <f>IFERROR(_xlfn.XLOOKUP($B221,map_headernames!P:P,map_headernames!$Q:$Q),"")</f>
        <v/>
      </c>
    </row>
    <row r="222" spans="1:14">
      <c r="A222" s="7">
        <v>68</v>
      </c>
      <c r="B222" s="443" t="s">
        <v>1802</v>
      </c>
      <c r="C222" s="405" t="s">
        <v>1804</v>
      </c>
      <c r="D222" s="405" t="s">
        <v>1079</v>
      </c>
      <c r="E222" s="406" t="str">
        <f>IFERROR(_xlfn.XLOOKUP($B222,map_headernames!H:H,map_headernames!$Q:$Q),"")</f>
        <v>state.avg.pctunder5</v>
      </c>
      <c r="F222" s="7" t="str">
        <f>IFERROR(_xlfn.XLOOKUP($B222,map_headernames!G:G,map_headernames!$Q:$Q),"")</f>
        <v/>
      </c>
      <c r="G222" s="7" t="str">
        <f>IFERROR(_xlfn.XLOOKUP($B222,map_headernames!I:I,map_headernames!$Q:$Q),"")</f>
        <v>state.avg.pctunder5</v>
      </c>
      <c r="H222" s="7" t="str">
        <f>IFERROR(_xlfn.XLOOKUP($B222,map_headernames!J:J,map_headernames!$Q:$Q),"")</f>
        <v/>
      </c>
      <c r="I222" s="7" t="str">
        <f>IFERROR(_xlfn.XLOOKUP($B222,map_headernames!K:K,map_headernames!$Q:$Q),"")</f>
        <v/>
      </c>
      <c r="J222" s="7" t="str">
        <f>IFERROR(_xlfn.XLOOKUP($B222,map_headernames!L:L,map_headernames!$Q:$Q),"")</f>
        <v/>
      </c>
      <c r="K222" s="7" t="str">
        <f>IFERROR(_xlfn.XLOOKUP($B222,map_headernames!N:N,map_headernames!$Q:$Q),"")</f>
        <v/>
      </c>
      <c r="L222" s="7" t="str">
        <f>IFERROR(_xlfn.XLOOKUP($B222,map_headernames!O:O,map_headernames!$Q:$Q),"")</f>
        <v/>
      </c>
      <c r="M222" s="7" t="str">
        <f>IFERROR(_xlfn.XLOOKUP($B222,map_headernames!P:P,map_headernames!$Q:$Q),"")</f>
        <v/>
      </c>
    </row>
    <row r="223" spans="1:14">
      <c r="A223" s="442">
        <v>91</v>
      </c>
      <c r="B223" s="443" t="s">
        <v>1807</v>
      </c>
      <c r="C223" s="405" t="s">
        <v>1810</v>
      </c>
      <c r="D223" s="405" t="s">
        <v>1079</v>
      </c>
      <c r="E223" s="406" t="str">
        <f>IFERROR(_xlfn.XLOOKUP($B223,map_headernames!H:H,map_headernames!$Q:$Q),"")</f>
        <v>state.pctile.pctunder5</v>
      </c>
      <c r="F223" s="7" t="str">
        <f>IFERROR(_xlfn.XLOOKUP($B223,map_headernames!G:G,map_headernames!$Q:$Q),"")</f>
        <v/>
      </c>
      <c r="G223" s="7" t="str">
        <f>IFERROR(_xlfn.XLOOKUP($B223,map_headernames!I:I,map_headernames!$Q:$Q),"")</f>
        <v>state.pctile.pctunder5</v>
      </c>
      <c r="H223" s="7" t="str">
        <f>IFERROR(_xlfn.XLOOKUP($B223,map_headernames!J:J,map_headernames!$Q:$Q),"")</f>
        <v/>
      </c>
      <c r="I223" s="7" t="str">
        <f>IFERROR(_xlfn.XLOOKUP($B223,map_headernames!K:K,map_headernames!$Q:$Q),"")</f>
        <v/>
      </c>
      <c r="J223" s="7" t="str">
        <f>IFERROR(_xlfn.XLOOKUP($B223,map_headernames!L:L,map_headernames!$Q:$Q),"")</f>
        <v/>
      </c>
      <c r="K223" s="7" t="str">
        <f>IFERROR(_xlfn.XLOOKUP($B223,map_headernames!N:N,map_headernames!$Q:$Q),"")</f>
        <v/>
      </c>
      <c r="L223" s="7" t="str">
        <f>IFERROR(_xlfn.XLOOKUP($B223,map_headernames!O:O,map_headernames!$Q:$Q),"")</f>
        <v/>
      </c>
      <c r="M223" s="7" t="str">
        <f>IFERROR(_xlfn.XLOOKUP($B223,map_headernames!P:P,map_headernames!$Q:$Q),"")</f>
        <v/>
      </c>
    </row>
    <row r="224" spans="1:14">
      <c r="A224" s="7">
        <v>70</v>
      </c>
      <c r="B224" s="443" t="s">
        <v>1812</v>
      </c>
      <c r="C224" s="405" t="s">
        <v>1814</v>
      </c>
      <c r="D224" s="405" t="s">
        <v>1079</v>
      </c>
      <c r="E224" s="406" t="str">
        <f>IFERROR(_xlfn.XLOOKUP($B224,map_headernames!H:H,map_headernames!$Q:$Q),"")</f>
        <v>state.avg.pctunemployed</v>
      </c>
      <c r="F224" s="7" t="str">
        <f>IFERROR(_xlfn.XLOOKUP($B224,map_headernames!G:G,map_headernames!$Q:$Q),"")</f>
        <v/>
      </c>
      <c r="G224" s="7" t="str">
        <f>IFERROR(_xlfn.XLOOKUP($B224,map_headernames!I:I,map_headernames!$Q:$Q),"")</f>
        <v>state.avg.pctunemployed</v>
      </c>
      <c r="H224" s="7" t="str">
        <f>IFERROR(_xlfn.XLOOKUP($B224,map_headernames!J:J,map_headernames!$Q:$Q),"")</f>
        <v/>
      </c>
      <c r="I224" s="7" t="str">
        <f>IFERROR(_xlfn.XLOOKUP($B224,map_headernames!K:K,map_headernames!$Q:$Q),"")</f>
        <v/>
      </c>
      <c r="J224" s="7" t="str">
        <f>IFERROR(_xlfn.XLOOKUP($B224,map_headernames!L:L,map_headernames!$Q:$Q),"")</f>
        <v/>
      </c>
      <c r="K224" s="7" t="str">
        <f>IFERROR(_xlfn.XLOOKUP($B224,map_headernames!N:N,map_headernames!$Q:$Q),"")</f>
        <v/>
      </c>
      <c r="L224" s="7" t="str">
        <f>IFERROR(_xlfn.XLOOKUP($B224,map_headernames!O:O,map_headernames!$Q:$Q),"")</f>
        <v/>
      </c>
      <c r="M224" s="7" t="str">
        <f>IFERROR(_xlfn.XLOOKUP($B224,map_headernames!P:P,map_headernames!$Q:$Q),"")</f>
        <v/>
      </c>
    </row>
    <row r="225" spans="1:14">
      <c r="A225" s="442">
        <v>93</v>
      </c>
      <c r="B225" s="443" t="s">
        <v>1816</v>
      </c>
      <c r="C225" s="405" t="s">
        <v>1819</v>
      </c>
      <c r="D225" s="405" t="s">
        <v>1079</v>
      </c>
      <c r="E225" s="406" t="str">
        <f>IFERROR(_xlfn.XLOOKUP($B225,map_headernames!H:H,map_headernames!$Q:$Q),"")</f>
        <v>state.pctile.pctunemployed</v>
      </c>
      <c r="F225" s="7" t="str">
        <f>IFERROR(_xlfn.XLOOKUP($B225,map_headernames!G:G,map_headernames!$Q:$Q),"")</f>
        <v/>
      </c>
      <c r="G225" s="7" t="str">
        <f>IFERROR(_xlfn.XLOOKUP($B225,map_headernames!I:I,map_headernames!$Q:$Q),"")</f>
        <v>state.pctile.pctunemployed</v>
      </c>
      <c r="H225" s="7" t="str">
        <f>IFERROR(_xlfn.XLOOKUP($B225,map_headernames!J:J,map_headernames!$Q:$Q),"")</f>
        <v/>
      </c>
      <c r="I225" s="7" t="str">
        <f>IFERROR(_xlfn.XLOOKUP($B225,map_headernames!K:K,map_headernames!$Q:$Q),"")</f>
        <v/>
      </c>
      <c r="J225" s="7" t="str">
        <f>IFERROR(_xlfn.XLOOKUP($B225,map_headernames!L:L,map_headernames!$Q:$Q),"")</f>
        <v/>
      </c>
      <c r="K225" s="7" t="str">
        <f>IFERROR(_xlfn.XLOOKUP($B225,map_headernames!N:N,map_headernames!$Q:$Q),"")</f>
        <v/>
      </c>
      <c r="L225" s="7" t="str">
        <f>IFERROR(_xlfn.XLOOKUP($B225,map_headernames!O:O,map_headernames!$Q:$Q),"")</f>
        <v/>
      </c>
      <c r="M225" s="7" t="str">
        <f>IFERROR(_xlfn.XLOOKUP($B225,map_headernames!P:P,map_headernames!$Q:$Q),"")</f>
        <v/>
      </c>
    </row>
    <row r="226" spans="1:14">
      <c r="A226" s="442">
        <v>98</v>
      </c>
      <c r="B226" s="405" t="s">
        <v>1825</v>
      </c>
      <c r="C226" s="405" t="s">
        <v>1829</v>
      </c>
      <c r="D226" s="405" t="s">
        <v>5682</v>
      </c>
      <c r="E226" s="406" t="str">
        <f>IFERROR(_xlfn.XLOOKUP($B226,map_headernames!H:H,map_headernames!$Q:$Q),"")</f>
        <v/>
      </c>
      <c r="F226" s="7" t="str">
        <f>IFERROR(_xlfn.XLOOKUP($B226,map_headernames!G:G,map_headernames!$Q:$Q),"")</f>
        <v/>
      </c>
      <c r="G226" s="7" t="str">
        <f>IFERROR(_xlfn.XLOOKUP($B226,map_headernames!I:I,map_headernames!$Q:$Q),"")</f>
        <v/>
      </c>
      <c r="H226" s="7" t="str">
        <f>IFERROR(_xlfn.XLOOKUP($B226,map_headernames!J:J,map_headernames!$Q:$Q),"")</f>
        <v/>
      </c>
      <c r="I226" s="7" t="str">
        <f>IFERROR(_xlfn.XLOOKUP($B226,map_headernames!K:K,map_headernames!$Q:$Q),"")</f>
        <v/>
      </c>
      <c r="J226" s="7" t="str">
        <f>IFERROR(_xlfn.XLOOKUP($B226,map_headernames!L:L,map_headernames!$Q:$Q),"")</f>
        <v/>
      </c>
      <c r="K226" s="7" t="str">
        <f>IFERROR(_xlfn.XLOOKUP($B226,map_headernames!N:N,map_headernames!$Q:$Q),"")</f>
        <v/>
      </c>
      <c r="L226" s="7" t="str">
        <f>IFERROR(_xlfn.XLOOKUP($B226,map_headernames!O:O,map_headernames!$Q:$Q),"")</f>
        <v/>
      </c>
      <c r="M226" s="7" t="str">
        <f>IFERROR(_xlfn.XLOOKUP($B226,map_headernames!P:P,map_headernames!$Q:$Q),"")</f>
        <v/>
      </c>
    </row>
    <row r="227" spans="1:14">
      <c r="A227" s="7">
        <v>75</v>
      </c>
      <c r="B227" s="405" t="s">
        <v>1831</v>
      </c>
      <c r="C227" s="405" t="s">
        <v>1833</v>
      </c>
      <c r="D227" s="405" t="s">
        <v>5682</v>
      </c>
      <c r="E227" s="406" t="str">
        <f>IFERROR(_xlfn.XLOOKUP($B227,map_headernames!H:H,map_headernames!$Q:$Q),"")</f>
        <v>state.avg.dpm</v>
      </c>
      <c r="F227" s="7" t="str">
        <f>IFERROR(_xlfn.XLOOKUP($B227,map_headernames!G:G,map_headernames!$Q:$Q),"")</f>
        <v/>
      </c>
      <c r="G227" s="7" t="str">
        <f>IFERROR(_xlfn.XLOOKUP($B227,map_headernames!I:I,map_headernames!$Q:$Q),"")</f>
        <v>state.avg.dpm</v>
      </c>
      <c r="H227" s="7" t="str">
        <f>IFERROR(_xlfn.XLOOKUP($B227,map_headernames!J:J,map_headernames!$Q:$Q),"")</f>
        <v/>
      </c>
      <c r="I227" s="7" t="str">
        <f>IFERROR(_xlfn.XLOOKUP($B227,map_headernames!K:K,map_headernames!$Q:$Q),"")</f>
        <v/>
      </c>
      <c r="J227" s="7" t="str">
        <f>IFERROR(_xlfn.XLOOKUP($B227,map_headernames!L:L,map_headernames!$Q:$Q),"")</f>
        <v/>
      </c>
      <c r="K227" s="7" t="str">
        <f>IFERROR(_xlfn.XLOOKUP($B227,map_headernames!N:N,map_headernames!$Q:$Q),"")</f>
        <v/>
      </c>
      <c r="L227" s="7" t="str">
        <f>IFERROR(_xlfn.XLOOKUP($B227,map_headernames!O:O,map_headernames!$Q:$Q),"")</f>
        <v/>
      </c>
      <c r="M227" s="7" t="str">
        <f>IFERROR(_xlfn.XLOOKUP($B227,map_headernames!P:P,map_headernames!$Q:$Q),"")</f>
        <v/>
      </c>
    </row>
    <row r="228" spans="1:14">
      <c r="A228" s="442">
        <v>97</v>
      </c>
      <c r="B228" s="405" t="s">
        <v>1836</v>
      </c>
      <c r="C228" s="405" t="s">
        <v>1839</v>
      </c>
      <c r="D228" s="405" t="s">
        <v>5682</v>
      </c>
      <c r="E228" s="406" t="str">
        <f>IFERROR(_xlfn.XLOOKUP($B228,map_headernames!H:H,map_headernames!$Q:$Q),"")</f>
        <v>state.pctile.dpm</v>
      </c>
      <c r="F228" s="7" t="str">
        <f>IFERROR(_xlfn.XLOOKUP($B228,map_headernames!G:G,map_headernames!$Q:$Q),"")</f>
        <v/>
      </c>
      <c r="G228" s="7" t="str">
        <f>IFERROR(_xlfn.XLOOKUP($B228,map_headernames!I:I,map_headernames!$Q:$Q),"")</f>
        <v>state.pctile.dpm</v>
      </c>
      <c r="H228" s="7" t="str">
        <f>IFERROR(_xlfn.XLOOKUP($B228,map_headernames!J:J,map_headernames!$Q:$Q),"")</f>
        <v/>
      </c>
      <c r="I228" s="7" t="str">
        <f>IFERROR(_xlfn.XLOOKUP($B228,map_headernames!K:K,map_headernames!$Q:$Q),"")</f>
        <v/>
      </c>
      <c r="J228" s="7" t="str">
        <f>IFERROR(_xlfn.XLOOKUP($B228,map_headernames!L:L,map_headernames!$Q:$Q),"")</f>
        <v/>
      </c>
      <c r="K228" s="7" t="str">
        <f>IFERROR(_xlfn.XLOOKUP($B228,map_headernames!N:N,map_headernames!$Q:$Q),"")</f>
        <v/>
      </c>
      <c r="L228" s="7" t="str">
        <f>IFERROR(_xlfn.XLOOKUP($B228,map_headernames!O:O,map_headernames!$Q:$Q),"")</f>
        <v/>
      </c>
      <c r="M228" s="7" t="str">
        <f>IFERROR(_xlfn.XLOOKUP($B228,map_headernames!P:P,map_headernames!$Q:$Q),"")</f>
        <v/>
      </c>
    </row>
    <row r="229" spans="1:14">
      <c r="A229" s="7">
        <v>77</v>
      </c>
      <c r="B229" s="416" t="s">
        <v>5696</v>
      </c>
      <c r="C229" s="416" t="s">
        <v>5695</v>
      </c>
      <c r="D229" s="413" t="s">
        <v>5682</v>
      </c>
      <c r="E229" s="400" t="str">
        <f>IFERROR(_xlfn.XLOOKUP($B229,map_headernames!H:H,map_headernames!$Q:$Q),"")</f>
        <v>state.avg.drinking</v>
      </c>
      <c r="F229" s="400" t="str">
        <f>IFERROR(_xlfn.XLOOKUP($B229,map_headernames!G:G,map_headernames!$Q:$Q),"")</f>
        <v/>
      </c>
      <c r="G229" s="400" t="str">
        <f>IFERROR(_xlfn.XLOOKUP($B229,map_headernames!I:I,map_headernames!$Q:$Q),"")</f>
        <v>state.avg.drinking</v>
      </c>
      <c r="H229" s="400" t="str">
        <f>IFERROR(_xlfn.XLOOKUP($B229,map_headernames!J:J,map_headernames!$Q:$Q),"")</f>
        <v/>
      </c>
      <c r="I229" s="400" t="str">
        <f>IFERROR(_xlfn.XLOOKUP($B229,map_headernames!K:K,map_headernames!$Q:$Q),"")</f>
        <v/>
      </c>
      <c r="J229" s="400" t="str">
        <f>IFERROR(_xlfn.XLOOKUP($B229,map_headernames!L:L,map_headernames!$Q:$Q),"")</f>
        <v/>
      </c>
      <c r="K229" s="400" t="str">
        <f>IFERROR(_xlfn.XLOOKUP($B229,map_headernames!N:N,map_headernames!$Q:$Q),"")</f>
        <v/>
      </c>
      <c r="L229" s="400" t="str">
        <f>IFERROR(_xlfn.XLOOKUP($B229,map_headernames!O:O,map_headernames!$Q:$Q),"")</f>
        <v/>
      </c>
      <c r="M229" s="400" t="str">
        <f>IFERROR(_xlfn.XLOOKUP($B229,map_headernames!P:P,map_headernames!$Q:$Q),"")</f>
        <v/>
      </c>
      <c r="N229" s="439" t="s">
        <v>5719</v>
      </c>
    </row>
    <row r="230" spans="1:14">
      <c r="A230" s="452"/>
      <c r="B230" s="464" t="s">
        <v>5729</v>
      </c>
      <c r="C230" s="453" t="s">
        <v>5730</v>
      </c>
      <c r="D230" s="453" t="s">
        <v>5682</v>
      </c>
      <c r="E230" s="400" t="str">
        <f>IFERROR(_xlfn.XLOOKUP($B230,map_headernames!H:H,map_headernames!$Q:$Q),"")</f>
        <v/>
      </c>
      <c r="F230" s="400" t="str">
        <f>IFERROR(_xlfn.XLOOKUP($B230,map_headernames!G:G,map_headernames!$Q:$Q),"")</f>
        <v/>
      </c>
      <c r="G230" s="400" t="str">
        <f>IFERROR(_xlfn.XLOOKUP($B230,map_headernames!I:I,map_headernames!$Q:$Q),"")</f>
        <v>state.pctile.drinking</v>
      </c>
      <c r="H230" s="400" t="str">
        <f>IFERROR(_xlfn.XLOOKUP($B230,map_headernames!J:J,map_headernames!$Q:$Q),"")</f>
        <v/>
      </c>
      <c r="I230" s="400" t="str">
        <f>IFERROR(_xlfn.XLOOKUP($B230,map_headernames!K:K,map_headernames!$Q:$Q),"")</f>
        <v/>
      </c>
      <c r="J230" s="400" t="str">
        <f>IFERROR(_xlfn.XLOOKUP($B230,map_headernames!L:L,map_headernames!$Q:$Q),"")</f>
        <v/>
      </c>
      <c r="K230" s="400" t="str">
        <f>IFERROR(_xlfn.XLOOKUP($B230,map_headernames!N:N,map_headernames!$Q:$Q),"")</f>
        <v/>
      </c>
      <c r="L230" s="400" t="str">
        <f>IFERROR(_xlfn.XLOOKUP($B230,map_headernames!O:O,map_headernames!$Q:$Q),"")</f>
        <v/>
      </c>
      <c r="M230" s="400" t="str">
        <f>IFERROR(_xlfn.XLOOKUP($B230,map_headernames!P:P,map_headernames!$Q:$Q),"")</f>
        <v/>
      </c>
      <c r="N230" s="455"/>
    </row>
    <row r="231" spans="1:14">
      <c r="A231" s="7">
        <v>74</v>
      </c>
      <c r="B231" s="405" t="s">
        <v>1841</v>
      </c>
      <c r="C231" s="405" t="s">
        <v>1843</v>
      </c>
      <c r="D231" s="405" t="s">
        <v>5682</v>
      </c>
      <c r="E231" s="406" t="str">
        <f>IFERROR(_xlfn.XLOOKUP($B231,map_headernames!H:H,map_headernames!$Q:$Q),"")</f>
        <v>state.avg.pctpre1960</v>
      </c>
      <c r="F231" s="7" t="str">
        <f>IFERROR(_xlfn.XLOOKUP($B231,map_headernames!G:G,map_headernames!$Q:$Q),"")</f>
        <v/>
      </c>
      <c r="G231" s="7" t="str">
        <f>IFERROR(_xlfn.XLOOKUP($B231,map_headernames!I:I,map_headernames!$Q:$Q),"")</f>
        <v>state.avg.pctpre1960</v>
      </c>
      <c r="H231" s="7" t="str">
        <f>IFERROR(_xlfn.XLOOKUP($B231,map_headernames!J:J,map_headernames!$Q:$Q),"")</f>
        <v/>
      </c>
      <c r="I231" s="7" t="str">
        <f>IFERROR(_xlfn.XLOOKUP($B231,map_headernames!K:K,map_headernames!$Q:$Q),"")</f>
        <v/>
      </c>
      <c r="J231" s="7" t="str">
        <f>IFERROR(_xlfn.XLOOKUP($B231,map_headernames!L:L,map_headernames!$Q:$Q),"")</f>
        <v/>
      </c>
      <c r="K231" s="7" t="str">
        <f>IFERROR(_xlfn.XLOOKUP($B231,map_headernames!N:N,map_headernames!$Q:$Q),"")</f>
        <v/>
      </c>
      <c r="L231" s="7" t="str">
        <f>IFERROR(_xlfn.XLOOKUP($B231,map_headernames!O:O,map_headernames!$Q:$Q),"")</f>
        <v/>
      </c>
      <c r="M231" s="7" t="str">
        <f>IFERROR(_xlfn.XLOOKUP($B231,map_headernames!P:P,map_headernames!$Q:$Q),"")</f>
        <v/>
      </c>
    </row>
    <row r="232" spans="1:14">
      <c r="A232" s="442">
        <v>96</v>
      </c>
      <c r="B232" s="405" t="s">
        <v>1846</v>
      </c>
      <c r="C232" s="405" t="s">
        <v>1849</v>
      </c>
      <c r="D232" s="405" t="s">
        <v>5682</v>
      </c>
      <c r="E232" s="406" t="str">
        <f>IFERROR(_xlfn.XLOOKUP($B232,map_headernames!H:H,map_headernames!$Q:$Q),"")</f>
        <v>state.pctile.pctpre1960</v>
      </c>
      <c r="F232" s="7" t="str">
        <f>IFERROR(_xlfn.XLOOKUP($B232,map_headernames!G:G,map_headernames!$Q:$Q),"")</f>
        <v/>
      </c>
      <c r="G232" s="7" t="str">
        <f>IFERROR(_xlfn.XLOOKUP($B232,map_headernames!I:I,map_headernames!$Q:$Q),"")</f>
        <v>state.pctile.pctpre1960</v>
      </c>
      <c r="H232" s="7" t="str">
        <f>IFERROR(_xlfn.XLOOKUP($B232,map_headernames!J:J,map_headernames!$Q:$Q),"")</f>
        <v/>
      </c>
      <c r="I232" s="7" t="str">
        <f>IFERROR(_xlfn.XLOOKUP($B232,map_headernames!K:K,map_headernames!$Q:$Q),"")</f>
        <v/>
      </c>
      <c r="J232" s="7" t="str">
        <f>IFERROR(_xlfn.XLOOKUP($B232,map_headernames!L:L,map_headernames!$Q:$Q),"")</f>
        <v/>
      </c>
      <c r="K232" s="7" t="str">
        <f>IFERROR(_xlfn.XLOOKUP($B232,map_headernames!N:N,map_headernames!$Q:$Q),"")</f>
        <v/>
      </c>
      <c r="L232" s="7" t="str">
        <f>IFERROR(_xlfn.XLOOKUP($B232,map_headernames!O:O,map_headernames!$Q:$Q),"")</f>
        <v/>
      </c>
      <c r="M232" s="7" t="str">
        <f>IFERROR(_xlfn.XLOOKUP($B232,map_headernames!P:P,map_headernames!$Q:$Q),"")</f>
        <v/>
      </c>
    </row>
    <row r="233" spans="1:14" ht="15.5">
      <c r="A233" s="7">
        <v>76</v>
      </c>
      <c r="B233" s="405" t="s">
        <v>5562</v>
      </c>
      <c r="C233" s="405" t="s">
        <v>5697</v>
      </c>
      <c r="D233" s="405" t="s">
        <v>5682</v>
      </c>
      <c r="E233" s="406" t="str">
        <f>IFERROR(_xlfn.XLOOKUP($B233,map_headernames!H:H,map_headernames!$Q:$Q),"")</f>
        <v>state.avg.no2</v>
      </c>
      <c r="F233" s="7" t="str">
        <f>IFERROR(_xlfn.XLOOKUP($B233,map_headernames!G:G,map_headernames!$Q:$Q),"")</f>
        <v/>
      </c>
      <c r="G233" s="7" t="str">
        <f>IFERROR(_xlfn.XLOOKUP($B233,map_headernames!I:I,map_headernames!$Q:$Q),"")</f>
        <v>state.avg.no2</v>
      </c>
      <c r="H233" s="7" t="str">
        <f>IFERROR(_xlfn.XLOOKUP($B233,map_headernames!J:J,map_headernames!$Q:$Q),"")</f>
        <v/>
      </c>
      <c r="I233" s="7" t="str">
        <f>IFERROR(_xlfn.XLOOKUP($B233,map_headernames!K:K,map_headernames!$Q:$Q),"")</f>
        <v/>
      </c>
      <c r="J233" s="7" t="str">
        <f>IFERROR(_xlfn.XLOOKUP($B233,map_headernames!L:L,map_headernames!$Q:$Q),"")</f>
        <v/>
      </c>
      <c r="K233" s="7" t="str">
        <f>IFERROR(_xlfn.XLOOKUP($B233,map_headernames!N:N,map_headernames!$Q:$Q),"")</f>
        <v/>
      </c>
      <c r="L233" s="7" t="str">
        <f>IFERROR(_xlfn.XLOOKUP($B233,map_headernames!O:O,map_headernames!$Q:$Q),"")</f>
        <v/>
      </c>
      <c r="M233" s="7" t="str">
        <f>IFERROR(_xlfn.XLOOKUP($B233,map_headernames!P:P,map_headernames!$Q:$Q),"")</f>
        <v/>
      </c>
    </row>
    <row r="234" spans="1:14">
      <c r="B234" s="450" t="s">
        <v>5553</v>
      </c>
      <c r="C234" s="450" t="s">
        <v>5743</v>
      </c>
      <c r="D234" s="405" t="s">
        <v>5682</v>
      </c>
      <c r="E234" s="400" t="str">
        <f>IFERROR(_xlfn.XLOOKUP($B234,map_headernames!H:H,map_headernames!$Q:$Q),"")</f>
        <v/>
      </c>
      <c r="F234" s="400" t="str">
        <f>IFERROR(_xlfn.XLOOKUP($B234,map_headernames!G:G,map_headernames!$Q:$Q),"")</f>
        <v/>
      </c>
      <c r="G234" s="400" t="str">
        <f>IFERROR(_xlfn.XLOOKUP($B234,map_headernames!I:I,map_headernames!$Q:$Q),"")</f>
        <v>state.pctile.no2</v>
      </c>
      <c r="H234" s="400" t="str">
        <f>IFERROR(_xlfn.XLOOKUP($B234,map_headernames!J:J,map_headernames!$Q:$Q),"")</f>
        <v/>
      </c>
      <c r="I234" s="400" t="str">
        <f>IFERROR(_xlfn.XLOOKUP($B234,map_headernames!K:K,map_headernames!$Q:$Q),"")</f>
        <v/>
      </c>
      <c r="J234" s="400" t="str">
        <f>IFERROR(_xlfn.XLOOKUP($B234,map_headernames!L:L,map_headernames!$Q:$Q),"")</f>
        <v/>
      </c>
      <c r="K234" s="400" t="str">
        <f>IFERROR(_xlfn.XLOOKUP($B234,map_headernames!N:N,map_headernames!$Q:$Q),"")</f>
        <v/>
      </c>
      <c r="L234" s="400" t="str">
        <f>IFERROR(_xlfn.XLOOKUP($B234,map_headernames!O:O,map_headernames!$Q:$Q),"")</f>
        <v/>
      </c>
      <c r="M234" s="400" t="str">
        <f>IFERROR(_xlfn.XLOOKUP($B234,map_headernames!P:P,map_headernames!$Q:$Q),"")</f>
        <v/>
      </c>
    </row>
    <row r="235" spans="1:14">
      <c r="A235" s="7">
        <v>79</v>
      </c>
      <c r="B235" s="405" t="s">
        <v>1851</v>
      </c>
      <c r="C235" s="405" t="s">
        <v>1854</v>
      </c>
      <c r="D235" s="405" t="s">
        <v>5682</v>
      </c>
      <c r="E235" s="406" t="str">
        <f>IFERROR(_xlfn.XLOOKUP($B235,map_headernames!H:H,map_headernames!$Q:$Q),"")</f>
        <v>state.avg.proximity.npdes</v>
      </c>
      <c r="F235" s="7" t="str">
        <f>IFERROR(_xlfn.XLOOKUP($B235,map_headernames!G:G,map_headernames!$Q:$Q),"")</f>
        <v/>
      </c>
      <c r="G235" s="7" t="str">
        <f>IFERROR(_xlfn.XLOOKUP($B235,map_headernames!I:I,map_headernames!$Q:$Q),"")</f>
        <v>state.avg.proximity.npdes</v>
      </c>
      <c r="H235" s="7" t="str">
        <f>IFERROR(_xlfn.XLOOKUP($B235,map_headernames!J:J,map_headernames!$Q:$Q),"")</f>
        <v/>
      </c>
      <c r="I235" s="7" t="str">
        <f>IFERROR(_xlfn.XLOOKUP($B235,map_headernames!K:K,map_headernames!$Q:$Q),"")</f>
        <v/>
      </c>
      <c r="J235" s="7" t="str">
        <f>IFERROR(_xlfn.XLOOKUP($B235,map_headernames!L:L,map_headernames!$Q:$Q),"")</f>
        <v/>
      </c>
      <c r="K235" s="7" t="str">
        <f>IFERROR(_xlfn.XLOOKUP($B235,map_headernames!N:N,map_headernames!$Q:$Q),"")</f>
        <v/>
      </c>
      <c r="L235" s="7" t="str">
        <f>IFERROR(_xlfn.XLOOKUP($B235,map_headernames!O:O,map_headernames!$Q:$Q),"")</f>
        <v/>
      </c>
      <c r="M235" s="7" t="str">
        <f>IFERROR(_xlfn.XLOOKUP($B235,map_headernames!P:P,map_headernames!$Q:$Q),"")</f>
        <v/>
      </c>
    </row>
    <row r="236" spans="1:14">
      <c r="A236" s="442">
        <v>101</v>
      </c>
      <c r="B236" s="405" t="s">
        <v>1857</v>
      </c>
      <c r="C236" s="405" t="s">
        <v>1861</v>
      </c>
      <c r="D236" s="405" t="s">
        <v>5682</v>
      </c>
      <c r="E236" s="406" t="str">
        <f>IFERROR(_xlfn.XLOOKUP($B236,map_headernames!H:H,map_headernames!$Q:$Q),"")</f>
        <v>state.pctile.proximity.npdes</v>
      </c>
      <c r="F236" s="7" t="str">
        <f>IFERROR(_xlfn.XLOOKUP($B236,map_headernames!G:G,map_headernames!$Q:$Q),"")</f>
        <v/>
      </c>
      <c r="G236" s="7" t="str">
        <f>IFERROR(_xlfn.XLOOKUP($B236,map_headernames!I:I,map_headernames!$Q:$Q),"")</f>
        <v>state.pctile.proximity.npdes</v>
      </c>
      <c r="H236" s="7" t="str">
        <f>IFERROR(_xlfn.XLOOKUP($B236,map_headernames!J:J,map_headernames!$Q:$Q),"")</f>
        <v/>
      </c>
      <c r="I236" s="7" t="str">
        <f>IFERROR(_xlfn.XLOOKUP($B236,map_headernames!K:K,map_headernames!$Q:$Q),"")</f>
        <v/>
      </c>
      <c r="J236" s="7" t="str">
        <f>IFERROR(_xlfn.XLOOKUP($B236,map_headernames!L:L,map_headernames!$Q:$Q),"")</f>
        <v/>
      </c>
      <c r="K236" s="7" t="str">
        <f>IFERROR(_xlfn.XLOOKUP($B236,map_headernames!N:N,map_headernames!$Q:$Q),"")</f>
        <v/>
      </c>
      <c r="L236" s="7" t="str">
        <f>IFERROR(_xlfn.XLOOKUP($B236,map_headernames!O:O,map_headernames!$Q:$Q),"")</f>
        <v/>
      </c>
      <c r="M236" s="7" t="str">
        <f>IFERROR(_xlfn.XLOOKUP($B236,map_headernames!P:P,map_headernames!$Q:$Q),"")</f>
        <v/>
      </c>
    </row>
    <row r="237" spans="1:14">
      <c r="A237" s="7">
        <v>80</v>
      </c>
      <c r="B237" s="405" t="s">
        <v>1863</v>
      </c>
      <c r="C237" s="405" t="s">
        <v>1866</v>
      </c>
      <c r="D237" s="405" t="s">
        <v>5682</v>
      </c>
      <c r="E237" s="406" t="str">
        <f>IFERROR(_xlfn.XLOOKUP($B237,map_headernames!H:H,map_headernames!$Q:$Q),"")</f>
        <v>state.avg.proximity.npl</v>
      </c>
      <c r="F237" s="7" t="str">
        <f>IFERROR(_xlfn.XLOOKUP($B237,map_headernames!G:G,map_headernames!$Q:$Q),"")</f>
        <v/>
      </c>
      <c r="G237" s="7" t="str">
        <f>IFERROR(_xlfn.XLOOKUP($B237,map_headernames!I:I,map_headernames!$Q:$Q),"")</f>
        <v>state.avg.proximity.npl</v>
      </c>
      <c r="H237" s="7" t="str">
        <f>IFERROR(_xlfn.XLOOKUP($B237,map_headernames!J:J,map_headernames!$Q:$Q),"")</f>
        <v/>
      </c>
      <c r="I237" s="7" t="str">
        <f>IFERROR(_xlfn.XLOOKUP($B237,map_headernames!K:K,map_headernames!$Q:$Q),"")</f>
        <v/>
      </c>
      <c r="J237" s="7" t="str">
        <f>IFERROR(_xlfn.XLOOKUP($B237,map_headernames!L:L,map_headernames!$Q:$Q),"")</f>
        <v/>
      </c>
      <c r="K237" s="7" t="str">
        <f>IFERROR(_xlfn.XLOOKUP($B237,map_headernames!N:N,map_headernames!$Q:$Q),"")</f>
        <v/>
      </c>
      <c r="L237" s="7" t="str">
        <f>IFERROR(_xlfn.XLOOKUP($B237,map_headernames!O:O,map_headernames!$Q:$Q),"")</f>
        <v/>
      </c>
      <c r="M237" s="7" t="str">
        <f>IFERROR(_xlfn.XLOOKUP($B237,map_headernames!P:P,map_headernames!$Q:$Q),"")</f>
        <v/>
      </c>
    </row>
    <row r="238" spans="1:14">
      <c r="A238" s="442">
        <v>102</v>
      </c>
      <c r="B238" s="405" t="s">
        <v>1869</v>
      </c>
      <c r="C238" s="405" t="s">
        <v>1873</v>
      </c>
      <c r="D238" s="405" t="s">
        <v>5682</v>
      </c>
      <c r="E238" s="406" t="str">
        <f>IFERROR(_xlfn.XLOOKUP($B238,map_headernames!H:H,map_headernames!$Q:$Q),"")</f>
        <v>state.pctile.proximity.npl</v>
      </c>
      <c r="F238" s="7" t="str">
        <f>IFERROR(_xlfn.XLOOKUP($B238,map_headernames!G:G,map_headernames!$Q:$Q),"")</f>
        <v/>
      </c>
      <c r="G238" s="7" t="str">
        <f>IFERROR(_xlfn.XLOOKUP($B238,map_headernames!I:I,map_headernames!$Q:$Q),"")</f>
        <v>state.pctile.proximity.npl</v>
      </c>
      <c r="H238" s="7" t="str">
        <f>IFERROR(_xlfn.XLOOKUP($B238,map_headernames!J:J,map_headernames!$Q:$Q),"")</f>
        <v/>
      </c>
      <c r="I238" s="7" t="str">
        <f>IFERROR(_xlfn.XLOOKUP($B238,map_headernames!K:K,map_headernames!$Q:$Q),"")</f>
        <v/>
      </c>
      <c r="J238" s="7" t="str">
        <f>IFERROR(_xlfn.XLOOKUP($B238,map_headernames!L:L,map_headernames!$Q:$Q),"")</f>
        <v/>
      </c>
      <c r="K238" s="7" t="str">
        <f>IFERROR(_xlfn.XLOOKUP($B238,map_headernames!N:N,map_headernames!$Q:$Q),"")</f>
        <v/>
      </c>
      <c r="L238" s="7" t="str">
        <f>IFERROR(_xlfn.XLOOKUP($B238,map_headernames!O:O,map_headernames!$Q:$Q),"")</f>
        <v/>
      </c>
      <c r="M238" s="7" t="str">
        <f>IFERROR(_xlfn.XLOOKUP($B238,map_headernames!P:P,map_headernames!$Q:$Q),"")</f>
        <v/>
      </c>
    </row>
    <row r="239" spans="1:14">
      <c r="A239" s="7">
        <v>83</v>
      </c>
      <c r="B239" s="405" t="s">
        <v>1875</v>
      </c>
      <c r="C239" s="405" t="s">
        <v>1878</v>
      </c>
      <c r="D239" s="405" t="s">
        <v>5682</v>
      </c>
      <c r="E239" s="406" t="str">
        <f>IFERROR(_xlfn.XLOOKUP($B239,map_headernames!H:H,map_headernames!$Q:$Q),"")</f>
        <v>state.avg.o3</v>
      </c>
      <c r="F239" s="7" t="str">
        <f>IFERROR(_xlfn.XLOOKUP($B239,map_headernames!G:G,map_headernames!$Q:$Q),"")</f>
        <v/>
      </c>
      <c r="G239" s="7" t="str">
        <f>IFERROR(_xlfn.XLOOKUP($B239,map_headernames!I:I,map_headernames!$Q:$Q),"")</f>
        <v>state.avg.o3</v>
      </c>
      <c r="H239" s="7" t="str">
        <f>IFERROR(_xlfn.XLOOKUP($B239,map_headernames!J:J,map_headernames!$Q:$Q),"")</f>
        <v/>
      </c>
      <c r="I239" s="7" t="str">
        <f>IFERROR(_xlfn.XLOOKUP($B239,map_headernames!K:K,map_headernames!$Q:$Q),"")</f>
        <v/>
      </c>
      <c r="J239" s="7" t="str">
        <f>IFERROR(_xlfn.XLOOKUP($B239,map_headernames!L:L,map_headernames!$Q:$Q),"")</f>
        <v/>
      </c>
      <c r="K239" s="7" t="str">
        <f>IFERROR(_xlfn.XLOOKUP($B239,map_headernames!N:N,map_headernames!$Q:$Q),"")</f>
        <v/>
      </c>
      <c r="L239" s="7" t="str">
        <f>IFERROR(_xlfn.XLOOKUP($B239,map_headernames!O:O,map_headernames!$Q:$Q),"")</f>
        <v/>
      </c>
      <c r="M239" s="7" t="str">
        <f>IFERROR(_xlfn.XLOOKUP($B239,map_headernames!P:P,map_headernames!$Q:$Q),"")</f>
        <v/>
      </c>
    </row>
    <row r="240" spans="1:14">
      <c r="A240" s="442">
        <v>105</v>
      </c>
      <c r="B240" s="405" t="s">
        <v>1881</v>
      </c>
      <c r="C240" s="405" t="s">
        <v>1885</v>
      </c>
      <c r="D240" s="405" t="s">
        <v>5682</v>
      </c>
      <c r="E240" s="406" t="str">
        <f>IFERROR(_xlfn.XLOOKUP($B240,map_headernames!H:H,map_headernames!$Q:$Q),"")</f>
        <v>state.pctile.o3</v>
      </c>
      <c r="F240" s="7" t="str">
        <f>IFERROR(_xlfn.XLOOKUP($B240,map_headernames!G:G,map_headernames!$Q:$Q),"")</f>
        <v/>
      </c>
      <c r="G240" s="7" t="str">
        <f>IFERROR(_xlfn.XLOOKUP($B240,map_headernames!I:I,map_headernames!$Q:$Q),"")</f>
        <v>state.pctile.o3</v>
      </c>
      <c r="H240" s="7" t="str">
        <f>IFERROR(_xlfn.XLOOKUP($B240,map_headernames!J:J,map_headernames!$Q:$Q),"")</f>
        <v/>
      </c>
      <c r="I240" s="7" t="str">
        <f>IFERROR(_xlfn.XLOOKUP($B240,map_headernames!K:K,map_headernames!$Q:$Q),"")</f>
        <v/>
      </c>
      <c r="J240" s="7" t="str">
        <f>IFERROR(_xlfn.XLOOKUP($B240,map_headernames!L:L,map_headernames!$Q:$Q),"")</f>
        <v/>
      </c>
      <c r="K240" s="7" t="str">
        <f>IFERROR(_xlfn.XLOOKUP($B240,map_headernames!N:N,map_headernames!$Q:$Q),"")</f>
        <v/>
      </c>
      <c r="L240" s="7" t="str">
        <f>IFERROR(_xlfn.XLOOKUP($B240,map_headernames!O:O,map_headernames!$Q:$Q),"")</f>
        <v/>
      </c>
      <c r="M240" s="7" t="str">
        <f>IFERROR(_xlfn.XLOOKUP($B240,map_headernames!P:P,map_headernames!$Q:$Q),"")</f>
        <v/>
      </c>
    </row>
    <row r="241" spans="1:13">
      <c r="A241" s="7">
        <v>84</v>
      </c>
      <c r="B241" s="405" t="s">
        <v>1887</v>
      </c>
      <c r="C241" s="405" t="s">
        <v>1890</v>
      </c>
      <c r="D241" s="405" t="s">
        <v>5682</v>
      </c>
      <c r="E241" s="406" t="str">
        <f>IFERROR(_xlfn.XLOOKUP($B241,map_headernames!H:H,map_headernames!$Q:$Q),"")</f>
        <v>state.avg.pm</v>
      </c>
      <c r="F241" s="7" t="str">
        <f>IFERROR(_xlfn.XLOOKUP($B241,map_headernames!G:G,map_headernames!$Q:$Q),"")</f>
        <v/>
      </c>
      <c r="G241" s="7" t="str">
        <f>IFERROR(_xlfn.XLOOKUP($B241,map_headernames!I:I,map_headernames!$Q:$Q),"")</f>
        <v>state.avg.pm</v>
      </c>
      <c r="H241" s="7" t="str">
        <f>IFERROR(_xlfn.XLOOKUP($B241,map_headernames!J:J,map_headernames!$Q:$Q),"")</f>
        <v/>
      </c>
      <c r="I241" s="7" t="str">
        <f>IFERROR(_xlfn.XLOOKUP($B241,map_headernames!K:K,map_headernames!$Q:$Q),"")</f>
        <v/>
      </c>
      <c r="J241" s="7" t="str">
        <f>IFERROR(_xlfn.XLOOKUP($B241,map_headernames!L:L,map_headernames!$Q:$Q),"")</f>
        <v/>
      </c>
      <c r="K241" s="7" t="str">
        <f>IFERROR(_xlfn.XLOOKUP($B241,map_headernames!N:N,map_headernames!$Q:$Q),"")</f>
        <v/>
      </c>
      <c r="L241" s="7" t="str">
        <f>IFERROR(_xlfn.XLOOKUP($B241,map_headernames!O:O,map_headernames!$Q:$Q),"")</f>
        <v/>
      </c>
      <c r="M241" s="7" t="str">
        <f>IFERROR(_xlfn.XLOOKUP($B241,map_headernames!P:P,map_headernames!$Q:$Q),"")</f>
        <v/>
      </c>
    </row>
    <row r="242" spans="1:13">
      <c r="A242" s="442">
        <v>106</v>
      </c>
      <c r="B242" s="405" t="s">
        <v>1893</v>
      </c>
      <c r="C242" s="405" t="s">
        <v>1897</v>
      </c>
      <c r="D242" s="405" t="s">
        <v>5682</v>
      </c>
      <c r="E242" s="406" t="str">
        <f>IFERROR(_xlfn.XLOOKUP($B242,map_headernames!H:H,map_headernames!$Q:$Q),"")</f>
        <v>state.pctile.pm</v>
      </c>
      <c r="F242" s="7" t="str">
        <f>IFERROR(_xlfn.XLOOKUP($B242,map_headernames!G:G,map_headernames!$Q:$Q),"")</f>
        <v/>
      </c>
      <c r="G242" s="7" t="str">
        <f>IFERROR(_xlfn.XLOOKUP($B242,map_headernames!I:I,map_headernames!$Q:$Q),"")</f>
        <v>state.pctile.pm</v>
      </c>
      <c r="H242" s="7" t="str">
        <f>IFERROR(_xlfn.XLOOKUP($B242,map_headernames!J:J,map_headernames!$Q:$Q),"")</f>
        <v/>
      </c>
      <c r="I242" s="7" t="str">
        <f>IFERROR(_xlfn.XLOOKUP($B242,map_headernames!K:K,map_headernames!$Q:$Q),"")</f>
        <v/>
      </c>
      <c r="J242" s="7" t="str">
        <f>IFERROR(_xlfn.XLOOKUP($B242,map_headernames!L:L,map_headernames!$Q:$Q),"")</f>
        <v/>
      </c>
      <c r="K242" s="7" t="str">
        <f>IFERROR(_xlfn.XLOOKUP($B242,map_headernames!N:N,map_headernames!$Q:$Q),"")</f>
        <v/>
      </c>
      <c r="L242" s="7" t="str">
        <f>IFERROR(_xlfn.XLOOKUP($B242,map_headernames!O:O,map_headernames!$Q:$Q),"")</f>
        <v/>
      </c>
      <c r="M242" s="7" t="str">
        <f>IFERROR(_xlfn.XLOOKUP($B242,map_headernames!P:P,map_headernames!$Q:$Q),"")</f>
        <v/>
      </c>
    </row>
    <row r="243" spans="1:13">
      <c r="A243" s="442">
        <v>99</v>
      </c>
      <c r="B243" s="405" t="s">
        <v>1902</v>
      </c>
      <c r="C243" s="405" t="s">
        <v>1905</v>
      </c>
      <c r="D243" s="405" t="s">
        <v>5682</v>
      </c>
      <c r="E243" s="406" t="str">
        <f>IFERROR(_xlfn.XLOOKUP($B243,map_headernames!H:H,map_headernames!$Q:$Q),"")</f>
        <v/>
      </c>
      <c r="F243" s="7" t="str">
        <f>IFERROR(_xlfn.XLOOKUP($B243,map_headernames!G:G,map_headernames!$Q:$Q),"")</f>
        <v/>
      </c>
      <c r="G243" s="7" t="str">
        <f>IFERROR(_xlfn.XLOOKUP($B243,map_headernames!I:I,map_headernames!$Q:$Q),"")</f>
        <v/>
      </c>
      <c r="H243" s="7" t="str">
        <f>IFERROR(_xlfn.XLOOKUP($B243,map_headernames!J:J,map_headernames!$Q:$Q),"")</f>
        <v/>
      </c>
      <c r="I243" s="7" t="str">
        <f>IFERROR(_xlfn.XLOOKUP($B243,map_headernames!K:K,map_headernames!$Q:$Q),"")</f>
        <v/>
      </c>
      <c r="J243" s="7" t="str">
        <f>IFERROR(_xlfn.XLOOKUP($B243,map_headernames!L:L,map_headernames!$Q:$Q),"")</f>
        <v/>
      </c>
      <c r="K243" s="7" t="str">
        <f>IFERROR(_xlfn.XLOOKUP($B243,map_headernames!N:N,map_headernames!$Q:$Q),"")</f>
        <v/>
      </c>
      <c r="L243" s="7" t="str">
        <f>IFERROR(_xlfn.XLOOKUP($B243,map_headernames!O:O,map_headernames!$Q:$Q),"")</f>
        <v/>
      </c>
      <c r="M243" s="7" t="str">
        <f>IFERROR(_xlfn.XLOOKUP($B243,map_headernames!P:P,map_headernames!$Q:$Q),"")</f>
        <v/>
      </c>
    </row>
    <row r="244" spans="1:13">
      <c r="A244" s="7">
        <v>81</v>
      </c>
      <c r="B244" s="405" t="s">
        <v>1907</v>
      </c>
      <c r="C244" s="405" t="s">
        <v>1910</v>
      </c>
      <c r="D244" s="405" t="s">
        <v>5682</v>
      </c>
      <c r="E244" s="406" t="str">
        <f>IFERROR(_xlfn.XLOOKUP($B244,map_headernames!H:H,map_headernames!$Q:$Q),"")</f>
        <v>state.avg.proximity.rmp</v>
      </c>
      <c r="F244" s="7" t="str">
        <f>IFERROR(_xlfn.XLOOKUP($B244,map_headernames!G:G,map_headernames!$Q:$Q),"")</f>
        <v/>
      </c>
      <c r="G244" s="7" t="str">
        <f>IFERROR(_xlfn.XLOOKUP($B244,map_headernames!I:I,map_headernames!$Q:$Q),"")</f>
        <v>state.avg.proximity.rmp</v>
      </c>
      <c r="H244" s="7" t="str">
        <f>IFERROR(_xlfn.XLOOKUP($B244,map_headernames!J:J,map_headernames!$Q:$Q),"")</f>
        <v/>
      </c>
      <c r="I244" s="7" t="str">
        <f>IFERROR(_xlfn.XLOOKUP($B244,map_headernames!K:K,map_headernames!$Q:$Q),"")</f>
        <v/>
      </c>
      <c r="J244" s="7" t="str">
        <f>IFERROR(_xlfn.XLOOKUP($B244,map_headernames!L:L,map_headernames!$Q:$Q),"")</f>
        <v/>
      </c>
      <c r="K244" s="7" t="str">
        <f>IFERROR(_xlfn.XLOOKUP($B244,map_headernames!N:N,map_headernames!$Q:$Q),"")</f>
        <v/>
      </c>
      <c r="L244" s="7" t="str">
        <f>IFERROR(_xlfn.XLOOKUP($B244,map_headernames!O:O,map_headernames!$Q:$Q),"")</f>
        <v/>
      </c>
      <c r="M244" s="7" t="str">
        <f>IFERROR(_xlfn.XLOOKUP($B244,map_headernames!P:P,map_headernames!$Q:$Q),"")</f>
        <v/>
      </c>
    </row>
    <row r="245" spans="1:13">
      <c r="A245" s="442">
        <v>103</v>
      </c>
      <c r="B245" s="405" t="s">
        <v>1913</v>
      </c>
      <c r="C245" s="405" t="s">
        <v>1917</v>
      </c>
      <c r="D245" s="405" t="s">
        <v>5682</v>
      </c>
      <c r="E245" s="406" t="str">
        <f>IFERROR(_xlfn.XLOOKUP($B245,map_headernames!H:H,map_headernames!$Q:$Q),"")</f>
        <v>state.pctile.proximity.rmp</v>
      </c>
      <c r="F245" s="7" t="str">
        <f>IFERROR(_xlfn.XLOOKUP($B245,map_headernames!G:G,map_headernames!$Q:$Q),"")</f>
        <v/>
      </c>
      <c r="G245" s="7" t="str">
        <f>IFERROR(_xlfn.XLOOKUP($B245,map_headernames!I:I,map_headernames!$Q:$Q),"")</f>
        <v>state.pctile.proximity.rmp</v>
      </c>
      <c r="H245" s="7" t="str">
        <f>IFERROR(_xlfn.XLOOKUP($B245,map_headernames!J:J,map_headernames!$Q:$Q),"")</f>
        <v/>
      </c>
      <c r="I245" s="7" t="str">
        <f>IFERROR(_xlfn.XLOOKUP($B245,map_headernames!K:K,map_headernames!$Q:$Q),"")</f>
        <v/>
      </c>
      <c r="J245" s="7" t="str">
        <f>IFERROR(_xlfn.XLOOKUP($B245,map_headernames!L:L,map_headernames!$Q:$Q),"")</f>
        <v/>
      </c>
      <c r="K245" s="7" t="str">
        <f>IFERROR(_xlfn.XLOOKUP($B245,map_headernames!N:N,map_headernames!$Q:$Q),"")</f>
        <v/>
      </c>
      <c r="L245" s="7" t="str">
        <f>IFERROR(_xlfn.XLOOKUP($B245,map_headernames!O:O,map_headernames!$Q:$Q),"")</f>
        <v/>
      </c>
      <c r="M245" s="7" t="str">
        <f>IFERROR(_xlfn.XLOOKUP($B245,map_headernames!P:P,map_headernames!$Q:$Q),"")</f>
        <v/>
      </c>
    </row>
    <row r="246" spans="1:13">
      <c r="A246" s="7">
        <v>86</v>
      </c>
      <c r="B246" s="405" t="s">
        <v>1919</v>
      </c>
      <c r="C246" s="405" t="s">
        <v>1920</v>
      </c>
      <c r="D246" s="405" t="s">
        <v>5682</v>
      </c>
      <c r="E246" s="406" t="str">
        <f>IFERROR(_xlfn.XLOOKUP($B246,map_headernames!H:H,map_headernames!$Q:$Q),"")</f>
        <v>state.avg.rsei</v>
      </c>
      <c r="F246" s="7" t="str">
        <f>IFERROR(_xlfn.XLOOKUP($B246,map_headernames!G:G,map_headernames!$Q:$Q),"")</f>
        <v/>
      </c>
      <c r="G246" s="7" t="str">
        <f>IFERROR(_xlfn.XLOOKUP($B246,map_headernames!I:I,map_headernames!$Q:$Q),"")</f>
        <v>state.avg.rsei</v>
      </c>
      <c r="H246" s="7" t="str">
        <f>IFERROR(_xlfn.XLOOKUP($B246,map_headernames!J:J,map_headernames!$Q:$Q),"")</f>
        <v/>
      </c>
      <c r="I246" s="7" t="str">
        <f>IFERROR(_xlfn.XLOOKUP($B246,map_headernames!K:K,map_headernames!$Q:$Q),"")</f>
        <v/>
      </c>
      <c r="J246" s="7" t="str">
        <f>IFERROR(_xlfn.XLOOKUP($B246,map_headernames!L:L,map_headernames!$Q:$Q),"")</f>
        <v/>
      </c>
      <c r="K246" s="7" t="str">
        <f>IFERROR(_xlfn.XLOOKUP($B246,map_headernames!N:N,map_headernames!$Q:$Q),"")</f>
        <v/>
      </c>
      <c r="L246" s="7" t="str">
        <f>IFERROR(_xlfn.XLOOKUP($B246,map_headernames!O:O,map_headernames!$Q:$Q),"")</f>
        <v/>
      </c>
      <c r="M246" s="7" t="str">
        <f>IFERROR(_xlfn.XLOOKUP($B246,map_headernames!P:P,map_headernames!$Q:$Q),"")</f>
        <v/>
      </c>
    </row>
    <row r="247" spans="1:13">
      <c r="A247" s="442">
        <v>108</v>
      </c>
      <c r="B247" s="405" t="s">
        <v>1923</v>
      </c>
      <c r="C247" s="405" t="s">
        <v>1925</v>
      </c>
      <c r="D247" s="405" t="s">
        <v>5682</v>
      </c>
      <c r="E247" s="406" t="str">
        <f>IFERROR(_xlfn.XLOOKUP($B247,map_headernames!H:H,map_headernames!$Q:$Q),"")</f>
        <v>state.pctile.rsei</v>
      </c>
      <c r="F247" s="7" t="str">
        <f>IFERROR(_xlfn.XLOOKUP($B247,map_headernames!G:G,map_headernames!$Q:$Q),"")</f>
        <v/>
      </c>
      <c r="G247" s="7" t="str">
        <f>IFERROR(_xlfn.XLOOKUP($B247,map_headernames!I:I,map_headernames!$Q:$Q),"")</f>
        <v>state.pctile.rsei</v>
      </c>
      <c r="H247" s="7" t="str">
        <f>IFERROR(_xlfn.XLOOKUP($B247,map_headernames!J:J,map_headernames!$Q:$Q),"")</f>
        <v/>
      </c>
      <c r="I247" s="7" t="str">
        <f>IFERROR(_xlfn.XLOOKUP($B247,map_headernames!K:K,map_headernames!$Q:$Q),"")</f>
        <v/>
      </c>
      <c r="J247" s="7" t="str">
        <f>IFERROR(_xlfn.XLOOKUP($B247,map_headernames!L:L,map_headernames!$Q:$Q),"")</f>
        <v/>
      </c>
      <c r="K247" s="7" t="str">
        <f>IFERROR(_xlfn.XLOOKUP($B247,map_headernames!N:N,map_headernames!$Q:$Q),"")</f>
        <v/>
      </c>
      <c r="L247" s="7" t="str">
        <f>IFERROR(_xlfn.XLOOKUP($B247,map_headernames!O:O,map_headernames!$Q:$Q),"")</f>
        <v/>
      </c>
      <c r="M247" s="7" t="str">
        <f>IFERROR(_xlfn.XLOOKUP($B247,map_headernames!P:P,map_headernames!$Q:$Q),"")</f>
        <v/>
      </c>
    </row>
    <row r="248" spans="1:13">
      <c r="A248" s="7">
        <v>78</v>
      </c>
      <c r="B248" s="405" t="s">
        <v>1927</v>
      </c>
      <c r="C248" s="405" t="s">
        <v>1930</v>
      </c>
      <c r="D248" s="405" t="s">
        <v>5682</v>
      </c>
      <c r="E248" s="406" t="str">
        <f>IFERROR(_xlfn.XLOOKUP($B248,map_headernames!H:H,map_headernames!$Q:$Q),"")</f>
        <v>state.avg.traffic.score</v>
      </c>
      <c r="F248" s="7" t="str">
        <f>IFERROR(_xlfn.XLOOKUP($B248,map_headernames!G:G,map_headernames!$Q:$Q),"")</f>
        <v/>
      </c>
      <c r="G248" s="7" t="str">
        <f>IFERROR(_xlfn.XLOOKUP($B248,map_headernames!I:I,map_headernames!$Q:$Q),"")</f>
        <v>state.avg.traffic.score</v>
      </c>
      <c r="H248" s="7" t="str">
        <f>IFERROR(_xlfn.XLOOKUP($B248,map_headernames!J:J,map_headernames!$Q:$Q),"")</f>
        <v/>
      </c>
      <c r="I248" s="7" t="str">
        <f>IFERROR(_xlfn.XLOOKUP($B248,map_headernames!K:K,map_headernames!$Q:$Q),"")</f>
        <v/>
      </c>
      <c r="J248" s="7" t="str">
        <f>IFERROR(_xlfn.XLOOKUP($B248,map_headernames!L:L,map_headernames!$Q:$Q),"")</f>
        <v/>
      </c>
      <c r="K248" s="7" t="str">
        <f>IFERROR(_xlfn.XLOOKUP($B248,map_headernames!N:N,map_headernames!$Q:$Q),"")</f>
        <v/>
      </c>
      <c r="L248" s="7" t="str">
        <f>IFERROR(_xlfn.XLOOKUP($B248,map_headernames!O:O,map_headernames!$Q:$Q),"")</f>
        <v/>
      </c>
      <c r="M248" s="7" t="str">
        <f>IFERROR(_xlfn.XLOOKUP($B248,map_headernames!P:P,map_headernames!$Q:$Q),"")</f>
        <v/>
      </c>
    </row>
    <row r="249" spans="1:13">
      <c r="A249" s="442">
        <v>100</v>
      </c>
      <c r="B249" s="405" t="s">
        <v>1932</v>
      </c>
      <c r="C249" s="405" t="s">
        <v>1936</v>
      </c>
      <c r="D249" s="405" t="s">
        <v>5682</v>
      </c>
      <c r="E249" s="406" t="str">
        <f>IFERROR(_xlfn.XLOOKUP($B249,map_headernames!H:H,map_headernames!$Q:$Q),"")</f>
        <v>state.pctile.traffic.score</v>
      </c>
      <c r="F249" s="7" t="str">
        <f>IFERROR(_xlfn.XLOOKUP($B249,map_headernames!G:G,map_headernames!$Q:$Q),"")</f>
        <v/>
      </c>
      <c r="G249" s="7" t="str">
        <f>IFERROR(_xlfn.XLOOKUP($B249,map_headernames!I:I,map_headernames!$Q:$Q),"")</f>
        <v>state.pctile.traffic.score</v>
      </c>
      <c r="H249" s="7" t="str">
        <f>IFERROR(_xlfn.XLOOKUP($B249,map_headernames!J:J,map_headernames!$Q:$Q),"")</f>
        <v/>
      </c>
      <c r="I249" s="7" t="str">
        <f>IFERROR(_xlfn.XLOOKUP($B249,map_headernames!K:K,map_headernames!$Q:$Q),"")</f>
        <v/>
      </c>
      <c r="J249" s="7" t="str">
        <f>IFERROR(_xlfn.XLOOKUP($B249,map_headernames!L:L,map_headernames!$Q:$Q),"")</f>
        <v/>
      </c>
      <c r="K249" s="7" t="str">
        <f>IFERROR(_xlfn.XLOOKUP($B249,map_headernames!N:N,map_headernames!$Q:$Q),"")</f>
        <v/>
      </c>
      <c r="L249" s="7" t="str">
        <f>IFERROR(_xlfn.XLOOKUP($B249,map_headernames!O:O,map_headernames!$Q:$Q),"")</f>
        <v/>
      </c>
      <c r="M249" s="7" t="str">
        <f>IFERROR(_xlfn.XLOOKUP($B249,map_headernames!P:P,map_headernames!$Q:$Q),"")</f>
        <v/>
      </c>
    </row>
    <row r="250" spans="1:13">
      <c r="A250" s="7">
        <v>82</v>
      </c>
      <c r="B250" s="405" t="s">
        <v>1938</v>
      </c>
      <c r="C250" s="405" t="s">
        <v>1941</v>
      </c>
      <c r="D250" s="405" t="s">
        <v>5682</v>
      </c>
      <c r="E250" s="406" t="str">
        <f>IFERROR(_xlfn.XLOOKUP($B250,map_headernames!H:H,map_headernames!$Q:$Q),"")</f>
        <v>state.avg.proximity.tsdf</v>
      </c>
      <c r="F250" s="7" t="str">
        <f>IFERROR(_xlfn.XLOOKUP($B250,map_headernames!G:G,map_headernames!$Q:$Q),"")</f>
        <v/>
      </c>
      <c r="G250" s="7" t="str">
        <f>IFERROR(_xlfn.XLOOKUP($B250,map_headernames!I:I,map_headernames!$Q:$Q),"")</f>
        <v>state.avg.proximity.tsdf</v>
      </c>
      <c r="H250" s="7" t="str">
        <f>IFERROR(_xlfn.XLOOKUP($B250,map_headernames!J:J,map_headernames!$Q:$Q),"")</f>
        <v/>
      </c>
      <c r="I250" s="7" t="str">
        <f>IFERROR(_xlfn.XLOOKUP($B250,map_headernames!K:K,map_headernames!$Q:$Q),"")</f>
        <v/>
      </c>
      <c r="J250" s="7" t="str">
        <f>IFERROR(_xlfn.XLOOKUP($B250,map_headernames!L:L,map_headernames!$Q:$Q),"")</f>
        <v/>
      </c>
      <c r="K250" s="7" t="str">
        <f>IFERROR(_xlfn.XLOOKUP($B250,map_headernames!N:N,map_headernames!$Q:$Q),"")</f>
        <v/>
      </c>
      <c r="L250" s="7" t="str">
        <f>IFERROR(_xlfn.XLOOKUP($B250,map_headernames!O:O,map_headernames!$Q:$Q),"")</f>
        <v/>
      </c>
      <c r="M250" s="7" t="str">
        <f>IFERROR(_xlfn.XLOOKUP($B250,map_headernames!P:P,map_headernames!$Q:$Q),"")</f>
        <v/>
      </c>
    </row>
    <row r="251" spans="1:13">
      <c r="A251" s="442">
        <v>104</v>
      </c>
      <c r="B251" s="405" t="s">
        <v>1943</v>
      </c>
      <c r="C251" s="405" t="s">
        <v>1947</v>
      </c>
      <c r="D251" s="405" t="s">
        <v>5682</v>
      </c>
      <c r="E251" s="406" t="str">
        <f>IFERROR(_xlfn.XLOOKUP($B251,map_headernames!H:H,map_headernames!$Q:$Q),"")</f>
        <v>state.pctile.proximity.tsdf</v>
      </c>
      <c r="F251" s="7" t="str">
        <f>IFERROR(_xlfn.XLOOKUP($B251,map_headernames!G:G,map_headernames!$Q:$Q),"")</f>
        <v/>
      </c>
      <c r="G251" s="7" t="str">
        <f>IFERROR(_xlfn.XLOOKUP($B251,map_headernames!I:I,map_headernames!$Q:$Q),"")</f>
        <v>state.pctile.proximity.tsdf</v>
      </c>
      <c r="H251" s="7" t="str">
        <f>IFERROR(_xlfn.XLOOKUP($B251,map_headernames!J:J,map_headernames!$Q:$Q),"")</f>
        <v/>
      </c>
      <c r="I251" s="7" t="str">
        <f>IFERROR(_xlfn.XLOOKUP($B251,map_headernames!K:K,map_headernames!$Q:$Q),"")</f>
        <v/>
      </c>
      <c r="J251" s="7" t="str">
        <f>IFERROR(_xlfn.XLOOKUP($B251,map_headernames!L:L,map_headernames!$Q:$Q),"")</f>
        <v/>
      </c>
      <c r="K251" s="7" t="str">
        <f>IFERROR(_xlfn.XLOOKUP($B251,map_headernames!N:N,map_headernames!$Q:$Q),"")</f>
        <v/>
      </c>
      <c r="L251" s="7" t="str">
        <f>IFERROR(_xlfn.XLOOKUP($B251,map_headernames!O:O,map_headernames!$Q:$Q),"")</f>
        <v/>
      </c>
      <c r="M251" s="7" t="str">
        <f>IFERROR(_xlfn.XLOOKUP($B251,map_headernames!P:P,map_headernames!$Q:$Q),"")</f>
        <v/>
      </c>
    </row>
    <row r="252" spans="1:13">
      <c r="A252" s="7">
        <v>85</v>
      </c>
      <c r="B252" s="405" t="s">
        <v>1949</v>
      </c>
      <c r="C252" s="405" t="s">
        <v>1952</v>
      </c>
      <c r="D252" s="405" t="s">
        <v>5682</v>
      </c>
      <c r="E252" s="406" t="str">
        <f>IFERROR(_xlfn.XLOOKUP($B252,map_headernames!H:H,map_headernames!$Q:$Q),"")</f>
        <v>state.avg.ust</v>
      </c>
      <c r="F252" s="7" t="str">
        <f>IFERROR(_xlfn.XLOOKUP($B252,map_headernames!G:G,map_headernames!$Q:$Q),"")</f>
        <v/>
      </c>
      <c r="G252" s="7" t="str">
        <f>IFERROR(_xlfn.XLOOKUP($B252,map_headernames!I:I,map_headernames!$Q:$Q),"")</f>
        <v>state.avg.ust</v>
      </c>
      <c r="H252" s="7" t="str">
        <f>IFERROR(_xlfn.XLOOKUP($B252,map_headernames!J:J,map_headernames!$Q:$Q),"")</f>
        <v/>
      </c>
      <c r="I252" s="7" t="str">
        <f>IFERROR(_xlfn.XLOOKUP($B252,map_headernames!K:K,map_headernames!$Q:$Q),"")</f>
        <v/>
      </c>
      <c r="J252" s="7" t="str">
        <f>IFERROR(_xlfn.XLOOKUP($B252,map_headernames!L:L,map_headernames!$Q:$Q),"")</f>
        <v/>
      </c>
      <c r="K252" s="7" t="str">
        <f>IFERROR(_xlfn.XLOOKUP($B252,map_headernames!N:N,map_headernames!$Q:$Q),"")</f>
        <v/>
      </c>
      <c r="L252" s="7" t="str">
        <f>IFERROR(_xlfn.XLOOKUP($B252,map_headernames!O:O,map_headernames!$Q:$Q),"")</f>
        <v/>
      </c>
      <c r="M252" s="7" t="str">
        <f>IFERROR(_xlfn.XLOOKUP($B252,map_headernames!P:P,map_headernames!$Q:$Q),"")</f>
        <v/>
      </c>
    </row>
    <row r="253" spans="1:13">
      <c r="A253" s="442">
        <v>107</v>
      </c>
      <c r="B253" s="405" t="s">
        <v>1955</v>
      </c>
      <c r="C253" s="405" t="s">
        <v>1959</v>
      </c>
      <c r="D253" s="405" t="s">
        <v>5682</v>
      </c>
      <c r="E253" s="406" t="str">
        <f>IFERROR(_xlfn.XLOOKUP($B253,map_headernames!H:H,map_headernames!$Q:$Q),"")</f>
        <v>state.pctile.ust</v>
      </c>
      <c r="F253" s="7" t="str">
        <f>IFERROR(_xlfn.XLOOKUP($B253,map_headernames!G:G,map_headernames!$Q:$Q),"")</f>
        <v/>
      </c>
      <c r="G253" s="7" t="str">
        <f>IFERROR(_xlfn.XLOOKUP($B253,map_headernames!I:I,map_headernames!$Q:$Q),"")</f>
        <v>state.pctile.ust</v>
      </c>
      <c r="H253" s="7" t="str">
        <f>IFERROR(_xlfn.XLOOKUP($B253,map_headernames!J:J,map_headernames!$Q:$Q),"")</f>
        <v/>
      </c>
      <c r="I253" s="7" t="str">
        <f>IFERROR(_xlfn.XLOOKUP($B253,map_headernames!K:K,map_headernames!$Q:$Q),"")</f>
        <v/>
      </c>
      <c r="J253" s="7" t="str">
        <f>IFERROR(_xlfn.XLOOKUP($B253,map_headernames!L:L,map_headernames!$Q:$Q),"")</f>
        <v/>
      </c>
      <c r="K253" s="7" t="str">
        <f>IFERROR(_xlfn.XLOOKUP($B253,map_headernames!N:N,map_headernames!$Q:$Q),"")</f>
        <v/>
      </c>
      <c r="L253" s="7" t="str">
        <f>IFERROR(_xlfn.XLOOKUP($B253,map_headernames!O:O,map_headernames!$Q:$Q),"")</f>
        <v/>
      </c>
      <c r="M253" s="7" t="str">
        <f>IFERROR(_xlfn.XLOOKUP($B253,map_headernames!P:P,map_headernames!$Q:$Q),"")</f>
        <v/>
      </c>
    </row>
    <row r="254" spans="1:13">
      <c r="A254" s="442">
        <v>257</v>
      </c>
      <c r="B254" s="405" t="s">
        <v>2556</v>
      </c>
      <c r="C254" s="405" t="s">
        <v>2557</v>
      </c>
      <c r="D254" s="405" t="s">
        <v>2182</v>
      </c>
      <c r="E254" s="406" t="str">
        <f>IFERROR(_xlfn.XLOOKUP($B254,map_headernames!H:H,map_headernames!$Q:$Q),"")</f>
        <v>state.avg.rateasthma</v>
      </c>
      <c r="F254" s="7" t="str">
        <f>IFERROR(_xlfn.XLOOKUP($B254,map_headernames!G:G,map_headernames!$Q:$Q),"")</f>
        <v/>
      </c>
      <c r="G254" s="7" t="str">
        <f>IFERROR(_xlfn.XLOOKUP($B254,map_headernames!I:I,map_headernames!$Q:$Q),"")</f>
        <v>state.avg.rateasthma</v>
      </c>
      <c r="H254" s="7" t="str">
        <f>IFERROR(_xlfn.XLOOKUP($B254,map_headernames!J:J,map_headernames!$Q:$Q),"")</f>
        <v/>
      </c>
      <c r="I254" s="7" t="str">
        <f>IFERROR(_xlfn.XLOOKUP($B254,map_headernames!K:K,map_headernames!$Q:$Q),"")</f>
        <v/>
      </c>
      <c r="J254" s="7" t="str">
        <f>IFERROR(_xlfn.XLOOKUP($B254,map_headernames!L:L,map_headernames!$Q:$Q),"")</f>
        <v/>
      </c>
      <c r="K254" s="7" t="str">
        <f>IFERROR(_xlfn.XLOOKUP($B254,map_headernames!N:N,map_headernames!$Q:$Q),"")</f>
        <v/>
      </c>
      <c r="L254" s="7" t="str">
        <f>IFERROR(_xlfn.XLOOKUP($B254,map_headernames!O:O,map_headernames!$Q:$Q),"")</f>
        <v/>
      </c>
      <c r="M254" s="7" t="str">
        <f>IFERROR(_xlfn.XLOOKUP($B254,map_headernames!P:P,map_headernames!$Q:$Q),"")</f>
        <v/>
      </c>
    </row>
    <row r="255" spans="1:13">
      <c r="A255" s="7">
        <v>269</v>
      </c>
      <c r="B255" s="405" t="s">
        <v>2577</v>
      </c>
      <c r="C255" s="405" t="s">
        <v>2578</v>
      </c>
      <c r="D255" s="405" t="s">
        <v>2182</v>
      </c>
      <c r="E255" s="406" t="str">
        <f>IFERROR(_xlfn.XLOOKUP($B255,map_headernames!H:H,map_headernames!$Q:$Q),"")</f>
        <v>state.pctile.rateasthma</v>
      </c>
      <c r="F255" s="7" t="str">
        <f>IFERROR(_xlfn.XLOOKUP($B255,map_headernames!G:G,map_headernames!$Q:$Q),"")</f>
        <v/>
      </c>
      <c r="G255" s="7" t="str">
        <f>IFERROR(_xlfn.XLOOKUP($B255,map_headernames!I:I,map_headernames!$Q:$Q),"")</f>
        <v>state.pctile.rateasthma</v>
      </c>
      <c r="H255" s="7" t="str">
        <f>IFERROR(_xlfn.XLOOKUP($B255,map_headernames!J:J,map_headernames!$Q:$Q),"")</f>
        <v/>
      </c>
      <c r="I255" s="7" t="str">
        <f>IFERROR(_xlfn.XLOOKUP($B255,map_headernames!K:K,map_headernames!$Q:$Q),"")</f>
        <v/>
      </c>
      <c r="J255" s="7" t="str">
        <f>IFERROR(_xlfn.XLOOKUP($B255,map_headernames!L:L,map_headernames!$Q:$Q),"")</f>
        <v/>
      </c>
      <c r="K255" s="7" t="str">
        <f>IFERROR(_xlfn.XLOOKUP($B255,map_headernames!N:N,map_headernames!$Q:$Q),"")</f>
        <v/>
      </c>
      <c r="L255" s="7" t="str">
        <f>IFERROR(_xlfn.XLOOKUP($B255,map_headernames!O:O,map_headernames!$Q:$Q),"")</f>
        <v/>
      </c>
      <c r="M255" s="7" t="str">
        <f>IFERROR(_xlfn.XLOOKUP($B255,map_headernames!P:P,map_headernames!$Q:$Q),"")</f>
        <v/>
      </c>
    </row>
    <row r="256" spans="1:13">
      <c r="A256" s="442">
        <v>258</v>
      </c>
      <c r="B256" s="405" t="s">
        <v>2562</v>
      </c>
      <c r="C256" s="405" t="s">
        <v>2563</v>
      </c>
      <c r="D256" s="405" t="s">
        <v>2182</v>
      </c>
      <c r="E256" s="406" t="str">
        <f>IFERROR(_xlfn.XLOOKUP($B256,map_headernames!H:H,map_headernames!$Q:$Q),"")</f>
        <v>state.avg.ratecancer</v>
      </c>
      <c r="F256" s="7" t="str">
        <f>IFERROR(_xlfn.XLOOKUP($B256,map_headernames!G:G,map_headernames!$Q:$Q),"")</f>
        <v/>
      </c>
      <c r="G256" s="7" t="str">
        <f>IFERROR(_xlfn.XLOOKUP($B256,map_headernames!I:I,map_headernames!$Q:$Q),"")</f>
        <v>state.avg.ratecancer</v>
      </c>
      <c r="H256" s="7" t="str">
        <f>IFERROR(_xlfn.XLOOKUP($B256,map_headernames!J:J,map_headernames!$Q:$Q),"")</f>
        <v/>
      </c>
      <c r="I256" s="7" t="str">
        <f>IFERROR(_xlfn.XLOOKUP($B256,map_headernames!K:K,map_headernames!$Q:$Q),"")</f>
        <v/>
      </c>
      <c r="J256" s="7" t="str">
        <f>IFERROR(_xlfn.XLOOKUP($B256,map_headernames!L:L,map_headernames!$Q:$Q),"")</f>
        <v/>
      </c>
      <c r="K256" s="7" t="str">
        <f>IFERROR(_xlfn.XLOOKUP($B256,map_headernames!N:N,map_headernames!$Q:$Q),"")</f>
        <v/>
      </c>
      <c r="L256" s="7" t="str">
        <f>IFERROR(_xlfn.XLOOKUP($B256,map_headernames!O:O,map_headernames!$Q:$Q),"")</f>
        <v/>
      </c>
      <c r="M256" s="7" t="str">
        <f>IFERROR(_xlfn.XLOOKUP($B256,map_headernames!P:P,map_headernames!$Q:$Q),"")</f>
        <v/>
      </c>
    </row>
    <row r="257" spans="1:14">
      <c r="A257" s="7">
        <v>270</v>
      </c>
      <c r="B257" s="405" t="s">
        <v>2579</v>
      </c>
      <c r="C257" s="405" t="s">
        <v>2580</v>
      </c>
      <c r="D257" s="405" t="s">
        <v>2182</v>
      </c>
      <c r="E257" s="406" t="str">
        <f>IFERROR(_xlfn.XLOOKUP($B257,map_headernames!H:H,map_headernames!$Q:$Q),"")</f>
        <v>state.pctile.ratecancer</v>
      </c>
      <c r="F257" s="7" t="str">
        <f>IFERROR(_xlfn.XLOOKUP($B257,map_headernames!G:G,map_headernames!$Q:$Q),"")</f>
        <v/>
      </c>
      <c r="G257" s="7" t="str">
        <f>IFERROR(_xlfn.XLOOKUP($B257,map_headernames!I:I,map_headernames!$Q:$Q),"")</f>
        <v>state.pctile.ratecancer</v>
      </c>
      <c r="H257" s="7" t="str">
        <f>IFERROR(_xlfn.XLOOKUP($B257,map_headernames!J:J,map_headernames!$Q:$Q),"")</f>
        <v/>
      </c>
      <c r="I257" s="7" t="str">
        <f>IFERROR(_xlfn.XLOOKUP($B257,map_headernames!K:K,map_headernames!$Q:$Q),"")</f>
        <v/>
      </c>
      <c r="J257" s="7" t="str">
        <f>IFERROR(_xlfn.XLOOKUP($B257,map_headernames!L:L,map_headernames!$Q:$Q),"")</f>
        <v/>
      </c>
      <c r="K257" s="7" t="str">
        <f>IFERROR(_xlfn.XLOOKUP($B257,map_headernames!N:N,map_headernames!$Q:$Q),"")</f>
        <v/>
      </c>
      <c r="L257" s="7" t="str">
        <f>IFERROR(_xlfn.XLOOKUP($B257,map_headernames!O:O,map_headernames!$Q:$Q),"")</f>
        <v/>
      </c>
      <c r="M257" s="7" t="str">
        <f>IFERROR(_xlfn.XLOOKUP($B257,map_headernames!P:P,map_headernames!$Q:$Q),"")</f>
        <v/>
      </c>
    </row>
    <row r="258" spans="1:14">
      <c r="A258" s="442">
        <v>259</v>
      </c>
      <c r="B258" s="405" t="s">
        <v>2568</v>
      </c>
      <c r="C258" s="405" t="s">
        <v>2569</v>
      </c>
      <c r="D258" s="405" t="s">
        <v>2182</v>
      </c>
      <c r="E258" s="406" t="str">
        <f>IFERROR(_xlfn.XLOOKUP($B258,map_headernames!H:H,map_headernames!$Q:$Q),"")</f>
        <v/>
      </c>
      <c r="F258" s="7" t="str">
        <f>IFERROR(_xlfn.XLOOKUP($B258,map_headernames!G:G,map_headernames!$Q:$Q),"")</f>
        <v/>
      </c>
      <c r="G258" s="7" t="str">
        <f>IFERROR(_xlfn.XLOOKUP($B258,map_headernames!I:I,map_headernames!$Q:$Q),"")</f>
        <v>state.avg.pctdisability</v>
      </c>
      <c r="H258" s="7" t="str">
        <f>IFERROR(_xlfn.XLOOKUP($B258,map_headernames!J:J,map_headernames!$Q:$Q),"")</f>
        <v/>
      </c>
      <c r="I258" s="7" t="str">
        <f>IFERROR(_xlfn.XLOOKUP($B258,map_headernames!K:K,map_headernames!$Q:$Q),"")</f>
        <v/>
      </c>
      <c r="J258" s="7" t="str">
        <f>IFERROR(_xlfn.XLOOKUP($B258,map_headernames!L:L,map_headernames!$Q:$Q),"")</f>
        <v/>
      </c>
      <c r="K258" s="7" t="str">
        <f>IFERROR(_xlfn.XLOOKUP($B258,map_headernames!N:N,map_headernames!$Q:$Q),"")</f>
        <v/>
      </c>
      <c r="L258" s="7" t="str">
        <f>IFERROR(_xlfn.XLOOKUP($B258,map_headernames!O:O,map_headernames!$Q:$Q),"")</f>
        <v/>
      </c>
      <c r="M258" s="7" t="str">
        <f>IFERROR(_xlfn.XLOOKUP($B258,map_headernames!P:P,map_headernames!$Q:$Q),"")</f>
        <v/>
      </c>
    </row>
    <row r="259" spans="1:14">
      <c r="A259" s="7">
        <v>271</v>
      </c>
      <c r="B259" s="405" t="s">
        <v>2581</v>
      </c>
      <c r="C259" s="405" t="s">
        <v>2582</v>
      </c>
      <c r="D259" s="405" t="s">
        <v>2182</v>
      </c>
      <c r="E259" s="406" t="str">
        <f>IFERROR(_xlfn.XLOOKUP($B259,map_headernames!H:H,map_headernames!$Q:$Q),"")</f>
        <v/>
      </c>
      <c r="F259" s="7" t="str">
        <f>IFERROR(_xlfn.XLOOKUP($B259,map_headernames!G:G,map_headernames!$Q:$Q),"")</f>
        <v/>
      </c>
      <c r="G259" s="7" t="str">
        <f>IFERROR(_xlfn.XLOOKUP($B259,map_headernames!I:I,map_headernames!$Q:$Q),"")</f>
        <v>state.pctile.pctdisability</v>
      </c>
      <c r="H259" s="7" t="str">
        <f>IFERROR(_xlfn.XLOOKUP($B259,map_headernames!J:J,map_headernames!$Q:$Q),"")</f>
        <v/>
      </c>
      <c r="I259" s="7" t="str">
        <f>IFERROR(_xlfn.XLOOKUP($B259,map_headernames!K:K,map_headernames!$Q:$Q),"")</f>
        <v/>
      </c>
      <c r="J259" s="7" t="str">
        <f>IFERROR(_xlfn.XLOOKUP($B259,map_headernames!L:L,map_headernames!$Q:$Q),"")</f>
        <v/>
      </c>
      <c r="K259" s="7" t="str">
        <f>IFERROR(_xlfn.XLOOKUP($B259,map_headernames!N:N,map_headernames!$Q:$Q),"")</f>
        <v/>
      </c>
      <c r="L259" s="7" t="str">
        <f>IFERROR(_xlfn.XLOOKUP($B259,map_headernames!O:O,map_headernames!$Q:$Q),"")</f>
        <v/>
      </c>
      <c r="M259" s="7" t="str">
        <f>IFERROR(_xlfn.XLOOKUP($B259,map_headernames!P:P,map_headernames!$Q:$Q),"")</f>
        <v/>
      </c>
    </row>
    <row r="260" spans="1:14">
      <c r="A260" s="442">
        <v>256</v>
      </c>
      <c r="B260" s="405" t="s">
        <v>2552</v>
      </c>
      <c r="C260" s="405" t="s">
        <v>2553</v>
      </c>
      <c r="D260" s="405" t="s">
        <v>2182</v>
      </c>
      <c r="E260" s="406" t="str">
        <f>IFERROR(_xlfn.XLOOKUP($B260,map_headernames!H:H,map_headernames!$Q:$Q),"")</f>
        <v>state.avg.rateheartdisease</v>
      </c>
      <c r="F260" s="7" t="str">
        <f>IFERROR(_xlfn.XLOOKUP($B260,map_headernames!G:G,map_headernames!$Q:$Q),"")</f>
        <v/>
      </c>
      <c r="G260" s="7" t="str">
        <f>IFERROR(_xlfn.XLOOKUP($B260,map_headernames!I:I,map_headernames!$Q:$Q),"")</f>
        <v>state.avg.rateheartdisease</v>
      </c>
      <c r="H260" s="7" t="str">
        <f>IFERROR(_xlfn.XLOOKUP($B260,map_headernames!J:J,map_headernames!$Q:$Q),"")</f>
        <v/>
      </c>
      <c r="I260" s="7" t="str">
        <f>IFERROR(_xlfn.XLOOKUP($B260,map_headernames!K:K,map_headernames!$Q:$Q),"")</f>
        <v/>
      </c>
      <c r="J260" s="7" t="str">
        <f>IFERROR(_xlfn.XLOOKUP($B260,map_headernames!L:L,map_headernames!$Q:$Q),"")</f>
        <v/>
      </c>
      <c r="K260" s="7" t="str">
        <f>IFERROR(_xlfn.XLOOKUP($B260,map_headernames!N:N,map_headernames!$Q:$Q),"")</f>
        <v/>
      </c>
      <c r="L260" s="7" t="str">
        <f>IFERROR(_xlfn.XLOOKUP($B260,map_headernames!O:O,map_headernames!$Q:$Q),"")</f>
        <v/>
      </c>
      <c r="M260" s="7" t="str">
        <f>IFERROR(_xlfn.XLOOKUP($B260,map_headernames!P:P,map_headernames!$Q:$Q),"")</f>
        <v/>
      </c>
    </row>
    <row r="261" spans="1:14">
      <c r="A261" s="7">
        <v>268</v>
      </c>
      <c r="B261" s="405" t="s">
        <v>2575</v>
      </c>
      <c r="C261" s="405" t="s">
        <v>2576</v>
      </c>
      <c r="D261" s="405" t="s">
        <v>2182</v>
      </c>
      <c r="E261" s="406" t="str">
        <f>IFERROR(_xlfn.XLOOKUP($B261,map_headernames!H:H,map_headernames!$Q:$Q),"")</f>
        <v>state.pctile.rateheartdisease</v>
      </c>
      <c r="F261" s="7" t="str">
        <f>IFERROR(_xlfn.XLOOKUP($B261,map_headernames!G:G,map_headernames!$Q:$Q),"")</f>
        <v/>
      </c>
      <c r="G261" s="7" t="str">
        <f>IFERROR(_xlfn.XLOOKUP($B261,map_headernames!I:I,map_headernames!$Q:$Q),"")</f>
        <v>state.pctile.rateheartdisease</v>
      </c>
      <c r="H261" s="7" t="str">
        <f>IFERROR(_xlfn.XLOOKUP($B261,map_headernames!J:J,map_headernames!$Q:$Q),"")</f>
        <v/>
      </c>
      <c r="I261" s="7" t="str">
        <f>IFERROR(_xlfn.XLOOKUP($B261,map_headernames!K:K,map_headernames!$Q:$Q),"")</f>
        <v/>
      </c>
      <c r="J261" s="7" t="str">
        <f>IFERROR(_xlfn.XLOOKUP($B261,map_headernames!L:L,map_headernames!$Q:$Q),"")</f>
        <v/>
      </c>
      <c r="K261" s="7" t="str">
        <f>IFERROR(_xlfn.XLOOKUP($B261,map_headernames!N:N,map_headernames!$Q:$Q),"")</f>
        <v/>
      </c>
      <c r="L261" s="7" t="str">
        <f>IFERROR(_xlfn.XLOOKUP($B261,map_headernames!O:O,map_headernames!$Q:$Q),"")</f>
        <v/>
      </c>
      <c r="M261" s="7" t="str">
        <f>IFERROR(_xlfn.XLOOKUP($B261,map_headernames!P:P,map_headernames!$Q:$Q),"")</f>
        <v/>
      </c>
    </row>
    <row r="262" spans="1:14">
      <c r="A262" s="442">
        <v>254</v>
      </c>
      <c r="B262" s="405" t="s">
        <v>2689</v>
      </c>
      <c r="C262" s="405" t="s">
        <v>2690</v>
      </c>
      <c r="D262" s="405" t="s">
        <v>2182</v>
      </c>
      <c r="E262" s="406" t="str">
        <f>IFERROR(_xlfn.XLOOKUP($B262,map_headernames!H:H,map_headernames!$Q:$Q),"")</f>
        <v>state.avg.pctlowlifex</v>
      </c>
      <c r="F262" s="7" t="str">
        <f>IFERROR(_xlfn.XLOOKUP($B262,map_headernames!G:G,map_headernames!$Q:$Q),"")</f>
        <v/>
      </c>
      <c r="G262" s="7" t="str">
        <f>IFERROR(_xlfn.XLOOKUP($B262,map_headernames!I:I,map_headernames!$Q:$Q),"")</f>
        <v>state.avg.pctlowlifex</v>
      </c>
      <c r="H262" s="7" t="str">
        <f>IFERROR(_xlfn.XLOOKUP($B262,map_headernames!J:J,map_headernames!$Q:$Q),"")</f>
        <v/>
      </c>
      <c r="I262" s="7" t="str">
        <f>IFERROR(_xlfn.XLOOKUP($B262,map_headernames!K:K,map_headernames!$Q:$Q),"")</f>
        <v/>
      </c>
      <c r="J262" s="7" t="str">
        <f>IFERROR(_xlfn.XLOOKUP($B262,map_headernames!L:L,map_headernames!$Q:$Q),"")</f>
        <v/>
      </c>
      <c r="K262" s="7" t="str">
        <f>IFERROR(_xlfn.XLOOKUP($B262,map_headernames!N:N,map_headernames!$Q:$Q),"")</f>
        <v/>
      </c>
      <c r="L262" s="7" t="str">
        <f>IFERROR(_xlfn.XLOOKUP($B262,map_headernames!O:O,map_headernames!$Q:$Q),"")</f>
        <v/>
      </c>
      <c r="M262" s="7" t="str">
        <f>IFERROR(_xlfn.XLOOKUP($B262,map_headernames!P:P,map_headernames!$Q:$Q),"")</f>
        <v/>
      </c>
    </row>
    <row r="263" spans="1:14">
      <c r="A263" s="7">
        <v>266</v>
      </c>
      <c r="B263" s="405" t="s">
        <v>2693</v>
      </c>
      <c r="C263" s="405" t="s">
        <v>2694</v>
      </c>
      <c r="D263" s="405" t="s">
        <v>2182</v>
      </c>
      <c r="E263" s="406" t="str">
        <f>IFERROR(_xlfn.XLOOKUP($B263,map_headernames!H:H,map_headernames!$Q:$Q),"")</f>
        <v>state.pctile.pctlowlifex</v>
      </c>
      <c r="F263" s="7" t="str">
        <f>IFERROR(_xlfn.XLOOKUP($B263,map_headernames!G:G,map_headernames!$Q:$Q),"")</f>
        <v/>
      </c>
      <c r="G263" s="7" t="str">
        <f>IFERROR(_xlfn.XLOOKUP($B263,map_headernames!I:I,map_headernames!$Q:$Q),"")</f>
        <v>state.pctile.pctlowlifex</v>
      </c>
      <c r="H263" s="7" t="str">
        <f>IFERROR(_xlfn.XLOOKUP($B263,map_headernames!J:J,map_headernames!$Q:$Q),"")</f>
        <v/>
      </c>
      <c r="I263" s="7" t="str">
        <f>IFERROR(_xlfn.XLOOKUP($B263,map_headernames!K:K,map_headernames!$Q:$Q),"")</f>
        <v/>
      </c>
      <c r="J263" s="7" t="str">
        <f>IFERROR(_xlfn.XLOOKUP($B263,map_headernames!L:L,map_headernames!$Q:$Q),"")</f>
        <v/>
      </c>
      <c r="K263" s="7" t="str">
        <f>IFERROR(_xlfn.XLOOKUP($B263,map_headernames!N:N,map_headernames!$Q:$Q),"")</f>
        <v/>
      </c>
      <c r="L263" s="7" t="str">
        <f>IFERROR(_xlfn.XLOOKUP($B263,map_headernames!O:O,map_headernames!$Q:$Q),"")</f>
        <v/>
      </c>
      <c r="M263" s="7" t="str">
        <f>IFERROR(_xlfn.XLOOKUP($B263,map_headernames!P:P,map_headernames!$Q:$Q),"")</f>
        <v/>
      </c>
    </row>
    <row r="264" spans="1:14">
      <c r="A264" s="442">
        <v>255</v>
      </c>
      <c r="B264" s="418" t="s">
        <v>2240</v>
      </c>
      <c r="C264" s="418" t="s">
        <v>5674</v>
      </c>
      <c r="D264" s="418" t="s">
        <v>2182</v>
      </c>
      <c r="E264" s="400" t="str">
        <f>IFERROR(_xlfn.XLOOKUP($B264,map_headernames!H:H,map_headernames!$Q:$Q),"")</f>
        <v/>
      </c>
      <c r="F264" s="400" t="str">
        <f>IFERROR(_xlfn.XLOOKUP($B264,map_headernames!G:G,map_headernames!$Q:$Q),"")</f>
        <v/>
      </c>
      <c r="G264" s="400" t="str">
        <f>IFERROR(_xlfn.XLOOKUP($B264,map_headernames!I:I,map_headernames!$Q:$Q),"")</f>
        <v/>
      </c>
      <c r="H264" s="400" t="str">
        <f>IFERROR(_xlfn.XLOOKUP($B264,map_headernames!J:J,map_headernames!$Q:$Q),"")</f>
        <v/>
      </c>
      <c r="I264" s="400" t="str">
        <f>IFERROR(_xlfn.XLOOKUP($B264,map_headernames!K:K,map_headernames!$Q:$Q),"")</f>
        <v>state.avg.lowlifex</v>
      </c>
      <c r="J264" s="400" t="str">
        <f>IFERROR(_xlfn.XLOOKUP($B264,map_headernames!L:L,map_headernames!$Q:$Q),"")</f>
        <v/>
      </c>
      <c r="K264" s="400" t="str">
        <f>IFERROR(_xlfn.XLOOKUP($B264,map_headernames!N:N,map_headernames!$Q:$Q),"")</f>
        <v/>
      </c>
      <c r="L264" s="400" t="str">
        <f>IFERROR(_xlfn.XLOOKUP($B264,map_headernames!O:O,map_headernames!$Q:$Q),"")</f>
        <v/>
      </c>
      <c r="M264" s="400" t="str">
        <f>IFERROR(_xlfn.XLOOKUP($B264,map_headernames!P:P,map_headernames!$Q:$Q),"")</f>
        <v/>
      </c>
      <c r="N264" s="7" t="s">
        <v>5726</v>
      </c>
    </row>
    <row r="265" spans="1:14">
      <c r="A265" s="7">
        <v>267</v>
      </c>
      <c r="B265" s="446" t="s">
        <v>2180</v>
      </c>
      <c r="C265" s="446" t="s">
        <v>2183</v>
      </c>
      <c r="D265" s="446" t="s">
        <v>2182</v>
      </c>
      <c r="E265" s="447" t="str">
        <f>IFERROR(_xlfn.XLOOKUP($B265,map_headernames!H:H,map_headernames!$Q:$Q),"")</f>
        <v>state.pctile.lowlifex_synonym</v>
      </c>
      <c r="F265" s="447" t="str">
        <f>IFERROR(_xlfn.XLOOKUP($B265,map_headernames!G:G,map_headernames!$Q:$Q),"")</f>
        <v/>
      </c>
      <c r="G265" s="447" t="str">
        <f>IFERROR(_xlfn.XLOOKUP($B265,map_headernames!I:I,map_headernames!$Q:$Q),"")</f>
        <v>state.pctile.lowlifex_synonym</v>
      </c>
      <c r="H265" s="447" t="str">
        <f>IFERROR(_xlfn.XLOOKUP($B265,map_headernames!J:J,map_headernames!$Q:$Q),"")</f>
        <v/>
      </c>
      <c r="I265" s="447" t="str">
        <f>IFERROR(_xlfn.XLOOKUP($B265,map_headernames!K:K,map_headernames!$Q:$Q),"")</f>
        <v/>
      </c>
      <c r="J265" s="447" t="str">
        <f>IFERROR(_xlfn.XLOOKUP($B265,map_headernames!L:L,map_headernames!$Q:$Q),"")</f>
        <v/>
      </c>
      <c r="K265" s="447" t="str">
        <f>IFERROR(_xlfn.XLOOKUP($B265,map_headernames!N:N,map_headernames!$Q:$Q),"")</f>
        <v/>
      </c>
      <c r="L265" s="447" t="str">
        <f>IFERROR(_xlfn.XLOOKUP($B265,map_headernames!O:O,map_headernames!$Q:$Q),"")</f>
        <v/>
      </c>
      <c r="M265" s="447" t="str">
        <f>IFERROR(_xlfn.XLOOKUP($B265,map_headernames!P:P,map_headernames!$Q:$Q),"")</f>
        <v/>
      </c>
      <c r="N265" s="448" t="s">
        <v>5728</v>
      </c>
    </row>
    <row r="266" spans="1:14">
      <c r="A266" s="442">
        <v>110</v>
      </c>
      <c r="B266" s="405" t="s">
        <v>1967</v>
      </c>
      <c r="C266" s="405" t="s">
        <v>1970</v>
      </c>
      <c r="D266" s="405" t="s">
        <v>93</v>
      </c>
      <c r="E266" s="406" t="str">
        <f>IFERROR(_xlfn.XLOOKUP($B266,map_headernames!H:H,map_headernames!$Q:$Q),"")</f>
        <v>state.pctile.EJ.DISPARITY.dpm.eo</v>
      </c>
      <c r="F266" s="7" t="str">
        <f>IFERROR(_xlfn.XLOOKUP($B266,map_headernames!G:G,map_headernames!$Q:$Q),"")</f>
        <v/>
      </c>
      <c r="G266" s="7" t="str">
        <f>IFERROR(_xlfn.XLOOKUP($B266,map_headernames!I:I,map_headernames!$Q:$Q),"")</f>
        <v>state.pctile.EJ.DISPARITY.dpm.eo</v>
      </c>
      <c r="H266" s="7" t="str">
        <f>IFERROR(_xlfn.XLOOKUP($B266,map_headernames!J:J,map_headernames!$Q:$Q),"")</f>
        <v/>
      </c>
      <c r="I266" s="7" t="str">
        <f>IFERROR(_xlfn.XLOOKUP($B266,map_headernames!K:K,map_headernames!$Q:$Q),"")</f>
        <v/>
      </c>
      <c r="J266" s="7" t="str">
        <f>IFERROR(_xlfn.XLOOKUP($B266,map_headernames!L:L,map_headernames!$Q:$Q),"")</f>
        <v/>
      </c>
      <c r="K266" s="7" t="str">
        <f>IFERROR(_xlfn.XLOOKUP($B266,map_headernames!N:N,map_headernames!$Q:$Q),"")</f>
        <v/>
      </c>
      <c r="L266" s="7" t="str">
        <f>IFERROR(_xlfn.XLOOKUP($B266,map_headernames!O:O,map_headernames!$Q:$Q),"")</f>
        <v/>
      </c>
      <c r="M266" s="7" t="str">
        <f>IFERROR(_xlfn.XLOOKUP($B266,map_headernames!P:P,map_headernames!$Q:$Q),"")</f>
        <v/>
      </c>
    </row>
    <row r="267" spans="1:14">
      <c r="A267" s="442">
        <v>112</v>
      </c>
      <c r="B267" s="416" t="s">
        <v>5691</v>
      </c>
      <c r="C267" s="413" t="s">
        <v>5690</v>
      </c>
      <c r="D267" s="413" t="s">
        <v>93</v>
      </c>
      <c r="E267" s="414" t="str">
        <f>IFERROR(_xlfn.XLOOKUP($B267,map_headernames!H:H,map_headernames!$Q:$Q),"")</f>
        <v/>
      </c>
      <c r="F267" s="414" t="str">
        <f>IFERROR(_xlfn.XLOOKUP($B267,map_headernames!G:G,map_headernames!$Q:$Q),"")</f>
        <v/>
      </c>
      <c r="G267" s="414" t="str">
        <f>IFERROR(_xlfn.XLOOKUP($B267,map_headernames!I:I,map_headernames!$Q:$Q),"")</f>
        <v>state.pctile.EJ.DISPARITY.drinking.eo</v>
      </c>
      <c r="H267" s="7" t="str">
        <f>IFERROR(_xlfn.XLOOKUP($B267,map_headernames!J:J,map_headernames!$Q:$Q),"")</f>
        <v/>
      </c>
      <c r="I267" s="7" t="str">
        <f>IFERROR(_xlfn.XLOOKUP($B267,map_headernames!K:K,map_headernames!$Q:$Q),"")</f>
        <v/>
      </c>
      <c r="J267" s="7" t="str">
        <f>IFERROR(_xlfn.XLOOKUP($B267,map_headernames!L:L,map_headernames!$Q:$Q),"")</f>
        <v/>
      </c>
      <c r="K267" s="7" t="str">
        <f>IFERROR(_xlfn.XLOOKUP($B267,map_headernames!N:N,map_headernames!$Q:$Q),"")</f>
        <v/>
      </c>
      <c r="L267" s="7" t="str">
        <f>IFERROR(_xlfn.XLOOKUP($B267,map_headernames!O:O,map_headernames!$Q:$Q),"")</f>
        <v/>
      </c>
      <c r="M267" s="7" t="str">
        <f>IFERROR(_xlfn.XLOOKUP($B267,map_headernames!P:P,map_headernames!$Q:$Q),"")</f>
        <v/>
      </c>
      <c r="N267" s="439" t="s">
        <v>5719</v>
      </c>
    </row>
    <row r="268" spans="1:14">
      <c r="A268" s="442">
        <v>109</v>
      </c>
      <c r="B268" s="405" t="s">
        <v>1973</v>
      </c>
      <c r="C268" s="405" t="s">
        <v>1976</v>
      </c>
      <c r="D268" s="405" t="s">
        <v>93</v>
      </c>
      <c r="E268" s="406" t="str">
        <f>IFERROR(_xlfn.XLOOKUP($B268,map_headernames!H:H,map_headernames!$Q:$Q),"")</f>
        <v>state.pctile.EJ.DISPARITY.pctpre1960.eo</v>
      </c>
      <c r="F268" s="7" t="str">
        <f>IFERROR(_xlfn.XLOOKUP($B268,map_headernames!G:G,map_headernames!$Q:$Q),"")</f>
        <v/>
      </c>
      <c r="G268" s="7" t="str">
        <f>IFERROR(_xlfn.XLOOKUP($B268,map_headernames!I:I,map_headernames!$Q:$Q),"")</f>
        <v>state.pctile.EJ.DISPARITY.pctpre1960.eo</v>
      </c>
      <c r="H268" s="7" t="str">
        <f>IFERROR(_xlfn.XLOOKUP($B268,map_headernames!J:J,map_headernames!$Q:$Q),"")</f>
        <v/>
      </c>
      <c r="I268" s="7" t="str">
        <f>IFERROR(_xlfn.XLOOKUP($B268,map_headernames!K:K,map_headernames!$Q:$Q),"")</f>
        <v/>
      </c>
      <c r="J268" s="7" t="str">
        <f>IFERROR(_xlfn.XLOOKUP($B268,map_headernames!L:L,map_headernames!$Q:$Q),"")</f>
        <v/>
      </c>
      <c r="K268" s="7" t="str">
        <f>IFERROR(_xlfn.XLOOKUP($B268,map_headernames!N:N,map_headernames!$Q:$Q),"")</f>
        <v/>
      </c>
      <c r="L268" s="7" t="str">
        <f>IFERROR(_xlfn.XLOOKUP($B268,map_headernames!O:O,map_headernames!$Q:$Q),"")</f>
        <v/>
      </c>
      <c r="M268" s="7" t="str">
        <f>IFERROR(_xlfn.XLOOKUP($B268,map_headernames!P:P,map_headernames!$Q:$Q),"")</f>
        <v/>
      </c>
    </row>
    <row r="269" spans="1:14" ht="15.5">
      <c r="A269" s="442">
        <v>111</v>
      </c>
      <c r="B269" s="405" t="s">
        <v>5587</v>
      </c>
      <c r="C269" s="405" t="s">
        <v>5692</v>
      </c>
      <c r="D269" s="405" t="s">
        <v>93</v>
      </c>
      <c r="E269" s="406" t="str">
        <f>IFERROR(_xlfn.XLOOKUP($B269,map_headernames!H:H,map_headernames!$Q:$Q),"")</f>
        <v/>
      </c>
      <c r="F269" s="7" t="str">
        <f>IFERROR(_xlfn.XLOOKUP($B269,map_headernames!G:G,map_headernames!$Q:$Q),"")</f>
        <v/>
      </c>
      <c r="G269" s="7" t="str">
        <f>IFERROR(_xlfn.XLOOKUP($B269,map_headernames!I:I,map_headernames!$Q:$Q),"")</f>
        <v>state.pctile.EJ.DISPARITY.no2.eo</v>
      </c>
      <c r="H269" s="7" t="str">
        <f>IFERROR(_xlfn.XLOOKUP($B269,map_headernames!J:J,map_headernames!$Q:$Q),"")</f>
        <v/>
      </c>
      <c r="I269" s="7" t="str">
        <f>IFERROR(_xlfn.XLOOKUP($B269,map_headernames!K:K,map_headernames!$Q:$Q),"")</f>
        <v/>
      </c>
      <c r="J269" s="7" t="str">
        <f>IFERROR(_xlfn.XLOOKUP($B269,map_headernames!L:L,map_headernames!$Q:$Q),"")</f>
        <v/>
      </c>
      <c r="K269" s="7" t="str">
        <f>IFERROR(_xlfn.XLOOKUP($B269,map_headernames!N:N,map_headernames!$Q:$Q),"")</f>
        <v/>
      </c>
      <c r="L269" s="7" t="str">
        <f>IFERROR(_xlfn.XLOOKUP($B269,map_headernames!O:O,map_headernames!$Q:$Q),"")</f>
        <v/>
      </c>
      <c r="M269" s="7" t="str">
        <f>IFERROR(_xlfn.XLOOKUP($B269,map_headernames!P:P,map_headernames!$Q:$Q),"")</f>
        <v/>
      </c>
    </row>
    <row r="270" spans="1:14">
      <c r="A270" s="442">
        <v>114</v>
      </c>
      <c r="B270" s="405" t="s">
        <v>1979</v>
      </c>
      <c r="C270" s="405" t="s">
        <v>1983</v>
      </c>
      <c r="D270" s="405" t="s">
        <v>93</v>
      </c>
      <c r="E270" s="406" t="str">
        <f>IFERROR(_xlfn.XLOOKUP($B270,map_headernames!H:H,map_headernames!$Q:$Q),"")</f>
        <v>state.pctile.EJ.DISPARITY.proximity.npdes.eo</v>
      </c>
      <c r="F270" s="7" t="str">
        <f>IFERROR(_xlfn.XLOOKUP($B270,map_headernames!G:G,map_headernames!$Q:$Q),"")</f>
        <v/>
      </c>
      <c r="G270" s="7" t="str">
        <f>IFERROR(_xlfn.XLOOKUP($B270,map_headernames!I:I,map_headernames!$Q:$Q),"")</f>
        <v>state.pctile.EJ.DISPARITY.proximity.npdes.eo</v>
      </c>
      <c r="H270" s="7" t="str">
        <f>IFERROR(_xlfn.XLOOKUP($B270,map_headernames!J:J,map_headernames!$Q:$Q),"")</f>
        <v/>
      </c>
      <c r="I270" s="7" t="str">
        <f>IFERROR(_xlfn.XLOOKUP($B270,map_headernames!K:K,map_headernames!$Q:$Q),"")</f>
        <v/>
      </c>
      <c r="J270" s="7" t="str">
        <f>IFERROR(_xlfn.XLOOKUP($B270,map_headernames!L:L,map_headernames!$Q:$Q),"")</f>
        <v/>
      </c>
      <c r="K270" s="7" t="str">
        <f>IFERROR(_xlfn.XLOOKUP($B270,map_headernames!N:N,map_headernames!$Q:$Q),"")</f>
        <v/>
      </c>
      <c r="L270" s="7" t="str">
        <f>IFERROR(_xlfn.XLOOKUP($B270,map_headernames!O:O,map_headernames!$Q:$Q),"")</f>
        <v/>
      </c>
      <c r="M270" s="7" t="str">
        <f>IFERROR(_xlfn.XLOOKUP($B270,map_headernames!P:P,map_headernames!$Q:$Q),"")</f>
        <v/>
      </c>
    </row>
    <row r="271" spans="1:14">
      <c r="A271" s="442">
        <v>115</v>
      </c>
      <c r="B271" s="405" t="s">
        <v>1986</v>
      </c>
      <c r="C271" s="405" t="s">
        <v>1990</v>
      </c>
      <c r="D271" s="405" t="s">
        <v>93</v>
      </c>
      <c r="E271" s="406" t="str">
        <f>IFERROR(_xlfn.XLOOKUP($B271,map_headernames!H:H,map_headernames!$Q:$Q),"")</f>
        <v>state.pctile.EJ.DISPARITY.proximity.npl.eo</v>
      </c>
      <c r="F271" s="7" t="str">
        <f>IFERROR(_xlfn.XLOOKUP($B271,map_headernames!G:G,map_headernames!$Q:$Q),"")</f>
        <v/>
      </c>
      <c r="G271" s="7" t="str">
        <f>IFERROR(_xlfn.XLOOKUP($B271,map_headernames!I:I,map_headernames!$Q:$Q),"")</f>
        <v>state.pctile.EJ.DISPARITY.proximity.npl.eo</v>
      </c>
      <c r="H271" s="7" t="str">
        <f>IFERROR(_xlfn.XLOOKUP($B271,map_headernames!J:J,map_headernames!$Q:$Q),"")</f>
        <v/>
      </c>
      <c r="I271" s="7" t="str">
        <f>IFERROR(_xlfn.XLOOKUP($B271,map_headernames!K:K,map_headernames!$Q:$Q),"")</f>
        <v/>
      </c>
      <c r="J271" s="7" t="str">
        <f>IFERROR(_xlfn.XLOOKUP($B271,map_headernames!L:L,map_headernames!$Q:$Q),"")</f>
        <v/>
      </c>
      <c r="K271" s="7" t="str">
        <f>IFERROR(_xlfn.XLOOKUP($B271,map_headernames!N:N,map_headernames!$Q:$Q),"")</f>
        <v/>
      </c>
      <c r="L271" s="7" t="str">
        <f>IFERROR(_xlfn.XLOOKUP($B271,map_headernames!O:O,map_headernames!$Q:$Q),"")</f>
        <v/>
      </c>
      <c r="M271" s="7" t="str">
        <f>IFERROR(_xlfn.XLOOKUP($B271,map_headernames!P:P,map_headernames!$Q:$Q),"")</f>
        <v/>
      </c>
    </row>
    <row r="272" spans="1:14">
      <c r="A272" s="442">
        <v>118</v>
      </c>
      <c r="B272" s="405" t="s">
        <v>1993</v>
      </c>
      <c r="C272" s="405" t="s">
        <v>1997</v>
      </c>
      <c r="D272" s="405" t="s">
        <v>93</v>
      </c>
      <c r="E272" s="406" t="str">
        <f>IFERROR(_xlfn.XLOOKUP($B272,map_headernames!H:H,map_headernames!$Q:$Q),"")</f>
        <v>state.pctile.EJ.DISPARITY.o3.eo</v>
      </c>
      <c r="F272" s="7" t="str">
        <f>IFERROR(_xlfn.XLOOKUP($B272,map_headernames!G:G,map_headernames!$Q:$Q),"")</f>
        <v/>
      </c>
      <c r="G272" s="7" t="str">
        <f>IFERROR(_xlfn.XLOOKUP($B272,map_headernames!I:I,map_headernames!$Q:$Q),"")</f>
        <v>state.pctile.EJ.DISPARITY.o3.eo</v>
      </c>
      <c r="H272" s="7" t="str">
        <f>IFERROR(_xlfn.XLOOKUP($B272,map_headernames!J:J,map_headernames!$Q:$Q),"")</f>
        <v/>
      </c>
      <c r="I272" s="7" t="str">
        <f>IFERROR(_xlfn.XLOOKUP($B272,map_headernames!K:K,map_headernames!$Q:$Q),"")</f>
        <v/>
      </c>
      <c r="J272" s="7" t="str">
        <f>IFERROR(_xlfn.XLOOKUP($B272,map_headernames!L:L,map_headernames!$Q:$Q),"")</f>
        <v/>
      </c>
      <c r="K272" s="7" t="str">
        <f>IFERROR(_xlfn.XLOOKUP($B272,map_headernames!N:N,map_headernames!$Q:$Q),"")</f>
        <v/>
      </c>
      <c r="L272" s="7" t="str">
        <f>IFERROR(_xlfn.XLOOKUP($B272,map_headernames!O:O,map_headernames!$Q:$Q),"")</f>
        <v/>
      </c>
      <c r="M272" s="7" t="str">
        <f>IFERROR(_xlfn.XLOOKUP($B272,map_headernames!P:P,map_headernames!$Q:$Q),"")</f>
        <v/>
      </c>
    </row>
    <row r="273" spans="1:14">
      <c r="A273" s="442">
        <v>119</v>
      </c>
      <c r="B273" s="405" t="s">
        <v>2000</v>
      </c>
      <c r="C273" s="405" t="s">
        <v>2004</v>
      </c>
      <c r="D273" s="405" t="s">
        <v>93</v>
      </c>
      <c r="E273" s="406" t="str">
        <f>IFERROR(_xlfn.XLOOKUP($B273,map_headernames!H:H,map_headernames!$Q:$Q),"")</f>
        <v>state.pctile.EJ.DISPARITY.pm.eo</v>
      </c>
      <c r="F273" s="7" t="str">
        <f>IFERROR(_xlfn.XLOOKUP($B273,map_headernames!G:G,map_headernames!$Q:$Q),"")</f>
        <v/>
      </c>
      <c r="G273" s="7" t="str">
        <f>IFERROR(_xlfn.XLOOKUP($B273,map_headernames!I:I,map_headernames!$Q:$Q),"")</f>
        <v>state.pctile.EJ.DISPARITY.pm.eo</v>
      </c>
      <c r="H273" s="7" t="str">
        <f>IFERROR(_xlfn.XLOOKUP($B273,map_headernames!J:J,map_headernames!$Q:$Q),"")</f>
        <v/>
      </c>
      <c r="I273" s="7" t="str">
        <f>IFERROR(_xlfn.XLOOKUP($B273,map_headernames!K:K,map_headernames!$Q:$Q),"")</f>
        <v/>
      </c>
      <c r="J273" s="7" t="str">
        <f>IFERROR(_xlfn.XLOOKUP($B273,map_headernames!L:L,map_headernames!$Q:$Q),"")</f>
        <v/>
      </c>
      <c r="K273" s="7" t="str">
        <f>IFERROR(_xlfn.XLOOKUP($B273,map_headernames!N:N,map_headernames!$Q:$Q),"")</f>
        <v/>
      </c>
      <c r="L273" s="7" t="str">
        <f>IFERROR(_xlfn.XLOOKUP($B273,map_headernames!O:O,map_headernames!$Q:$Q),"")</f>
        <v/>
      </c>
      <c r="M273" s="7" t="str">
        <f>IFERROR(_xlfn.XLOOKUP($B273,map_headernames!P:P,map_headernames!$Q:$Q),"")</f>
        <v/>
      </c>
    </row>
    <row r="274" spans="1:14">
      <c r="A274" s="442">
        <v>116</v>
      </c>
      <c r="B274" s="405" t="s">
        <v>2013</v>
      </c>
      <c r="C274" s="405" t="s">
        <v>5270</v>
      </c>
      <c r="D274" s="405" t="s">
        <v>93</v>
      </c>
      <c r="E274" s="406" t="str">
        <f>IFERROR(_xlfn.XLOOKUP($B274,map_headernames!H:H,map_headernames!$Q:$Q),"")</f>
        <v>state.pctile.EJ.DISPARITY.proximity.rmp.eo</v>
      </c>
      <c r="F274" s="7" t="str">
        <f>IFERROR(_xlfn.XLOOKUP($B274,map_headernames!G:G,map_headernames!$Q:$Q),"")</f>
        <v/>
      </c>
      <c r="G274" s="7" t="str">
        <f>IFERROR(_xlfn.XLOOKUP($B274,map_headernames!I:I,map_headernames!$Q:$Q),"")</f>
        <v>state.pctile.EJ.DISPARITY.proximity.rmp.eo</v>
      </c>
      <c r="H274" s="7" t="str">
        <f>IFERROR(_xlfn.XLOOKUP($B274,map_headernames!J:J,map_headernames!$Q:$Q),"")</f>
        <v/>
      </c>
      <c r="I274" s="7" t="str">
        <f>IFERROR(_xlfn.XLOOKUP($B274,map_headernames!K:K,map_headernames!$Q:$Q),"")</f>
        <v/>
      </c>
      <c r="J274" s="7" t="str">
        <f>IFERROR(_xlfn.XLOOKUP($B274,map_headernames!L:L,map_headernames!$Q:$Q),"")</f>
        <v/>
      </c>
      <c r="K274" s="7" t="str">
        <f>IFERROR(_xlfn.XLOOKUP($B274,map_headernames!N:N,map_headernames!$Q:$Q),"")</f>
        <v/>
      </c>
      <c r="L274" s="7" t="str">
        <f>IFERROR(_xlfn.XLOOKUP($B274,map_headernames!O:O,map_headernames!$Q:$Q),"")</f>
        <v/>
      </c>
      <c r="M274" s="7" t="str">
        <f>IFERROR(_xlfn.XLOOKUP($B274,map_headernames!P:P,map_headernames!$Q:$Q),"")</f>
        <v/>
      </c>
    </row>
    <row r="275" spans="1:14">
      <c r="A275" s="442">
        <v>121</v>
      </c>
      <c r="B275" s="405" t="s">
        <v>2019</v>
      </c>
      <c r="C275" s="405" t="s">
        <v>2021</v>
      </c>
      <c r="D275" s="405" t="s">
        <v>93</v>
      </c>
      <c r="E275" s="406" t="str">
        <f>IFERROR(_xlfn.XLOOKUP($B275,map_headernames!H:H,map_headernames!$Q:$Q),"")</f>
        <v>state.pctile.EJ.DISPARITY.rsei.eo</v>
      </c>
      <c r="F275" s="7" t="str">
        <f>IFERROR(_xlfn.XLOOKUP($B275,map_headernames!G:G,map_headernames!$Q:$Q),"")</f>
        <v/>
      </c>
      <c r="G275" s="7" t="str">
        <f>IFERROR(_xlfn.XLOOKUP($B275,map_headernames!I:I,map_headernames!$Q:$Q),"")</f>
        <v>state.pctile.EJ.DISPARITY.rsei.eo</v>
      </c>
      <c r="H275" s="7" t="str">
        <f>IFERROR(_xlfn.XLOOKUP($B275,map_headernames!J:J,map_headernames!$Q:$Q),"")</f>
        <v/>
      </c>
      <c r="I275" s="7" t="str">
        <f>IFERROR(_xlfn.XLOOKUP($B275,map_headernames!K:K,map_headernames!$Q:$Q),"")</f>
        <v/>
      </c>
      <c r="J275" s="7" t="str">
        <f>IFERROR(_xlfn.XLOOKUP($B275,map_headernames!L:L,map_headernames!$Q:$Q),"")</f>
        <v/>
      </c>
      <c r="K275" s="7" t="str">
        <f>IFERROR(_xlfn.XLOOKUP($B275,map_headernames!N:N,map_headernames!$Q:$Q),"")</f>
        <v/>
      </c>
      <c r="L275" s="7" t="str">
        <f>IFERROR(_xlfn.XLOOKUP($B275,map_headernames!O:O,map_headernames!$Q:$Q),"")</f>
        <v/>
      </c>
      <c r="M275" s="7" t="str">
        <f>IFERROR(_xlfn.XLOOKUP($B275,map_headernames!P:P,map_headernames!$Q:$Q),"")</f>
        <v/>
      </c>
    </row>
    <row r="276" spans="1:14">
      <c r="A276" s="442">
        <v>113</v>
      </c>
      <c r="B276" s="405" t="s">
        <v>2023</v>
      </c>
      <c r="C276" s="405" t="s">
        <v>2027</v>
      </c>
      <c r="D276" s="405" t="s">
        <v>93</v>
      </c>
      <c r="E276" s="406" t="str">
        <f>IFERROR(_xlfn.XLOOKUP($B276,map_headernames!H:H,map_headernames!$Q:$Q),"")</f>
        <v>state.pctile.EJ.DISPARITY.traffic.score.eo</v>
      </c>
      <c r="F276" s="7" t="str">
        <f>IFERROR(_xlfn.XLOOKUP($B276,map_headernames!G:G,map_headernames!$Q:$Q),"")</f>
        <v/>
      </c>
      <c r="G276" s="7" t="str">
        <f>IFERROR(_xlfn.XLOOKUP($B276,map_headernames!I:I,map_headernames!$Q:$Q),"")</f>
        <v>state.pctile.EJ.DISPARITY.traffic.score.eo</v>
      </c>
      <c r="H276" s="7" t="str">
        <f>IFERROR(_xlfn.XLOOKUP($B276,map_headernames!J:J,map_headernames!$Q:$Q),"")</f>
        <v/>
      </c>
      <c r="I276" s="7" t="str">
        <f>IFERROR(_xlfn.XLOOKUP($B276,map_headernames!K:K,map_headernames!$Q:$Q),"")</f>
        <v/>
      </c>
      <c r="J276" s="7" t="str">
        <f>IFERROR(_xlfn.XLOOKUP($B276,map_headernames!L:L,map_headernames!$Q:$Q),"")</f>
        <v/>
      </c>
      <c r="K276" s="7" t="str">
        <f>IFERROR(_xlfn.XLOOKUP($B276,map_headernames!N:N,map_headernames!$Q:$Q),"")</f>
        <v/>
      </c>
      <c r="L276" s="7" t="str">
        <f>IFERROR(_xlfn.XLOOKUP($B276,map_headernames!O:O,map_headernames!$Q:$Q),"")</f>
        <v/>
      </c>
      <c r="M276" s="7" t="str">
        <f>IFERROR(_xlfn.XLOOKUP($B276,map_headernames!P:P,map_headernames!$Q:$Q),"")</f>
        <v/>
      </c>
    </row>
    <row r="277" spans="1:14">
      <c r="A277" s="442">
        <v>117</v>
      </c>
      <c r="B277" s="405" t="s">
        <v>2030</v>
      </c>
      <c r="C277" s="405" t="s">
        <v>2034</v>
      </c>
      <c r="D277" s="405" t="s">
        <v>93</v>
      </c>
      <c r="E277" s="406" t="str">
        <f>IFERROR(_xlfn.XLOOKUP($B277,map_headernames!H:H,map_headernames!$Q:$Q),"")</f>
        <v>state.pctile.EJ.DISPARITY.proximity.tsdf.eo</v>
      </c>
      <c r="F277" s="7" t="str">
        <f>IFERROR(_xlfn.XLOOKUP($B277,map_headernames!G:G,map_headernames!$Q:$Q),"")</f>
        <v/>
      </c>
      <c r="G277" s="7" t="str">
        <f>IFERROR(_xlfn.XLOOKUP($B277,map_headernames!I:I,map_headernames!$Q:$Q),"")</f>
        <v>state.pctile.EJ.DISPARITY.proximity.tsdf.eo</v>
      </c>
      <c r="H277" s="7" t="str">
        <f>IFERROR(_xlfn.XLOOKUP($B277,map_headernames!J:J,map_headernames!$Q:$Q),"")</f>
        <v/>
      </c>
      <c r="I277" s="7" t="str">
        <f>IFERROR(_xlfn.XLOOKUP($B277,map_headernames!K:K,map_headernames!$Q:$Q),"")</f>
        <v/>
      </c>
      <c r="J277" s="7" t="str">
        <f>IFERROR(_xlfn.XLOOKUP($B277,map_headernames!L:L,map_headernames!$Q:$Q),"")</f>
        <v/>
      </c>
      <c r="K277" s="7" t="str">
        <f>IFERROR(_xlfn.XLOOKUP($B277,map_headernames!N:N,map_headernames!$Q:$Q),"")</f>
        <v/>
      </c>
      <c r="L277" s="7" t="str">
        <f>IFERROR(_xlfn.XLOOKUP($B277,map_headernames!O:O,map_headernames!$Q:$Q),"")</f>
        <v/>
      </c>
      <c r="M277" s="7" t="str">
        <f>IFERROR(_xlfn.XLOOKUP($B277,map_headernames!P:P,map_headernames!$Q:$Q),"")</f>
        <v/>
      </c>
    </row>
    <row r="278" spans="1:14">
      <c r="A278" s="442">
        <v>120</v>
      </c>
      <c r="B278" s="405" t="s">
        <v>2037</v>
      </c>
      <c r="C278" s="405" t="s">
        <v>2041</v>
      </c>
      <c r="D278" s="405" t="s">
        <v>93</v>
      </c>
      <c r="E278" s="406" t="str">
        <f>IFERROR(_xlfn.XLOOKUP($B278,map_headernames!H:H,map_headernames!$Q:$Q),"")</f>
        <v>state.pctile.EJ.DISPARITY.ust.eo</v>
      </c>
      <c r="F278" s="7" t="str">
        <f>IFERROR(_xlfn.XLOOKUP($B278,map_headernames!G:G,map_headernames!$Q:$Q),"")</f>
        <v/>
      </c>
      <c r="G278" s="7" t="str">
        <f>IFERROR(_xlfn.XLOOKUP($B278,map_headernames!I:I,map_headernames!$Q:$Q),"")</f>
        <v>state.pctile.EJ.DISPARITY.ust.eo</v>
      </c>
      <c r="H278" s="7" t="str">
        <f>IFERROR(_xlfn.XLOOKUP($B278,map_headernames!J:J,map_headernames!$Q:$Q),"")</f>
        <v/>
      </c>
      <c r="I278" s="7" t="str">
        <f>IFERROR(_xlfn.XLOOKUP($B278,map_headernames!K:K,map_headernames!$Q:$Q),"")</f>
        <v/>
      </c>
      <c r="J278" s="7" t="str">
        <f>IFERROR(_xlfn.XLOOKUP($B278,map_headernames!L:L,map_headernames!$Q:$Q),"")</f>
        <v/>
      </c>
      <c r="K278" s="7" t="str">
        <f>IFERROR(_xlfn.XLOOKUP($B278,map_headernames!N:N,map_headernames!$Q:$Q),"")</f>
        <v/>
      </c>
      <c r="L278" s="7" t="str">
        <f>IFERROR(_xlfn.XLOOKUP($B278,map_headernames!O:O,map_headernames!$Q:$Q),"")</f>
        <v/>
      </c>
      <c r="M278" s="7" t="str">
        <f>IFERROR(_xlfn.XLOOKUP($B278,map_headernames!P:P,map_headernames!$Q:$Q),"")</f>
        <v/>
      </c>
    </row>
    <row r="279" spans="1:14">
      <c r="A279" s="442">
        <v>123</v>
      </c>
      <c r="B279" s="405" t="s">
        <v>2049</v>
      </c>
      <c r="C279" s="405" t="s">
        <v>2052</v>
      </c>
      <c r="D279" s="405" t="s">
        <v>1492</v>
      </c>
      <c r="E279" s="406" t="str">
        <f>IFERROR(_xlfn.XLOOKUP($B279,map_headernames!H:H,map_headernames!$Q:$Q),"")</f>
        <v>state.pctile.EJ.DISPARITY.dpm.supp</v>
      </c>
      <c r="F279" s="7" t="str">
        <f>IFERROR(_xlfn.XLOOKUP($B279,map_headernames!G:G,map_headernames!$Q:$Q),"")</f>
        <v/>
      </c>
      <c r="G279" s="7" t="str">
        <f>IFERROR(_xlfn.XLOOKUP($B279,map_headernames!I:I,map_headernames!$Q:$Q),"")</f>
        <v>state.pctile.EJ.DISPARITY.dpm.supp</v>
      </c>
      <c r="H279" s="7" t="str">
        <f>IFERROR(_xlfn.XLOOKUP($B279,map_headernames!J:J,map_headernames!$Q:$Q),"")</f>
        <v/>
      </c>
      <c r="I279" s="7" t="str">
        <f>IFERROR(_xlfn.XLOOKUP($B279,map_headernames!K:K,map_headernames!$Q:$Q),"")</f>
        <v/>
      </c>
      <c r="J279" s="7" t="str">
        <f>IFERROR(_xlfn.XLOOKUP($B279,map_headernames!L:L,map_headernames!$Q:$Q),"")</f>
        <v/>
      </c>
      <c r="K279" s="7" t="str">
        <f>IFERROR(_xlfn.XLOOKUP($B279,map_headernames!N:N,map_headernames!$Q:$Q),"")</f>
        <v/>
      </c>
      <c r="L279" s="7" t="str">
        <f>IFERROR(_xlfn.XLOOKUP($B279,map_headernames!O:O,map_headernames!$Q:$Q),"")</f>
        <v/>
      </c>
      <c r="M279" s="7" t="str">
        <f>IFERROR(_xlfn.XLOOKUP($B279,map_headernames!P:P,map_headernames!$Q:$Q),"")</f>
        <v/>
      </c>
    </row>
    <row r="280" spans="1:14">
      <c r="A280" s="442">
        <v>125</v>
      </c>
      <c r="B280" s="416" t="s">
        <v>5688</v>
      </c>
      <c r="C280" s="413" t="s">
        <v>5687</v>
      </c>
      <c r="D280" s="413" t="s">
        <v>1492</v>
      </c>
      <c r="E280" s="414" t="str">
        <f>IFERROR(_xlfn.XLOOKUP($B280,map_headernames!H:H,map_headernames!$Q:$Q),"")</f>
        <v/>
      </c>
      <c r="F280" s="414" t="str">
        <f>IFERROR(_xlfn.XLOOKUP($B280,map_headernames!G:G,map_headernames!$Q:$Q),"")</f>
        <v/>
      </c>
      <c r="G280" s="414" t="str">
        <f>IFERROR(_xlfn.XLOOKUP($B280,map_headernames!I:I,map_headernames!$Q:$Q),"")</f>
        <v>state.pctile.EJ.DISPARITY.drinking.supp</v>
      </c>
      <c r="H280" s="7" t="str">
        <f>IFERROR(_xlfn.XLOOKUP($B280,map_headernames!J:J,map_headernames!$Q:$Q),"")</f>
        <v/>
      </c>
      <c r="I280" s="7" t="str">
        <f>IFERROR(_xlfn.XLOOKUP($B280,map_headernames!K:K,map_headernames!$Q:$Q),"")</f>
        <v/>
      </c>
      <c r="J280" s="7" t="str">
        <f>IFERROR(_xlfn.XLOOKUP($B280,map_headernames!L:L,map_headernames!$Q:$Q),"")</f>
        <v/>
      </c>
      <c r="K280" s="7" t="str">
        <f>IFERROR(_xlfn.XLOOKUP($B280,map_headernames!N:N,map_headernames!$Q:$Q),"")</f>
        <v/>
      </c>
      <c r="L280" s="7" t="str">
        <f>IFERROR(_xlfn.XLOOKUP($B280,map_headernames!O:O,map_headernames!$Q:$Q),"")</f>
        <v/>
      </c>
      <c r="M280" s="7" t="str">
        <f>IFERROR(_xlfn.XLOOKUP($B280,map_headernames!P:P,map_headernames!$Q:$Q),"")</f>
        <v/>
      </c>
      <c r="N280" s="439" t="s">
        <v>5719</v>
      </c>
    </row>
    <row r="281" spans="1:14">
      <c r="A281" s="442">
        <v>122</v>
      </c>
      <c r="B281" s="405" t="s">
        <v>2054</v>
      </c>
      <c r="C281" s="405" t="s">
        <v>2057</v>
      </c>
      <c r="D281" s="405" t="s">
        <v>1492</v>
      </c>
      <c r="E281" s="406" t="str">
        <f>IFERROR(_xlfn.XLOOKUP($B281,map_headernames!H:H,map_headernames!$Q:$Q),"")</f>
        <v>state.pctile.EJ.DISPARITY.pctpre1960.supp</v>
      </c>
      <c r="F281" s="7" t="str">
        <f>IFERROR(_xlfn.XLOOKUP($B281,map_headernames!G:G,map_headernames!$Q:$Q),"")</f>
        <v/>
      </c>
      <c r="G281" s="7" t="str">
        <f>IFERROR(_xlfn.XLOOKUP($B281,map_headernames!I:I,map_headernames!$Q:$Q),"")</f>
        <v>state.pctile.EJ.DISPARITY.pctpre1960.supp</v>
      </c>
      <c r="H281" s="7" t="str">
        <f>IFERROR(_xlfn.XLOOKUP($B281,map_headernames!J:J,map_headernames!$Q:$Q),"")</f>
        <v/>
      </c>
      <c r="I281" s="7" t="str">
        <f>IFERROR(_xlfn.XLOOKUP($B281,map_headernames!K:K,map_headernames!$Q:$Q),"")</f>
        <v/>
      </c>
      <c r="J281" s="7" t="str">
        <f>IFERROR(_xlfn.XLOOKUP($B281,map_headernames!L:L,map_headernames!$Q:$Q),"")</f>
        <v/>
      </c>
      <c r="K281" s="7" t="str">
        <f>IFERROR(_xlfn.XLOOKUP($B281,map_headernames!N:N,map_headernames!$Q:$Q),"")</f>
        <v/>
      </c>
      <c r="L281" s="7" t="str">
        <f>IFERROR(_xlfn.XLOOKUP($B281,map_headernames!O:O,map_headernames!$Q:$Q),"")</f>
        <v/>
      </c>
      <c r="M281" s="7" t="str">
        <f>IFERROR(_xlfn.XLOOKUP($B281,map_headernames!P:P,map_headernames!$Q:$Q),"")</f>
        <v/>
      </c>
    </row>
    <row r="282" spans="1:14" ht="15.5">
      <c r="A282" s="442">
        <v>124</v>
      </c>
      <c r="B282" s="405" t="s">
        <v>5597</v>
      </c>
      <c r="C282" s="405" t="s">
        <v>5689</v>
      </c>
      <c r="D282" s="405" t="s">
        <v>1492</v>
      </c>
      <c r="E282" s="406" t="str">
        <f>IFERROR(_xlfn.XLOOKUP($B282,map_headernames!H:H,map_headernames!$Q:$Q),"")</f>
        <v/>
      </c>
      <c r="F282" s="7" t="str">
        <f>IFERROR(_xlfn.XLOOKUP($B282,map_headernames!G:G,map_headernames!$Q:$Q),"")</f>
        <v/>
      </c>
      <c r="G282" s="7" t="str">
        <f>IFERROR(_xlfn.XLOOKUP($B282,map_headernames!I:I,map_headernames!$Q:$Q),"")</f>
        <v>state.pctile.EJ.DISPARITY.no2.supp</v>
      </c>
      <c r="H282" s="7" t="str">
        <f>IFERROR(_xlfn.XLOOKUP($B282,map_headernames!J:J,map_headernames!$Q:$Q),"")</f>
        <v/>
      </c>
      <c r="I282" s="7" t="str">
        <f>IFERROR(_xlfn.XLOOKUP($B282,map_headernames!K:K,map_headernames!$Q:$Q),"")</f>
        <v/>
      </c>
      <c r="J282" s="7" t="str">
        <f>IFERROR(_xlfn.XLOOKUP($B282,map_headernames!L:L,map_headernames!$Q:$Q),"")</f>
        <v/>
      </c>
      <c r="K282" s="7" t="str">
        <f>IFERROR(_xlfn.XLOOKUP($B282,map_headernames!N:N,map_headernames!$Q:$Q),"")</f>
        <v/>
      </c>
      <c r="L282" s="7" t="str">
        <f>IFERROR(_xlfn.XLOOKUP($B282,map_headernames!O:O,map_headernames!$Q:$Q),"")</f>
        <v/>
      </c>
      <c r="M282" s="7" t="str">
        <f>IFERROR(_xlfn.XLOOKUP($B282,map_headernames!P:P,map_headernames!$Q:$Q),"")</f>
        <v/>
      </c>
    </row>
    <row r="283" spans="1:14">
      <c r="A283" s="442">
        <v>127</v>
      </c>
      <c r="B283" s="405" t="s">
        <v>2059</v>
      </c>
      <c r="C283" s="405" t="s">
        <v>2063</v>
      </c>
      <c r="D283" s="405" t="s">
        <v>1492</v>
      </c>
      <c r="E283" s="406" t="str">
        <f>IFERROR(_xlfn.XLOOKUP($B283,map_headernames!H:H,map_headernames!$Q:$Q),"")</f>
        <v>state.pctile.EJ.DISPARITY.proximity.npdes.supp</v>
      </c>
      <c r="F283" s="7" t="str">
        <f>IFERROR(_xlfn.XLOOKUP($B283,map_headernames!G:G,map_headernames!$Q:$Q),"")</f>
        <v/>
      </c>
      <c r="G283" s="7" t="str">
        <f>IFERROR(_xlfn.XLOOKUP($B283,map_headernames!I:I,map_headernames!$Q:$Q),"")</f>
        <v>state.pctile.EJ.DISPARITY.proximity.npdes.supp</v>
      </c>
      <c r="H283" s="7" t="str">
        <f>IFERROR(_xlfn.XLOOKUP($B283,map_headernames!J:J,map_headernames!$Q:$Q),"")</f>
        <v/>
      </c>
      <c r="I283" s="7" t="str">
        <f>IFERROR(_xlfn.XLOOKUP($B283,map_headernames!K:K,map_headernames!$Q:$Q),"")</f>
        <v/>
      </c>
      <c r="J283" s="7" t="str">
        <f>IFERROR(_xlfn.XLOOKUP($B283,map_headernames!L:L,map_headernames!$Q:$Q),"")</f>
        <v/>
      </c>
      <c r="K283" s="7" t="str">
        <f>IFERROR(_xlfn.XLOOKUP($B283,map_headernames!N:N,map_headernames!$Q:$Q),"")</f>
        <v/>
      </c>
      <c r="L283" s="7" t="str">
        <f>IFERROR(_xlfn.XLOOKUP($B283,map_headernames!O:O,map_headernames!$Q:$Q),"")</f>
        <v/>
      </c>
      <c r="M283" s="7" t="str">
        <f>IFERROR(_xlfn.XLOOKUP($B283,map_headernames!P:P,map_headernames!$Q:$Q),"")</f>
        <v/>
      </c>
    </row>
    <row r="284" spans="1:14">
      <c r="A284" s="442">
        <v>128</v>
      </c>
      <c r="B284" s="405" t="s">
        <v>2065</v>
      </c>
      <c r="C284" s="405" t="s">
        <v>2069</v>
      </c>
      <c r="D284" s="405" t="s">
        <v>1492</v>
      </c>
      <c r="E284" s="406" t="str">
        <f>IFERROR(_xlfn.XLOOKUP($B284,map_headernames!H:H,map_headernames!$Q:$Q),"")</f>
        <v>state.pctile.EJ.DISPARITY.proximity.npl.supp</v>
      </c>
      <c r="F284" s="7" t="str">
        <f>IFERROR(_xlfn.XLOOKUP($B284,map_headernames!G:G,map_headernames!$Q:$Q),"")</f>
        <v/>
      </c>
      <c r="G284" s="7" t="str">
        <f>IFERROR(_xlfn.XLOOKUP($B284,map_headernames!I:I,map_headernames!$Q:$Q),"")</f>
        <v>state.pctile.EJ.DISPARITY.proximity.npl.supp</v>
      </c>
      <c r="H284" s="7" t="str">
        <f>IFERROR(_xlfn.XLOOKUP($B284,map_headernames!J:J,map_headernames!$Q:$Q),"")</f>
        <v/>
      </c>
      <c r="I284" s="7" t="str">
        <f>IFERROR(_xlfn.XLOOKUP($B284,map_headernames!K:K,map_headernames!$Q:$Q),"")</f>
        <v/>
      </c>
      <c r="J284" s="7" t="str">
        <f>IFERROR(_xlfn.XLOOKUP($B284,map_headernames!L:L,map_headernames!$Q:$Q),"")</f>
        <v/>
      </c>
      <c r="K284" s="7" t="str">
        <f>IFERROR(_xlfn.XLOOKUP($B284,map_headernames!N:N,map_headernames!$Q:$Q),"")</f>
        <v/>
      </c>
      <c r="L284" s="7" t="str">
        <f>IFERROR(_xlfn.XLOOKUP($B284,map_headernames!O:O,map_headernames!$Q:$Q),"")</f>
        <v/>
      </c>
      <c r="M284" s="7" t="str">
        <f>IFERROR(_xlfn.XLOOKUP($B284,map_headernames!P:P,map_headernames!$Q:$Q),"")</f>
        <v/>
      </c>
    </row>
    <row r="285" spans="1:14">
      <c r="A285" s="442">
        <v>131</v>
      </c>
      <c r="B285" s="405" t="s">
        <v>2071</v>
      </c>
      <c r="C285" s="405" t="s">
        <v>2075</v>
      </c>
      <c r="D285" s="405" t="s">
        <v>1492</v>
      </c>
      <c r="E285" s="406" t="str">
        <f>IFERROR(_xlfn.XLOOKUP($B285,map_headernames!H:H,map_headernames!$Q:$Q),"")</f>
        <v>state.pctile.EJ.DISPARITY.o3.supp</v>
      </c>
      <c r="F285" s="7" t="str">
        <f>IFERROR(_xlfn.XLOOKUP($B285,map_headernames!G:G,map_headernames!$Q:$Q),"")</f>
        <v/>
      </c>
      <c r="G285" s="7" t="str">
        <f>IFERROR(_xlfn.XLOOKUP($B285,map_headernames!I:I,map_headernames!$Q:$Q),"")</f>
        <v>state.pctile.EJ.DISPARITY.o3.supp</v>
      </c>
      <c r="H285" s="7" t="str">
        <f>IFERROR(_xlfn.XLOOKUP($B285,map_headernames!J:J,map_headernames!$Q:$Q),"")</f>
        <v/>
      </c>
      <c r="I285" s="7" t="str">
        <f>IFERROR(_xlfn.XLOOKUP($B285,map_headernames!K:K,map_headernames!$Q:$Q),"")</f>
        <v/>
      </c>
      <c r="J285" s="7" t="str">
        <f>IFERROR(_xlfn.XLOOKUP($B285,map_headernames!L:L,map_headernames!$Q:$Q),"")</f>
        <v/>
      </c>
      <c r="K285" s="7" t="str">
        <f>IFERROR(_xlfn.XLOOKUP($B285,map_headernames!N:N,map_headernames!$Q:$Q),"")</f>
        <v/>
      </c>
      <c r="L285" s="7" t="str">
        <f>IFERROR(_xlfn.XLOOKUP($B285,map_headernames!O:O,map_headernames!$Q:$Q),"")</f>
        <v/>
      </c>
      <c r="M285" s="7" t="str">
        <f>IFERROR(_xlfn.XLOOKUP($B285,map_headernames!P:P,map_headernames!$Q:$Q),"")</f>
        <v/>
      </c>
    </row>
    <row r="286" spans="1:14">
      <c r="A286" s="442">
        <v>132</v>
      </c>
      <c r="B286" s="405" t="s">
        <v>2077</v>
      </c>
      <c r="C286" s="405" t="s">
        <v>2081</v>
      </c>
      <c r="D286" s="405" t="s">
        <v>1492</v>
      </c>
      <c r="E286" s="406" t="str">
        <f>IFERROR(_xlfn.XLOOKUP($B286,map_headernames!H:H,map_headernames!$Q:$Q),"")</f>
        <v>state.pctile.EJ.DISPARITY.pm.supp</v>
      </c>
      <c r="F286" s="7" t="str">
        <f>IFERROR(_xlfn.XLOOKUP($B286,map_headernames!G:G,map_headernames!$Q:$Q),"")</f>
        <v/>
      </c>
      <c r="G286" s="7" t="str">
        <f>IFERROR(_xlfn.XLOOKUP($B286,map_headernames!I:I,map_headernames!$Q:$Q),"")</f>
        <v>state.pctile.EJ.DISPARITY.pm.supp</v>
      </c>
      <c r="H286" s="7" t="str">
        <f>IFERROR(_xlfn.XLOOKUP($B286,map_headernames!J:J,map_headernames!$Q:$Q),"")</f>
        <v/>
      </c>
      <c r="I286" s="7" t="str">
        <f>IFERROR(_xlfn.XLOOKUP($B286,map_headernames!K:K,map_headernames!$Q:$Q),"")</f>
        <v/>
      </c>
      <c r="J286" s="7" t="str">
        <f>IFERROR(_xlfn.XLOOKUP($B286,map_headernames!L:L,map_headernames!$Q:$Q),"")</f>
        <v/>
      </c>
      <c r="K286" s="7" t="str">
        <f>IFERROR(_xlfn.XLOOKUP($B286,map_headernames!N:N,map_headernames!$Q:$Q),"")</f>
        <v/>
      </c>
      <c r="L286" s="7" t="str">
        <f>IFERROR(_xlfn.XLOOKUP($B286,map_headernames!O:O,map_headernames!$Q:$Q),"")</f>
        <v/>
      </c>
      <c r="M286" s="7" t="str">
        <f>IFERROR(_xlfn.XLOOKUP($B286,map_headernames!P:P,map_headernames!$Q:$Q),"")</f>
        <v/>
      </c>
    </row>
    <row r="287" spans="1:14">
      <c r="A287" s="442">
        <v>129</v>
      </c>
      <c r="B287" s="405" t="s">
        <v>2088</v>
      </c>
      <c r="C287" s="405" t="s">
        <v>5275</v>
      </c>
      <c r="D287" s="405" t="s">
        <v>1492</v>
      </c>
      <c r="E287" s="406" t="str">
        <f>IFERROR(_xlfn.XLOOKUP($B287,map_headernames!H:H,map_headernames!$Q:$Q),"")</f>
        <v>state.pctile.EJ.DISPARITY.proximity.rmp.supp</v>
      </c>
      <c r="F287" s="7" t="str">
        <f>IFERROR(_xlfn.XLOOKUP($B287,map_headernames!G:G,map_headernames!$Q:$Q),"")</f>
        <v/>
      </c>
      <c r="G287" s="7" t="str">
        <f>IFERROR(_xlfn.XLOOKUP($B287,map_headernames!I:I,map_headernames!$Q:$Q),"")</f>
        <v>state.pctile.EJ.DISPARITY.proximity.rmp.supp</v>
      </c>
      <c r="H287" s="7" t="str">
        <f>IFERROR(_xlfn.XLOOKUP($B287,map_headernames!J:J,map_headernames!$Q:$Q),"")</f>
        <v/>
      </c>
      <c r="I287" s="7" t="str">
        <f>IFERROR(_xlfn.XLOOKUP($B287,map_headernames!K:K,map_headernames!$Q:$Q),"")</f>
        <v/>
      </c>
      <c r="J287" s="7" t="str">
        <f>IFERROR(_xlfn.XLOOKUP($B287,map_headernames!L:L,map_headernames!$Q:$Q),"")</f>
        <v/>
      </c>
      <c r="K287" s="7" t="str">
        <f>IFERROR(_xlfn.XLOOKUP($B287,map_headernames!N:N,map_headernames!$Q:$Q),"")</f>
        <v/>
      </c>
      <c r="L287" s="7" t="str">
        <f>IFERROR(_xlfn.XLOOKUP($B287,map_headernames!O:O,map_headernames!$Q:$Q),"")</f>
        <v/>
      </c>
      <c r="M287" s="7" t="str">
        <f>IFERROR(_xlfn.XLOOKUP($B287,map_headernames!P:P,map_headernames!$Q:$Q),"")</f>
        <v/>
      </c>
    </row>
    <row r="288" spans="1:14">
      <c r="A288" s="442">
        <v>134</v>
      </c>
      <c r="B288" s="405" t="s">
        <v>2093</v>
      </c>
      <c r="C288" s="405" t="s">
        <v>2096</v>
      </c>
      <c r="D288" s="405" t="s">
        <v>1492</v>
      </c>
      <c r="E288" s="406" t="str">
        <f>IFERROR(_xlfn.XLOOKUP($B288,map_headernames!H:H,map_headernames!$Q:$Q),"")</f>
        <v>state.pctile.EJ.DISPARITY.rsei.supp</v>
      </c>
      <c r="F288" s="7" t="str">
        <f>IFERROR(_xlfn.XLOOKUP($B288,map_headernames!G:G,map_headernames!$Q:$Q),"")</f>
        <v/>
      </c>
      <c r="G288" s="7" t="str">
        <f>IFERROR(_xlfn.XLOOKUP($B288,map_headernames!I:I,map_headernames!$Q:$Q),"")</f>
        <v>state.pctile.EJ.DISPARITY.rsei.supp</v>
      </c>
      <c r="H288" s="7" t="str">
        <f>IFERROR(_xlfn.XLOOKUP($B288,map_headernames!J:J,map_headernames!$Q:$Q),"")</f>
        <v/>
      </c>
      <c r="I288" s="7" t="str">
        <f>IFERROR(_xlfn.XLOOKUP($B288,map_headernames!K:K,map_headernames!$Q:$Q),"")</f>
        <v/>
      </c>
      <c r="J288" s="7" t="str">
        <f>IFERROR(_xlfn.XLOOKUP($B288,map_headernames!L:L,map_headernames!$Q:$Q),"")</f>
        <v/>
      </c>
      <c r="K288" s="7" t="str">
        <f>IFERROR(_xlfn.XLOOKUP($B288,map_headernames!N:N,map_headernames!$Q:$Q),"")</f>
        <v/>
      </c>
      <c r="L288" s="7" t="str">
        <f>IFERROR(_xlfn.XLOOKUP($B288,map_headernames!O:O,map_headernames!$Q:$Q),"")</f>
        <v/>
      </c>
      <c r="M288" s="7" t="str">
        <f>IFERROR(_xlfn.XLOOKUP($B288,map_headernames!P:P,map_headernames!$Q:$Q),"")</f>
        <v/>
      </c>
    </row>
    <row r="289" spans="1:13">
      <c r="A289" s="442">
        <v>126</v>
      </c>
      <c r="B289" s="405" t="s">
        <v>2098</v>
      </c>
      <c r="C289" s="405" t="s">
        <v>2102</v>
      </c>
      <c r="D289" s="405" t="s">
        <v>1492</v>
      </c>
      <c r="E289" s="406" t="str">
        <f>IFERROR(_xlfn.XLOOKUP($B289,map_headernames!H:H,map_headernames!$Q:$Q),"")</f>
        <v>state.pctile.EJ.DISPARITY.traffic.score.supp</v>
      </c>
      <c r="F289" s="7" t="str">
        <f>IFERROR(_xlfn.XLOOKUP($B289,map_headernames!G:G,map_headernames!$Q:$Q),"")</f>
        <v/>
      </c>
      <c r="G289" s="7" t="str">
        <f>IFERROR(_xlfn.XLOOKUP($B289,map_headernames!I:I,map_headernames!$Q:$Q),"")</f>
        <v>state.pctile.EJ.DISPARITY.traffic.score.supp</v>
      </c>
      <c r="H289" s="7" t="str">
        <f>IFERROR(_xlfn.XLOOKUP($B289,map_headernames!J:J,map_headernames!$Q:$Q),"")</f>
        <v/>
      </c>
      <c r="I289" s="7" t="str">
        <f>IFERROR(_xlfn.XLOOKUP($B289,map_headernames!K:K,map_headernames!$Q:$Q),"")</f>
        <v/>
      </c>
      <c r="J289" s="7" t="str">
        <f>IFERROR(_xlfn.XLOOKUP($B289,map_headernames!L:L,map_headernames!$Q:$Q),"")</f>
        <v/>
      </c>
      <c r="K289" s="7" t="str">
        <f>IFERROR(_xlfn.XLOOKUP($B289,map_headernames!N:N,map_headernames!$Q:$Q),"")</f>
        <v/>
      </c>
      <c r="L289" s="7" t="str">
        <f>IFERROR(_xlfn.XLOOKUP($B289,map_headernames!O:O,map_headernames!$Q:$Q),"")</f>
        <v/>
      </c>
      <c r="M289" s="7" t="str">
        <f>IFERROR(_xlfn.XLOOKUP($B289,map_headernames!P:P,map_headernames!$Q:$Q),"")</f>
        <v/>
      </c>
    </row>
    <row r="290" spans="1:13">
      <c r="A290" s="442">
        <v>130</v>
      </c>
      <c r="B290" s="405" t="s">
        <v>2104</v>
      </c>
      <c r="C290" s="405" t="s">
        <v>2108</v>
      </c>
      <c r="D290" s="405" t="s">
        <v>1492</v>
      </c>
      <c r="E290" s="406" t="str">
        <f>IFERROR(_xlfn.XLOOKUP($B290,map_headernames!H:H,map_headernames!$Q:$Q),"")</f>
        <v>state.pctile.EJ.DISPARITY.proximity.tsdf.supp</v>
      </c>
      <c r="F290" s="7" t="str">
        <f>IFERROR(_xlfn.XLOOKUP($B290,map_headernames!G:G,map_headernames!$Q:$Q),"")</f>
        <v/>
      </c>
      <c r="G290" s="7" t="str">
        <f>IFERROR(_xlfn.XLOOKUP($B290,map_headernames!I:I,map_headernames!$Q:$Q),"")</f>
        <v>state.pctile.EJ.DISPARITY.proximity.tsdf.supp</v>
      </c>
      <c r="H290" s="7" t="str">
        <f>IFERROR(_xlfn.XLOOKUP($B290,map_headernames!J:J,map_headernames!$Q:$Q),"")</f>
        <v/>
      </c>
      <c r="I290" s="7" t="str">
        <f>IFERROR(_xlfn.XLOOKUP($B290,map_headernames!K:K,map_headernames!$Q:$Q),"")</f>
        <v/>
      </c>
      <c r="J290" s="7" t="str">
        <f>IFERROR(_xlfn.XLOOKUP($B290,map_headernames!L:L,map_headernames!$Q:$Q),"")</f>
        <v/>
      </c>
      <c r="K290" s="7" t="str">
        <f>IFERROR(_xlfn.XLOOKUP($B290,map_headernames!N:N,map_headernames!$Q:$Q),"")</f>
        <v/>
      </c>
      <c r="L290" s="7" t="str">
        <f>IFERROR(_xlfn.XLOOKUP($B290,map_headernames!O:O,map_headernames!$Q:$Q),"")</f>
        <v/>
      </c>
      <c r="M290" s="7" t="str">
        <f>IFERROR(_xlfn.XLOOKUP($B290,map_headernames!P:P,map_headernames!$Q:$Q),"")</f>
        <v/>
      </c>
    </row>
    <row r="291" spans="1:13">
      <c r="A291" s="442">
        <v>133</v>
      </c>
      <c r="B291" s="405" t="s">
        <v>2110</v>
      </c>
      <c r="C291" s="405" t="s">
        <v>2114</v>
      </c>
      <c r="D291" s="405" t="s">
        <v>1492</v>
      </c>
      <c r="E291" s="406" t="str">
        <f>IFERROR(_xlfn.XLOOKUP($B291,map_headernames!H:H,map_headernames!$Q:$Q),"")</f>
        <v>state.pctile.EJ.DISPARITY.ust.supp</v>
      </c>
      <c r="F291" s="7" t="str">
        <f>IFERROR(_xlfn.XLOOKUP($B291,map_headernames!G:G,map_headernames!$Q:$Q),"")</f>
        <v/>
      </c>
      <c r="G291" s="7" t="str">
        <f>IFERROR(_xlfn.XLOOKUP($B291,map_headernames!I:I,map_headernames!$Q:$Q),"")</f>
        <v>state.pctile.EJ.DISPARITY.ust.supp</v>
      </c>
      <c r="H291" s="7" t="str">
        <f>IFERROR(_xlfn.XLOOKUP($B291,map_headernames!J:J,map_headernames!$Q:$Q),"")</f>
        <v/>
      </c>
      <c r="I291" s="7" t="str">
        <f>IFERROR(_xlfn.XLOOKUP($B291,map_headernames!K:K,map_headernames!$Q:$Q),"")</f>
        <v/>
      </c>
      <c r="J291" s="7" t="str">
        <f>IFERROR(_xlfn.XLOOKUP($B291,map_headernames!L:L,map_headernames!$Q:$Q),"")</f>
        <v/>
      </c>
      <c r="K291" s="7" t="str">
        <f>IFERROR(_xlfn.XLOOKUP($B291,map_headernames!N:N,map_headernames!$Q:$Q),"")</f>
        <v/>
      </c>
      <c r="L291" s="7" t="str">
        <f>IFERROR(_xlfn.XLOOKUP($B291,map_headernames!O:O,map_headernames!$Q:$Q),"")</f>
        <v/>
      </c>
      <c r="M291" s="7" t="str">
        <f>IFERROR(_xlfn.XLOOKUP($B291,map_headernames!P:P,map_headernames!$Q:$Q),"")</f>
        <v/>
      </c>
    </row>
    <row r="292" spans="1:13">
      <c r="A292" s="7">
        <v>207</v>
      </c>
      <c r="B292" s="405" t="s">
        <v>2117</v>
      </c>
      <c r="C292" s="405" t="s">
        <v>2119</v>
      </c>
      <c r="D292" s="405" t="s">
        <v>1052</v>
      </c>
      <c r="E292" s="406" t="str">
        <f>IFERROR(_xlfn.XLOOKUP($B292,map_headernames!H:H,map_headernames!$Q:$Q),"")</f>
        <v>ST</v>
      </c>
      <c r="F292" s="7" t="str">
        <f>IFERROR(_xlfn.XLOOKUP($B292,map_headernames!G:G,map_headernames!$Q:$Q),"")</f>
        <v/>
      </c>
      <c r="G292" s="7" t="str">
        <f>IFERROR(_xlfn.XLOOKUP($B292,map_headernames!I:I,map_headernames!$Q:$Q),"")</f>
        <v>ST</v>
      </c>
      <c r="H292" s="7" t="str">
        <f>IFERROR(_xlfn.XLOOKUP($B292,map_headernames!J:J,map_headernames!$Q:$Q),"")</f>
        <v/>
      </c>
      <c r="I292" s="7" t="str">
        <f>IFERROR(_xlfn.XLOOKUP($B292,map_headernames!K:K,map_headernames!$Q:$Q),"")</f>
        <v/>
      </c>
      <c r="J292" s="7" t="str">
        <f>IFERROR(_xlfn.XLOOKUP($B292,map_headernames!L:L,map_headernames!$Q:$Q),"")</f>
        <v/>
      </c>
      <c r="K292" s="7" t="str">
        <f>IFERROR(_xlfn.XLOOKUP($B292,map_headernames!N:N,map_headernames!$Q:$Q),"")</f>
        <v/>
      </c>
      <c r="L292" s="7" t="str">
        <f>IFERROR(_xlfn.XLOOKUP($B292,map_headernames!O:O,map_headernames!$Q:$Q),"")</f>
        <v/>
      </c>
      <c r="M292" s="7" t="str">
        <f>IFERROR(_xlfn.XLOOKUP($B292,map_headernames!P:P,map_headernames!$Q:$Q),"")</f>
        <v/>
      </c>
    </row>
    <row r="293" spans="1:13">
      <c r="A293" s="7">
        <v>208</v>
      </c>
      <c r="B293" s="405" t="s">
        <v>2124</v>
      </c>
      <c r="C293" s="405" t="s">
        <v>2126</v>
      </c>
      <c r="D293" s="405" t="s">
        <v>1052</v>
      </c>
      <c r="E293" s="406" t="str">
        <f>IFERROR(_xlfn.XLOOKUP($B293,map_headernames!H:H,map_headernames!$Q:$Q),"")</f>
        <v>statename</v>
      </c>
      <c r="F293" s="7" t="str">
        <f>IFERROR(_xlfn.XLOOKUP($B293,map_headernames!G:G,map_headernames!$Q:$Q),"")</f>
        <v/>
      </c>
      <c r="G293" s="7" t="str">
        <f>IFERROR(_xlfn.XLOOKUP($B293,map_headernames!I:I,map_headernames!$Q:$Q),"")</f>
        <v>statename</v>
      </c>
      <c r="H293" s="7" t="str">
        <f>IFERROR(_xlfn.XLOOKUP($B293,map_headernames!J:J,map_headernames!$Q:$Q),"")</f>
        <v/>
      </c>
      <c r="I293" s="7" t="str">
        <f>IFERROR(_xlfn.XLOOKUP($B293,map_headernames!K:K,map_headernames!$Q:$Q),"")</f>
        <v/>
      </c>
      <c r="J293" s="7" t="str">
        <f>IFERROR(_xlfn.XLOOKUP($B293,map_headernames!L:L,map_headernames!$Q:$Q),"")</f>
        <v/>
      </c>
      <c r="K293" s="7" t="str">
        <f>IFERROR(_xlfn.XLOOKUP($B293,map_headernames!N:N,map_headernames!$Q:$Q),"")</f>
        <v/>
      </c>
      <c r="L293" s="7" t="str">
        <f>IFERROR(_xlfn.XLOOKUP($B293,map_headernames!O:O,map_headernames!$Q:$Q),"")</f>
        <v/>
      </c>
      <c r="M293" s="7" t="str">
        <f>IFERROR(_xlfn.XLOOKUP($B293,map_headernames!P:P,map_headernames!$Q:$Q),"")</f>
        <v/>
      </c>
    </row>
    <row r="294" spans="1:13">
      <c r="A294" s="7">
        <v>231</v>
      </c>
      <c r="B294" s="405" t="s">
        <v>2131</v>
      </c>
      <c r="C294" s="407" t="s">
        <v>2134</v>
      </c>
      <c r="D294" s="405" t="s">
        <v>1052</v>
      </c>
      <c r="E294" s="406" t="str">
        <f>IFERROR(_xlfn.XLOOKUP($B294,map_headernames!H:H,map_headernames!$Q:$Q),"")</f>
        <v>bgcount_near_site</v>
      </c>
      <c r="F294" s="7" t="str">
        <f>IFERROR(_xlfn.XLOOKUP($B294,map_headernames!G:G,map_headernames!$Q:$Q),"")</f>
        <v/>
      </c>
      <c r="G294" s="7" t="str">
        <f>IFERROR(_xlfn.XLOOKUP($B294,map_headernames!I:I,map_headernames!$Q:$Q),"")</f>
        <v>bgcount_near_site</v>
      </c>
      <c r="H294" s="7" t="str">
        <f>IFERROR(_xlfn.XLOOKUP($B294,map_headernames!J:J,map_headernames!$Q:$Q),"")</f>
        <v/>
      </c>
      <c r="I294" s="7" t="str">
        <f>IFERROR(_xlfn.XLOOKUP($B294,map_headernames!K:K,map_headernames!$Q:$Q),"")</f>
        <v/>
      </c>
      <c r="J294" s="7" t="str">
        <f>IFERROR(_xlfn.XLOOKUP($B294,map_headernames!L:L,map_headernames!$Q:$Q),"")</f>
        <v/>
      </c>
      <c r="K294" s="7" t="str">
        <f>IFERROR(_xlfn.XLOOKUP($B294,map_headernames!N:N,map_headernames!$Q:$Q),"")</f>
        <v/>
      </c>
      <c r="L294" s="7" t="str">
        <f>IFERROR(_xlfn.XLOOKUP($B294,map_headernames!O:O,map_headernames!$Q:$Q),"")</f>
        <v/>
      </c>
      <c r="M294" s="7" t="str">
        <f>IFERROR(_xlfn.XLOOKUP($B294,map_headernames!P:P,map_headernames!$Q:$Q),"")</f>
        <v/>
      </c>
    </row>
    <row r="295" spans="1:13">
      <c r="A295" s="7">
        <v>232</v>
      </c>
      <c r="B295" s="405" t="s">
        <v>2136</v>
      </c>
      <c r="C295" s="407" t="s">
        <v>2134</v>
      </c>
      <c r="D295" s="405" t="s">
        <v>1052</v>
      </c>
      <c r="E295" s="406" t="str">
        <f>IFERROR(_xlfn.XLOOKUP($B295,map_headernames!H:H,map_headernames!$Q:$Q),"")</f>
        <v>bgcount_zeropop_near_site</v>
      </c>
      <c r="F295" s="7" t="str">
        <f>IFERROR(_xlfn.XLOOKUP($B295,map_headernames!G:G,map_headernames!$Q:$Q),"")</f>
        <v/>
      </c>
      <c r="G295" s="7" t="str">
        <f>IFERROR(_xlfn.XLOOKUP($B295,map_headernames!I:I,map_headernames!$Q:$Q),"")</f>
        <v>bgcount_zeropop_near_site</v>
      </c>
      <c r="H295" s="7" t="str">
        <f>IFERROR(_xlfn.XLOOKUP($B295,map_headernames!J:J,map_headernames!$Q:$Q),"")</f>
        <v/>
      </c>
      <c r="I295" s="7" t="str">
        <f>IFERROR(_xlfn.XLOOKUP($B295,map_headernames!K:K,map_headernames!$Q:$Q),"")</f>
        <v/>
      </c>
      <c r="J295" s="7" t="str">
        <f>IFERROR(_xlfn.XLOOKUP($B295,map_headernames!L:L,map_headernames!$Q:$Q),"")</f>
        <v/>
      </c>
      <c r="K295" s="7" t="str">
        <f>IFERROR(_xlfn.XLOOKUP($B295,map_headernames!N:N,map_headernames!$Q:$Q),"")</f>
        <v/>
      </c>
      <c r="L295" s="7" t="str">
        <f>IFERROR(_xlfn.XLOOKUP($B295,map_headernames!O:O,map_headernames!$Q:$Q),"")</f>
        <v/>
      </c>
      <c r="M295" s="7" t="str">
        <f>IFERROR(_xlfn.XLOOKUP($B295,map_headernames!P:P,map_headernames!$Q:$Q),"")</f>
        <v/>
      </c>
    </row>
    <row r="296" spans="1:13">
      <c r="A296" s="7">
        <v>239</v>
      </c>
      <c r="B296" s="405" t="s">
        <v>2138</v>
      </c>
      <c r="C296" s="407" t="s">
        <v>2134</v>
      </c>
      <c r="D296" s="405" t="s">
        <v>1052</v>
      </c>
      <c r="E296" s="406" t="str">
        <f>IFERROR(_xlfn.XLOOKUP($B296,map_headernames!H:H,map_headernames!$Q:$Q),"")</f>
        <v>statlevel</v>
      </c>
      <c r="F296" s="7" t="str">
        <f>IFERROR(_xlfn.XLOOKUP($B296,map_headernames!G:G,map_headernames!$Q:$Q),"")</f>
        <v/>
      </c>
      <c r="G296" s="7" t="str">
        <f>IFERROR(_xlfn.XLOOKUP($B296,map_headernames!I:I,map_headernames!$Q:$Q),"")</f>
        <v>statlevel</v>
      </c>
      <c r="H296" s="7" t="str">
        <f>IFERROR(_xlfn.XLOOKUP($B296,map_headernames!J:J,map_headernames!$Q:$Q),"")</f>
        <v/>
      </c>
      <c r="I296" s="7" t="str">
        <f>IFERROR(_xlfn.XLOOKUP($B296,map_headernames!K:K,map_headernames!$Q:$Q),"")</f>
        <v/>
      </c>
      <c r="J296" s="7" t="str">
        <f>IFERROR(_xlfn.XLOOKUP($B296,map_headernames!L:L,map_headernames!$Q:$Q),"")</f>
        <v/>
      </c>
      <c r="K296" s="7" t="str">
        <f>IFERROR(_xlfn.XLOOKUP($B296,map_headernames!N:N,map_headernames!$Q:$Q),"")</f>
        <v/>
      </c>
      <c r="L296" s="7" t="str">
        <f>IFERROR(_xlfn.XLOOKUP($B296,map_headernames!O:O,map_headernames!$Q:$Q),"")</f>
        <v/>
      </c>
      <c r="M296" s="7" t="str">
        <f>IFERROR(_xlfn.XLOOKUP($B296,map_headernames!P:P,map_headernames!$Q:$Q),"")</f>
        <v/>
      </c>
    </row>
    <row r="297" spans="1:13">
      <c r="A297" s="7">
        <v>234</v>
      </c>
      <c r="B297" s="405" t="s">
        <v>2140</v>
      </c>
      <c r="C297" s="407" t="s">
        <v>2134</v>
      </c>
      <c r="D297" s="405" t="s">
        <v>1052</v>
      </c>
      <c r="E297" s="406" t="str">
        <f>IFERROR(_xlfn.XLOOKUP($B297,map_headernames!H:H,map_headernames!$Q:$Q),"")</f>
        <v>timeSeconds</v>
      </c>
      <c r="F297" s="7" t="str">
        <f>IFERROR(_xlfn.XLOOKUP($B297,map_headernames!G:G,map_headernames!$Q:$Q),"")</f>
        <v/>
      </c>
      <c r="G297" s="7" t="str">
        <f>IFERROR(_xlfn.XLOOKUP($B297,map_headernames!I:I,map_headernames!$Q:$Q),"")</f>
        <v>timeSeconds</v>
      </c>
      <c r="H297" s="7" t="str">
        <f>IFERROR(_xlfn.XLOOKUP($B297,map_headernames!J:J,map_headernames!$Q:$Q),"")</f>
        <v/>
      </c>
      <c r="I297" s="7" t="str">
        <f>IFERROR(_xlfn.XLOOKUP($B297,map_headernames!K:K,map_headernames!$Q:$Q),"")</f>
        <v/>
      </c>
      <c r="J297" s="7" t="str">
        <f>IFERROR(_xlfn.XLOOKUP($B297,map_headernames!L:L,map_headernames!$Q:$Q),"")</f>
        <v/>
      </c>
      <c r="K297" s="7" t="str">
        <f>IFERROR(_xlfn.XLOOKUP($B297,map_headernames!N:N,map_headernames!$Q:$Q),"")</f>
        <v/>
      </c>
      <c r="L297" s="7" t="str">
        <f>IFERROR(_xlfn.XLOOKUP($B297,map_headernames!O:O,map_headernames!$Q:$Q),"")</f>
        <v/>
      </c>
      <c r="M297" s="7" t="str">
        <f>IFERROR(_xlfn.XLOOKUP($B297,map_headernames!P:P,map_headernames!$Q:$Q),"")</f>
        <v/>
      </c>
    </row>
    <row r="298" spans="1:13">
      <c r="A298" s="7">
        <v>210</v>
      </c>
      <c r="B298" s="405" t="s">
        <v>2144</v>
      </c>
      <c r="C298" s="405" t="s">
        <v>2147</v>
      </c>
      <c r="D298" s="405" t="s">
        <v>1052</v>
      </c>
      <c r="E298" s="406" t="str">
        <f>IFERROR(_xlfn.XLOOKUP($B298,map_headernames!H:H,map_headernames!$Q:$Q),"")</f>
        <v>pop</v>
      </c>
      <c r="F298" s="7" t="str">
        <f>IFERROR(_xlfn.XLOOKUP($B298,map_headernames!G:G,map_headernames!$Q:$Q),"")</f>
        <v/>
      </c>
      <c r="G298" s="7" t="str">
        <f>IFERROR(_xlfn.XLOOKUP($B298,map_headernames!I:I,map_headernames!$Q:$Q),"")</f>
        <v>pop</v>
      </c>
      <c r="H298" s="7" t="str">
        <f>IFERROR(_xlfn.XLOOKUP($B298,map_headernames!J:J,map_headernames!$Q:$Q),"")</f>
        <v/>
      </c>
      <c r="I298" s="7" t="str">
        <f>IFERROR(_xlfn.XLOOKUP($B298,map_headernames!K:K,map_headernames!$Q:$Q),"")</f>
        <v>pop</v>
      </c>
      <c r="J298" s="7" t="str">
        <f>IFERROR(_xlfn.XLOOKUP($B298,map_headernames!L:L,map_headernames!$Q:$Q),"")</f>
        <v/>
      </c>
      <c r="K298" s="7" t="str">
        <f>IFERROR(_xlfn.XLOOKUP($B298,map_headernames!N:N,map_headernames!$Q:$Q),"")</f>
        <v/>
      </c>
      <c r="L298" s="7" t="str">
        <f>IFERROR(_xlfn.XLOOKUP($B298,map_headernames!O:O,map_headernames!$Q:$Q),"")</f>
        <v/>
      </c>
      <c r="M298" s="7" t="str">
        <f>IFERROR(_xlfn.XLOOKUP($B298,map_headernames!P:P,map_headernames!$Q:$Q),"")</f>
        <v/>
      </c>
    </row>
    <row r="299" spans="1:13">
      <c r="A299" s="7">
        <v>236</v>
      </c>
      <c r="B299" s="405" t="s">
        <v>2149</v>
      </c>
      <c r="C299" s="407" t="s">
        <v>2134</v>
      </c>
      <c r="D299" s="405" t="s">
        <v>1052</v>
      </c>
      <c r="E299" s="406" t="str">
        <f>IFERROR(_xlfn.XLOOKUP($B299,map_headernames!H:H,map_headernames!$Q:$Q),"")</f>
        <v>unit</v>
      </c>
      <c r="F299" s="7" t="str">
        <f>IFERROR(_xlfn.XLOOKUP($B299,map_headernames!G:G,map_headernames!$Q:$Q),"")</f>
        <v/>
      </c>
      <c r="G299" s="7" t="str">
        <f>IFERROR(_xlfn.XLOOKUP($B299,map_headernames!I:I,map_headernames!$Q:$Q),"")</f>
        <v>unit</v>
      </c>
      <c r="H299" s="7" t="str">
        <f>IFERROR(_xlfn.XLOOKUP($B299,map_headernames!J:J,map_headernames!$Q:$Q),"")</f>
        <v/>
      </c>
      <c r="I299" s="7" t="str">
        <f>IFERROR(_xlfn.XLOOKUP($B299,map_headernames!K:K,map_headernames!$Q:$Q),"")</f>
        <v/>
      </c>
      <c r="J299" s="7" t="str">
        <f>IFERROR(_xlfn.XLOOKUP($B299,map_headernames!L:L,map_headernames!$Q:$Q),"")</f>
        <v/>
      </c>
      <c r="K299" s="7" t="str">
        <f>IFERROR(_xlfn.XLOOKUP($B299,map_headernames!N:N,map_headernames!$Q:$Q),"")</f>
        <v/>
      </c>
      <c r="L299" s="7" t="str">
        <f>IFERROR(_xlfn.XLOOKUP($B299,map_headernames!O:O,map_headernames!$Q:$Q),"")</f>
        <v/>
      </c>
      <c r="M299" s="7" t="str">
        <f>IFERROR(_xlfn.XLOOKUP($B299,map_headernames!P:P,map_headernames!$Q:$Q),"")</f>
        <v/>
      </c>
    </row>
    <row r="300" spans="1:13">
      <c r="A300" s="7">
        <v>233</v>
      </c>
      <c r="B300" s="405" t="s">
        <v>2154</v>
      </c>
      <c r="C300" s="407" t="s">
        <v>2134</v>
      </c>
      <c r="D300" s="405" t="s">
        <v>1052</v>
      </c>
      <c r="E300" s="406" t="str">
        <f>IFERROR(_xlfn.XLOOKUP($B300,map_headernames!H:H,map_headernames!$Q:$Q),"")</f>
        <v>blockcount_near_site</v>
      </c>
      <c r="F300" s="7" t="str">
        <f>IFERROR(_xlfn.XLOOKUP($B300,map_headernames!G:G,map_headernames!$Q:$Q),"")</f>
        <v/>
      </c>
      <c r="G300" s="7" t="str">
        <f>IFERROR(_xlfn.XLOOKUP($B300,map_headernames!I:I,map_headernames!$Q:$Q),"")</f>
        <v>blockcount_near_site</v>
      </c>
      <c r="H300" s="7" t="str">
        <f>IFERROR(_xlfn.XLOOKUP($B300,map_headernames!J:J,map_headernames!$Q:$Q),"")</f>
        <v/>
      </c>
      <c r="I300" s="7" t="str">
        <f>IFERROR(_xlfn.XLOOKUP($B300,map_headernames!K:K,map_headernames!$Q:$Q),"")</f>
        <v/>
      </c>
      <c r="J300" s="7" t="str">
        <f>IFERROR(_xlfn.XLOOKUP($B300,map_headernames!L:L,map_headernames!$Q:$Q),"")</f>
        <v/>
      </c>
      <c r="K300" s="7" t="str">
        <f>IFERROR(_xlfn.XLOOKUP($B300,map_headernames!N:N,map_headernames!$Q:$Q),"")</f>
        <v/>
      </c>
      <c r="L300" s="7" t="str">
        <f>IFERROR(_xlfn.XLOOKUP($B300,map_headernames!O:O,map_headernames!$Q:$Q),"")</f>
        <v/>
      </c>
      <c r="M300" s="7" t="str">
        <f>IFERROR(_xlfn.XLOOKUP($B300,map_headernames!P:P,map_headernames!$Q:$Q),"")</f>
        <v/>
      </c>
    </row>
    <row r="301" spans="1:13">
      <c r="A301" s="7">
        <v>223</v>
      </c>
      <c r="B301" s="405" t="s">
        <v>2535</v>
      </c>
      <c r="C301" s="405" t="s">
        <v>2536</v>
      </c>
      <c r="D301" s="405" t="s">
        <v>1052</v>
      </c>
      <c r="E301" s="406" t="str">
        <f>IFERROR(_xlfn.XLOOKUP($B301,map_headernames!H:H,map_headernames!$Q:$Q),"")</f>
        <v>yesno_airnonatt</v>
      </c>
      <c r="F301" s="7" t="str">
        <f>IFERROR(_xlfn.XLOOKUP($B301,map_headernames!G:G,map_headernames!$Q:$Q),"")</f>
        <v/>
      </c>
      <c r="G301" s="7" t="str">
        <f>IFERROR(_xlfn.XLOOKUP($B301,map_headernames!I:I,map_headernames!$Q:$Q),"")</f>
        <v>yesno_airnonatt</v>
      </c>
      <c r="H301" s="7" t="str">
        <f>IFERROR(_xlfn.XLOOKUP($B301,map_headernames!J:J,map_headernames!$Q:$Q),"")</f>
        <v/>
      </c>
      <c r="I301" s="7" t="str">
        <f>IFERROR(_xlfn.XLOOKUP($B301,map_headernames!K:K,map_headernames!$Q:$Q),"")</f>
        <v/>
      </c>
      <c r="J301" s="7" t="str">
        <f>IFERROR(_xlfn.XLOOKUP($B301,map_headernames!L:L,map_headernames!$Q:$Q),"")</f>
        <v/>
      </c>
      <c r="K301" s="7" t="str">
        <f>IFERROR(_xlfn.XLOOKUP($B301,map_headernames!N:N,map_headernames!$Q:$Q),"")</f>
        <v/>
      </c>
      <c r="L301" s="7" t="str">
        <f>IFERROR(_xlfn.XLOOKUP($B301,map_headernames!O:O,map_headernames!$Q:$Q),"")</f>
        <v/>
      </c>
      <c r="M301" s="7" t="str">
        <f>IFERROR(_xlfn.XLOOKUP($B301,map_headernames!P:P,map_headernames!$Q:$Q),"")</f>
        <v/>
      </c>
    </row>
    <row r="302" spans="1:13">
      <c r="A302" s="7">
        <v>221</v>
      </c>
      <c r="B302" s="405" t="s">
        <v>2546</v>
      </c>
      <c r="C302" s="405" t="s">
        <v>2547</v>
      </c>
      <c r="D302" s="405" t="s">
        <v>1052</v>
      </c>
      <c r="E302" s="406" t="str">
        <f>IFERROR(_xlfn.XLOOKUP($B302,map_headernames!H:H,map_headernames!$Q:$Q),"")</f>
        <v>yesno_cejstdis</v>
      </c>
      <c r="F302" s="7" t="str">
        <f>IFERROR(_xlfn.XLOOKUP($B302,map_headernames!G:G,map_headernames!$Q:$Q),"")</f>
        <v/>
      </c>
      <c r="G302" s="7" t="str">
        <f>IFERROR(_xlfn.XLOOKUP($B302,map_headernames!I:I,map_headernames!$Q:$Q),"")</f>
        <v>yesno_cejstdis</v>
      </c>
      <c r="H302" s="7" t="str">
        <f>IFERROR(_xlfn.XLOOKUP($B302,map_headernames!J:J,map_headernames!$Q:$Q),"")</f>
        <v/>
      </c>
      <c r="I302" s="7" t="str">
        <f>IFERROR(_xlfn.XLOOKUP($B302,map_headernames!K:K,map_headernames!$Q:$Q),"")</f>
        <v/>
      </c>
      <c r="J302" s="7" t="str">
        <f>IFERROR(_xlfn.XLOOKUP($B302,map_headernames!L:L,map_headernames!$Q:$Q),"")</f>
        <v/>
      </c>
      <c r="K302" s="7" t="str">
        <f>IFERROR(_xlfn.XLOOKUP($B302,map_headernames!N:N,map_headernames!$Q:$Q),"")</f>
        <v/>
      </c>
      <c r="L302" s="7" t="str">
        <f>IFERROR(_xlfn.XLOOKUP($B302,map_headernames!O:O,map_headernames!$Q:$Q),"")</f>
        <v/>
      </c>
      <c r="M302" s="7" t="str">
        <f>IFERROR(_xlfn.XLOOKUP($B302,map_headernames!P:P,map_headernames!$Q:$Q),"")</f>
        <v/>
      </c>
    </row>
    <row r="303" spans="1:13">
      <c r="A303" s="7">
        <v>227</v>
      </c>
      <c r="B303" s="405" t="s">
        <v>2660</v>
      </c>
      <c r="C303" s="405" t="s">
        <v>2661</v>
      </c>
      <c r="D303" s="405" t="s">
        <v>1052</v>
      </c>
      <c r="E303" s="406" t="str">
        <f>IFERROR(_xlfn.XLOOKUP($B303,map_headernames!H:H,map_headernames!$Q:$Q),"")</f>
        <v>yesno_fooddesert</v>
      </c>
      <c r="F303" s="7" t="str">
        <f>IFERROR(_xlfn.XLOOKUP($B303,map_headernames!G:G,map_headernames!$Q:$Q),"")</f>
        <v/>
      </c>
      <c r="G303" s="7" t="str">
        <f>IFERROR(_xlfn.XLOOKUP($B303,map_headernames!I:I,map_headernames!$Q:$Q),"")</f>
        <v>yesno_fooddesert</v>
      </c>
      <c r="H303" s="7" t="str">
        <f>IFERROR(_xlfn.XLOOKUP($B303,map_headernames!J:J,map_headernames!$Q:$Q),"")</f>
        <v/>
      </c>
      <c r="I303" s="7" t="str">
        <f>IFERROR(_xlfn.XLOOKUP($B303,map_headernames!K:K,map_headernames!$Q:$Q),"")</f>
        <v/>
      </c>
      <c r="J303" s="7" t="str">
        <f>IFERROR(_xlfn.XLOOKUP($B303,map_headernames!L:L,map_headernames!$Q:$Q),"")</f>
        <v/>
      </c>
      <c r="K303" s="7" t="str">
        <f>IFERROR(_xlfn.XLOOKUP($B303,map_headernames!N:N,map_headernames!$Q:$Q),"")</f>
        <v/>
      </c>
      <c r="L303" s="7" t="str">
        <f>IFERROR(_xlfn.XLOOKUP($B303,map_headernames!O:O,map_headernames!$Q:$Q),"")</f>
        <v/>
      </c>
      <c r="M303" s="7" t="str">
        <f>IFERROR(_xlfn.XLOOKUP($B303,map_headernames!P:P,map_headernames!$Q:$Q),"")</f>
        <v/>
      </c>
    </row>
    <row r="304" spans="1:13">
      <c r="A304" s="7">
        <v>225</v>
      </c>
      <c r="B304" s="405" t="s">
        <v>2653</v>
      </c>
      <c r="C304" s="405" t="s">
        <v>2654</v>
      </c>
      <c r="D304" s="405" t="s">
        <v>1052</v>
      </c>
      <c r="E304" s="406" t="str">
        <f>IFERROR(_xlfn.XLOOKUP($B304,map_headernames!H:H,map_headernames!$Q:$Q),"")</f>
        <v>yesno_houseburden</v>
      </c>
      <c r="F304" s="7" t="str">
        <f>IFERROR(_xlfn.XLOOKUP($B304,map_headernames!G:G,map_headernames!$Q:$Q),"")</f>
        <v/>
      </c>
      <c r="G304" s="7" t="str">
        <f>IFERROR(_xlfn.XLOOKUP($B304,map_headernames!I:I,map_headernames!$Q:$Q),"")</f>
        <v>yesno_houseburden</v>
      </c>
      <c r="H304" s="7" t="str">
        <f>IFERROR(_xlfn.XLOOKUP($B304,map_headernames!J:J,map_headernames!$Q:$Q),"")</f>
        <v/>
      </c>
      <c r="I304" s="7" t="str">
        <f>IFERROR(_xlfn.XLOOKUP($B304,map_headernames!K:K,map_headernames!$Q:$Q),"")</f>
        <v/>
      </c>
      <c r="J304" s="7" t="str">
        <f>IFERROR(_xlfn.XLOOKUP($B304,map_headernames!L:L,map_headernames!$Q:$Q),"")</f>
        <v/>
      </c>
      <c r="K304" s="7" t="str">
        <f>IFERROR(_xlfn.XLOOKUP($B304,map_headernames!N:N,map_headernames!$Q:$Q),"")</f>
        <v/>
      </c>
      <c r="L304" s="7" t="str">
        <f>IFERROR(_xlfn.XLOOKUP($B304,map_headernames!O:O,map_headernames!$Q:$Q),"")</f>
        <v/>
      </c>
      <c r="M304" s="7" t="str">
        <f>IFERROR(_xlfn.XLOOKUP($B304,map_headernames!P:P,map_headernames!$Q:$Q),"")</f>
        <v/>
      </c>
    </row>
    <row r="305" spans="1:14">
      <c r="A305" s="7">
        <v>224</v>
      </c>
      <c r="B305" s="405" t="s">
        <v>2539</v>
      </c>
      <c r="C305" s="405" t="s">
        <v>2540</v>
      </c>
      <c r="D305" s="405" t="s">
        <v>1052</v>
      </c>
      <c r="E305" s="406" t="str">
        <f>IFERROR(_xlfn.XLOOKUP($B305,map_headernames!H:H,map_headernames!$Q:$Q),"")</f>
        <v>yesno_impwaters</v>
      </c>
      <c r="F305" s="7" t="str">
        <f>IFERROR(_xlfn.XLOOKUP($B305,map_headernames!G:G,map_headernames!$Q:$Q),"")</f>
        <v/>
      </c>
      <c r="G305" s="7" t="str">
        <f>IFERROR(_xlfn.XLOOKUP($B305,map_headernames!I:I,map_headernames!$Q:$Q),"")</f>
        <v>yesno_impwaters</v>
      </c>
      <c r="H305" s="7" t="str">
        <f>IFERROR(_xlfn.XLOOKUP($B305,map_headernames!J:J,map_headernames!$Q:$Q),"")</f>
        <v/>
      </c>
      <c r="I305" s="7" t="str">
        <f>IFERROR(_xlfn.XLOOKUP($B305,map_headernames!K:K,map_headernames!$Q:$Q),"")</f>
        <v/>
      </c>
      <c r="J305" s="7" t="str">
        <f>IFERROR(_xlfn.XLOOKUP($B305,map_headernames!L:L,map_headernames!$Q:$Q),"")</f>
        <v/>
      </c>
      <c r="K305" s="7" t="str">
        <f>IFERROR(_xlfn.XLOOKUP($B305,map_headernames!N:N,map_headernames!$Q:$Q),"")</f>
        <v/>
      </c>
      <c r="L305" s="7" t="str">
        <f>IFERROR(_xlfn.XLOOKUP($B305,map_headernames!O:O,map_headernames!$Q:$Q),"")</f>
        <v/>
      </c>
      <c r="M305" s="7" t="str">
        <f>IFERROR(_xlfn.XLOOKUP($B305,map_headernames!P:P,map_headernames!$Q:$Q),"")</f>
        <v/>
      </c>
    </row>
    <row r="306" spans="1:14">
      <c r="A306" s="7">
        <v>222</v>
      </c>
      <c r="B306" s="405" t="s">
        <v>2549</v>
      </c>
      <c r="C306" s="405" t="s">
        <v>2550</v>
      </c>
      <c r="D306" s="405" t="s">
        <v>1052</v>
      </c>
      <c r="E306" s="406" t="str">
        <f>IFERROR(_xlfn.XLOOKUP($B306,map_headernames!H:H,map_headernames!$Q:$Q),"")</f>
        <v>yesno_iradis</v>
      </c>
      <c r="F306" s="7" t="str">
        <f>IFERROR(_xlfn.XLOOKUP($B306,map_headernames!G:G,map_headernames!$Q:$Q),"")</f>
        <v/>
      </c>
      <c r="G306" s="7" t="str">
        <f>IFERROR(_xlfn.XLOOKUP($B306,map_headernames!I:I,map_headernames!$Q:$Q),"")</f>
        <v>yesno_iradis</v>
      </c>
      <c r="H306" s="7" t="str">
        <f>IFERROR(_xlfn.XLOOKUP($B306,map_headernames!J:J,map_headernames!$Q:$Q),"")</f>
        <v/>
      </c>
      <c r="I306" s="7" t="str">
        <f>IFERROR(_xlfn.XLOOKUP($B306,map_headernames!K:K,map_headernames!$Q:$Q),"")</f>
        <v/>
      </c>
      <c r="J306" s="7" t="str">
        <f>IFERROR(_xlfn.XLOOKUP($B306,map_headernames!L:L,map_headernames!$Q:$Q),"")</f>
        <v/>
      </c>
      <c r="K306" s="7" t="str">
        <f>IFERROR(_xlfn.XLOOKUP($B306,map_headernames!N:N,map_headernames!$Q:$Q),"")</f>
        <v/>
      </c>
      <c r="L306" s="7" t="str">
        <f>IFERROR(_xlfn.XLOOKUP($B306,map_headernames!O:O,map_headernames!$Q:$Q),"")</f>
        <v/>
      </c>
      <c r="M306" s="7" t="str">
        <f>IFERROR(_xlfn.XLOOKUP($B306,map_headernames!P:P,map_headernames!$Q:$Q),"")</f>
        <v/>
      </c>
    </row>
    <row r="307" spans="1:14" s="455" customFormat="1">
      <c r="A307" s="7">
        <v>226</v>
      </c>
      <c r="B307" s="451" t="s">
        <v>2657</v>
      </c>
      <c r="C307" s="405" t="s">
        <v>2658</v>
      </c>
      <c r="D307" s="405" t="s">
        <v>1052</v>
      </c>
      <c r="E307" s="406" t="str">
        <f>IFERROR(_xlfn.XLOOKUP($B307,map_headernames!H:H,map_headernames!$Q:$Q),"")</f>
        <v>yesno_transdis</v>
      </c>
      <c r="F307" s="7" t="str">
        <f>IFERROR(_xlfn.XLOOKUP($B307,map_headernames!G:G,map_headernames!$Q:$Q),"")</f>
        <v/>
      </c>
      <c r="G307" s="7" t="str">
        <f>IFERROR(_xlfn.XLOOKUP($B307,map_headernames!I:I,map_headernames!$Q:$Q),"")</f>
        <v>yesno_transdis</v>
      </c>
      <c r="H307" s="7" t="str">
        <f>IFERROR(_xlfn.XLOOKUP($B307,map_headernames!J:J,map_headernames!$Q:$Q),"")</f>
        <v/>
      </c>
      <c r="I307" s="7" t="str">
        <f>IFERROR(_xlfn.XLOOKUP($B307,map_headernames!K:K,map_headernames!$Q:$Q),"")</f>
        <v/>
      </c>
      <c r="J307" s="7" t="str">
        <f>IFERROR(_xlfn.XLOOKUP($B307,map_headernames!L:L,map_headernames!$Q:$Q),"")</f>
        <v/>
      </c>
      <c r="K307" s="7" t="str">
        <f>IFERROR(_xlfn.XLOOKUP($B307,map_headernames!N:N,map_headernames!$Q:$Q),"")</f>
        <v/>
      </c>
      <c r="L307" s="7" t="str">
        <f>IFERROR(_xlfn.XLOOKUP($B307,map_headernames!O:O,map_headernames!$Q:$Q),"")</f>
        <v/>
      </c>
      <c r="M307" s="7" t="str">
        <f>IFERROR(_xlfn.XLOOKUP($B307,map_headernames!P:P,map_headernames!$Q:$Q),"")</f>
        <v/>
      </c>
      <c r="N307" s="7"/>
    </row>
    <row r="308" spans="1:14" s="455" customFormat="1">
      <c r="A308" s="7">
        <v>220</v>
      </c>
      <c r="B308" s="451" t="s">
        <v>2543</v>
      </c>
      <c r="C308" s="405" t="s">
        <v>2544</v>
      </c>
      <c r="D308" s="405" t="s">
        <v>1052</v>
      </c>
      <c r="E308" s="406" t="str">
        <f>IFERROR(_xlfn.XLOOKUP($B308,map_headernames!H:H,map_headernames!$Q:$Q),"")</f>
        <v>yesno_tribal</v>
      </c>
      <c r="F308" s="7" t="str">
        <f>IFERROR(_xlfn.XLOOKUP($B308,map_headernames!G:G,map_headernames!$Q:$Q),"")</f>
        <v/>
      </c>
      <c r="G308" s="7" t="str">
        <f>IFERROR(_xlfn.XLOOKUP($B308,map_headernames!I:I,map_headernames!$Q:$Q),"")</f>
        <v>yesno_tribal</v>
      </c>
      <c r="H308" s="7" t="str">
        <f>IFERROR(_xlfn.XLOOKUP($B308,map_headernames!J:J,map_headernames!$Q:$Q),"")</f>
        <v/>
      </c>
      <c r="I308" s="7" t="str">
        <f>IFERROR(_xlfn.XLOOKUP($B308,map_headernames!K:K,map_headernames!$Q:$Q),"")</f>
        <v/>
      </c>
      <c r="J308" s="7" t="str">
        <f>IFERROR(_xlfn.XLOOKUP($B308,map_headernames!L:L,map_headernames!$Q:$Q),"")</f>
        <v/>
      </c>
      <c r="K308" s="7" t="str">
        <f>IFERROR(_xlfn.XLOOKUP($B308,map_headernames!N:N,map_headernames!$Q:$Q),"")</f>
        <v/>
      </c>
      <c r="L308" s="7" t="str">
        <f>IFERROR(_xlfn.XLOOKUP($B308,map_headernames!O:O,map_headernames!$Q:$Q),"")</f>
        <v/>
      </c>
      <c r="M308" s="7" t="str">
        <f>IFERROR(_xlfn.XLOOKUP($B308,map_headernames!P:P,map_headernames!$Q:$Q),"")</f>
        <v/>
      </c>
      <c r="N308" s="7"/>
    </row>
    <row r="309" spans="1:14" s="456" customFormat="1" ht="43.5" customHeight="1"/>
    <row r="310" spans="1:14">
      <c r="B310" s="442"/>
      <c r="C310" s="442" t="s">
        <v>5725</v>
      </c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2"/>
    </row>
    <row r="311" spans="1:14">
      <c r="B311" s="442"/>
      <c r="C311" s="442" t="s">
        <v>5723</v>
      </c>
      <c r="D311" s="442"/>
      <c r="E311" s="442"/>
      <c r="F311" s="442"/>
      <c r="G311" s="442"/>
      <c r="H311" s="442"/>
      <c r="I311" s="442"/>
      <c r="J311" s="442"/>
      <c r="K311" s="442"/>
      <c r="L311" s="442"/>
      <c r="M311" s="442"/>
      <c r="N311" s="442"/>
    </row>
    <row r="312" spans="1:14">
      <c r="B312" s="442"/>
      <c r="C312" s="444" t="s">
        <v>5724</v>
      </c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</row>
    <row r="313" spans="1:14">
      <c r="C313" s="442" t="s">
        <v>5727</v>
      </c>
      <c r="D313" s="442"/>
      <c r="E313" s="442"/>
      <c r="F313" s="442"/>
      <c r="G313" s="442"/>
      <c r="H313" s="442"/>
      <c r="I313" s="442"/>
      <c r="J313" s="442"/>
      <c r="K313" s="442"/>
      <c r="L313" s="442"/>
      <c r="M313" s="442"/>
      <c r="N313" s="442"/>
    </row>
    <row r="314" spans="1:14">
      <c r="A314" s="406"/>
      <c r="C314" s="406" t="s">
        <v>5731</v>
      </c>
      <c r="D314" s="406"/>
      <c r="F314" s="406"/>
      <c r="G314" s="406"/>
      <c r="H314" s="442"/>
      <c r="I314" s="442"/>
      <c r="J314" s="442"/>
      <c r="K314" s="442"/>
      <c r="L314" s="442"/>
      <c r="M314" s="442"/>
      <c r="N314" s="442"/>
    </row>
    <row r="315" spans="1:14">
      <c r="A315" s="406"/>
      <c r="B315" s="406" t="s">
        <v>5740</v>
      </c>
      <c r="C315" s="450" t="s">
        <v>1776</v>
      </c>
      <c r="D315" s="450" t="s">
        <v>1079</v>
      </c>
      <c r="F315" s="406"/>
      <c r="G315" s="406" t="s">
        <v>1771</v>
      </c>
      <c r="H315" s="442"/>
      <c r="I315" s="442"/>
      <c r="J315" s="442"/>
      <c r="K315" s="442"/>
      <c r="L315" s="442"/>
      <c r="M315" s="442"/>
      <c r="N315" s="442" t="s">
        <v>5722</v>
      </c>
    </row>
    <row r="316" spans="1:14">
      <c r="A316" s="406"/>
      <c r="B316" s="406" t="s">
        <v>5741</v>
      </c>
      <c r="C316" s="450" t="s">
        <v>5730</v>
      </c>
      <c r="D316" s="450" t="s">
        <v>5682</v>
      </c>
      <c r="F316" s="406"/>
      <c r="G316" s="406" t="s">
        <v>5480</v>
      </c>
    </row>
    <row r="317" spans="1:14">
      <c r="B317" s="7" t="s">
        <v>5742</v>
      </c>
      <c r="E317" s="427"/>
      <c r="F317" s="427"/>
    </row>
    <row r="318" spans="1:14">
      <c r="B318" s="406"/>
      <c r="E318" s="427"/>
      <c r="F318" s="427"/>
    </row>
    <row r="319" spans="1:14">
      <c r="B319" s="449"/>
      <c r="C319" s="420"/>
      <c r="D319" s="420"/>
      <c r="E319" s="421"/>
      <c r="G319" s="449" t="s">
        <v>5700</v>
      </c>
      <c r="H319" s="420" t="s">
        <v>5650</v>
      </c>
      <c r="I319" s="420" t="s">
        <v>5682</v>
      </c>
    </row>
    <row r="320" spans="1:14">
      <c r="B320" s="420"/>
      <c r="C320" s="420"/>
      <c r="D320" s="420"/>
      <c r="E320" s="421"/>
      <c r="G320" s="420" t="s">
        <v>5696</v>
      </c>
      <c r="H320" s="420" t="s">
        <v>5695</v>
      </c>
      <c r="I320" s="420" t="s">
        <v>5682</v>
      </c>
    </row>
    <row r="321" spans="2:10">
      <c r="B321" s="413"/>
      <c r="C321" s="413"/>
      <c r="D321" s="413"/>
      <c r="G321" s="413" t="s">
        <v>5691</v>
      </c>
      <c r="H321" s="413" t="s">
        <v>5690</v>
      </c>
      <c r="I321" s="413" t="s">
        <v>93</v>
      </c>
    </row>
    <row r="322" spans="2:10">
      <c r="B322" s="413"/>
      <c r="C322" s="413"/>
      <c r="D322" s="413"/>
      <c r="G322" s="413" t="s">
        <v>5688</v>
      </c>
      <c r="H322" s="413" t="s">
        <v>5687</v>
      </c>
      <c r="I322" s="413" t="s">
        <v>1492</v>
      </c>
    </row>
    <row r="323" spans="2:10">
      <c r="B323" s="420"/>
      <c r="C323" s="420"/>
      <c r="D323" s="420"/>
      <c r="E323" s="421"/>
      <c r="G323" s="420" t="s">
        <v>5685</v>
      </c>
      <c r="H323" s="420" t="s">
        <v>5684</v>
      </c>
      <c r="I323" s="420" t="s">
        <v>5682</v>
      </c>
    </row>
    <row r="324" spans="2:10">
      <c r="B324" s="420"/>
      <c r="C324" s="420"/>
      <c r="D324" s="420"/>
      <c r="E324" s="421"/>
      <c r="G324" s="420" t="s">
        <v>5683</v>
      </c>
      <c r="H324" s="420" t="s">
        <v>5679</v>
      </c>
      <c r="I324" s="420" t="s">
        <v>5682</v>
      </c>
    </row>
    <row r="325" spans="2:10">
      <c r="B325" s="413"/>
      <c r="C325" s="413"/>
      <c r="D325" s="413"/>
      <c r="G325" s="413" t="s">
        <v>5680</v>
      </c>
      <c r="H325" s="459" t="s">
        <v>5679</v>
      </c>
      <c r="I325" s="413" t="s">
        <v>93</v>
      </c>
    </row>
    <row r="326" spans="2:10">
      <c r="B326" s="413"/>
      <c r="C326" s="413"/>
      <c r="D326" s="413"/>
      <c r="G326" s="413" t="s">
        <v>5677</v>
      </c>
      <c r="H326" s="413" t="s">
        <v>5676</v>
      </c>
      <c r="I326" s="413" t="s">
        <v>1492</v>
      </c>
    </row>
    <row r="328" spans="2:10">
      <c r="B328" s="425"/>
      <c r="C328" s="412"/>
      <c r="D328" s="412"/>
      <c r="G328" s="425" t="s">
        <v>5699</v>
      </c>
      <c r="H328" s="412" t="s">
        <v>5653</v>
      </c>
      <c r="I328" s="412" t="s">
        <v>1079</v>
      </c>
      <c r="J328" s="406"/>
    </row>
    <row r="329" spans="2:10">
      <c r="B329" s="425"/>
      <c r="C329" s="412"/>
      <c r="D329" s="412"/>
      <c r="G329" s="425" t="s">
        <v>5698</v>
      </c>
      <c r="H329" s="412" t="s">
        <v>5654</v>
      </c>
      <c r="I329" s="412" t="s">
        <v>1079</v>
      </c>
      <c r="J329" s="406"/>
    </row>
    <row r="330" spans="2:10">
      <c r="B330" s="412"/>
      <c r="C330" s="412"/>
      <c r="D330" s="412"/>
      <c r="G330" s="412" t="s">
        <v>5670</v>
      </c>
      <c r="H330" s="412" t="s">
        <v>2166</v>
      </c>
      <c r="I330" s="412" t="s">
        <v>1079</v>
      </c>
      <c r="J330" s="406"/>
    </row>
    <row r="331" spans="2:10">
      <c r="B331" s="412"/>
      <c r="C331" s="412"/>
      <c r="D331" s="412"/>
      <c r="G331" s="412" t="s">
        <v>5668</v>
      </c>
      <c r="H331" s="412" t="s">
        <v>2168</v>
      </c>
      <c r="I331" s="412" t="s">
        <v>1079</v>
      </c>
      <c r="J331" s="406"/>
    </row>
    <row r="332" spans="2:10">
      <c r="B332" s="412"/>
      <c r="C332" s="412"/>
      <c r="D332" s="412"/>
      <c r="G332" s="412" t="s">
        <v>5694</v>
      </c>
      <c r="H332" s="412" t="s">
        <v>1742</v>
      </c>
      <c r="I332" s="412" t="s">
        <v>1079</v>
      </c>
      <c r="J332" s="406"/>
    </row>
    <row r="333" spans="2:10">
      <c r="B333" s="412"/>
      <c r="C333" s="412"/>
      <c r="D333" s="412"/>
      <c r="G333" s="412" t="s">
        <v>5693</v>
      </c>
      <c r="H333" s="412" t="s">
        <v>1748</v>
      </c>
      <c r="I333" s="412" t="s">
        <v>1079</v>
      </c>
      <c r="J333" s="406"/>
    </row>
    <row r="335" spans="2:10">
      <c r="G335" s="7" t="s">
        <v>5680</v>
      </c>
      <c r="H335" s="7" t="s">
        <v>5737</v>
      </c>
    </row>
    <row r="336" spans="2:10">
      <c r="G336" s="460" t="s">
        <v>5582</v>
      </c>
      <c r="H336" s="7" t="s">
        <v>5737</v>
      </c>
    </row>
    <row r="338" spans="7:8">
      <c r="G338" s="418" t="s">
        <v>1618</v>
      </c>
      <c r="H338" s="247" t="s">
        <v>1144</v>
      </c>
    </row>
    <row r="339" spans="7:8">
      <c r="G339" s="418" t="s">
        <v>2240</v>
      </c>
      <c r="H339" s="247" t="s">
        <v>2238</v>
      </c>
    </row>
    <row r="341" spans="7:8">
      <c r="G341" s="480" t="s">
        <v>2144</v>
      </c>
      <c r="H341" s="247" t="s">
        <v>2143</v>
      </c>
    </row>
    <row r="342" spans="7:8">
      <c r="G342" s="7" t="s">
        <v>3046</v>
      </c>
      <c r="H342" s="247" t="s">
        <v>2143</v>
      </c>
    </row>
    <row r="343" spans="7:8">
      <c r="G343" s="34"/>
    </row>
    <row r="344" spans="7:8">
      <c r="G344" s="34"/>
    </row>
    <row r="345" spans="7:8">
      <c r="G345" s="482" t="s">
        <v>5746</v>
      </c>
    </row>
    <row r="346" spans="7:8">
      <c r="G346" s="481"/>
    </row>
    <row r="347" spans="7:8">
      <c r="G347" s="481" t="s">
        <v>5747</v>
      </c>
    </row>
    <row r="348" spans="7:8">
      <c r="G348" s="483" t="s">
        <v>5762</v>
      </c>
    </row>
    <row r="349" spans="7:8">
      <c r="G349" s="34" t="s">
        <v>5748</v>
      </c>
    </row>
    <row r="350" spans="7:8">
      <c r="G350" s="34" t="s">
        <v>5749</v>
      </c>
    </row>
    <row r="351" spans="7:8">
      <c r="G351" s="34" t="s">
        <v>5750</v>
      </c>
    </row>
    <row r="352" spans="7:8">
      <c r="G352" s="34" t="s">
        <v>5751</v>
      </c>
    </row>
    <row r="353" spans="7:7">
      <c r="G353" s="34" t="s">
        <v>5752</v>
      </c>
    </row>
    <row r="354" spans="7:7">
      <c r="G354" s="34" t="s">
        <v>5753</v>
      </c>
    </row>
    <row r="355" spans="7:7">
      <c r="G355" s="34" t="s">
        <v>5754</v>
      </c>
    </row>
    <row r="356" spans="7:7">
      <c r="G356" s="34" t="s">
        <v>5755</v>
      </c>
    </row>
    <row r="357" spans="7:7">
      <c r="G357" s="34" t="s">
        <v>5756</v>
      </c>
    </row>
    <row r="358" spans="7:7">
      <c r="G358" s="34" t="s">
        <v>5757</v>
      </c>
    </row>
    <row r="359" spans="7:7">
      <c r="G359" s="34" t="s">
        <v>5758</v>
      </c>
    </row>
    <row r="360" spans="7:7">
      <c r="G360" s="34" t="s">
        <v>5759</v>
      </c>
    </row>
    <row r="361" spans="7:7">
      <c r="G361" s="34" t="s">
        <v>5760</v>
      </c>
    </row>
    <row r="362" spans="7:7">
      <c r="G362" s="35" t="s">
        <v>5761</v>
      </c>
    </row>
  </sheetData>
  <autoFilter ref="A4:N308" xr:uid="{0022F885-1A26-4556-8676-55CDE5B8613D}"/>
  <hyperlinks>
    <hyperlink ref="C2" r:id="rId1" xr:uid="{5A894CFC-0DC1-4B76-A7E5-013374FCABC6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13D6-8907-48F4-9049-354A05DB5DE4}">
  <dimension ref="A1:Y676"/>
  <sheetViews>
    <sheetView workbookViewId="0">
      <pane ySplit="1" topLeftCell="A2" activePane="bottomLeft" state="frozen"/>
      <selection pane="bottomLeft" activeCell="B3" sqref="B3"/>
    </sheetView>
  </sheetViews>
  <sheetFormatPr defaultRowHeight="14.5"/>
  <cols>
    <col min="2" max="2" width="26.90625" bestFit="1" customWidth="1"/>
    <col min="3" max="3" width="8" customWidth="1"/>
    <col min="4" max="4" width="46.6328125" customWidth="1"/>
    <col min="5" max="5" width="5.54296875" style="28" customWidth="1"/>
    <col min="6" max="6" width="6.6328125" customWidth="1"/>
    <col min="7" max="7" width="9.7265625" customWidth="1"/>
    <col min="8" max="8" width="31" customWidth="1"/>
    <col min="9" max="10" width="21.90625" style="23" customWidth="1"/>
    <col min="11" max="11" width="22.453125" customWidth="1"/>
    <col min="12" max="12" width="15.90625" customWidth="1"/>
    <col min="13" max="13" width="10.36328125" customWidth="1"/>
    <col min="14" max="14" width="14" style="489" customWidth="1"/>
    <col min="15" max="15" width="48.81640625" customWidth="1"/>
    <col min="16" max="17" width="8.7265625" customWidth="1"/>
    <col min="20" max="20" width="24.36328125" customWidth="1"/>
    <col min="21" max="21" width="23.81640625" bestFit="1" customWidth="1"/>
    <col min="22" max="22" width="14.26953125" customWidth="1"/>
  </cols>
  <sheetData>
    <row r="1" spans="1:21" s="488" customFormat="1" ht="58">
      <c r="A1" s="490" t="s">
        <v>6488</v>
      </c>
      <c r="B1" s="507" t="s">
        <v>4733</v>
      </c>
      <c r="C1" s="507" t="s">
        <v>5785</v>
      </c>
      <c r="D1" s="507" t="s">
        <v>5791</v>
      </c>
      <c r="E1" s="489" t="s">
        <v>5786</v>
      </c>
      <c r="F1" s="488" t="s">
        <v>5788</v>
      </c>
      <c r="G1" s="494" t="s">
        <v>6478</v>
      </c>
      <c r="H1" s="494" t="s">
        <v>5789</v>
      </c>
      <c r="I1" s="503" t="s">
        <v>6480</v>
      </c>
      <c r="J1" s="503" t="s">
        <v>7190</v>
      </c>
      <c r="K1" s="490" t="s">
        <v>6494</v>
      </c>
      <c r="L1" s="496" t="s">
        <v>6479</v>
      </c>
      <c r="M1" s="496" t="s">
        <v>6475</v>
      </c>
      <c r="N1" s="498" t="s">
        <v>6490</v>
      </c>
      <c r="O1" s="495" t="s">
        <v>6476</v>
      </c>
      <c r="P1" s="488" t="s">
        <v>8</v>
      </c>
      <c r="R1" s="488" t="s">
        <v>7186</v>
      </c>
    </row>
    <row r="2" spans="1:21">
      <c r="A2">
        <v>247</v>
      </c>
      <c r="B2" s="563" t="s">
        <v>3623</v>
      </c>
      <c r="C2" s="1">
        <v>13</v>
      </c>
      <c r="D2" s="563" t="s">
        <v>6035</v>
      </c>
      <c r="E2" s="108" t="str">
        <f>IFERROR(_xlfn.XLOOKUP(B2,map_headernames!M:M,map_headernames!M:M),"")</f>
        <v/>
      </c>
      <c r="F2" s="108" t="str">
        <f>IFERROR(_xlfn.XLOOKUP(B2,map_headernames!N:N,map_headernames!N:N),"")</f>
        <v/>
      </c>
      <c r="G2" s="486" t="str">
        <f>IFERROR(_xlfn.XLOOKUP($B2,map_headernames!L:L,map_headernames!L:L),"")</f>
        <v>LAN_NON_ENG</v>
      </c>
      <c r="H2" s="18">
        <f>_xlfn.XLOOKUP(K2,map_headernames!$Q$1:$Q$734,map_headernames!$O$1:$O$734)</f>
        <v>0</v>
      </c>
      <c r="I2" s="23">
        <f>IFERROR(_xlfn.XLOOKUP(G2,map_headernames!L:L,map_headernames!O:O),"")</f>
        <v>0</v>
      </c>
      <c r="J2" s="23" t="str">
        <f>_xlfn.XLOOKUP(K2,map_headernames!Q:Q,map_headernames!Q:Q)</f>
        <v>lan_nonenglish</v>
      </c>
      <c r="K2" s="162" t="s">
        <v>6561</v>
      </c>
      <c r="L2" s="492" t="str">
        <f>IFERROR(_xlfn.XLOOKUP(G2,map_headernames!L:L,map_headernames!Q:Q),"")</f>
        <v>lan_nonenglish</v>
      </c>
      <c r="M2" t="str">
        <f>IFERROR(_xlfn.XLOOKUP(H2,map_headernames!O:O,map_headernames!Q:Q),"")</f>
        <v/>
      </c>
      <c r="N2" s="500" t="s">
        <v>6489</v>
      </c>
      <c r="O2" s="18" t="s">
        <v>6588</v>
      </c>
      <c r="P2" t="s">
        <v>6511</v>
      </c>
      <c r="R2" t="str">
        <f t="shared" ref="R2:R27" si="0">_xlfn.XLOOKUP(B2,T:T,T:T)</f>
        <v>LAN_NON_ENG</v>
      </c>
    </row>
    <row r="3" spans="1:21">
      <c r="A3">
        <v>248</v>
      </c>
      <c r="B3" s="162" t="s">
        <v>3625</v>
      </c>
      <c r="C3" s="18">
        <v>2.4528301886792501</v>
      </c>
      <c r="D3" s="162" t="s">
        <v>6036</v>
      </c>
      <c r="E3" s="486" t="str">
        <f>IFERROR(_xlfn.XLOOKUP(B3,map_headernames!M:M,map_headernames!M:M),"")</f>
        <v/>
      </c>
      <c r="F3" s="486" t="str">
        <f>IFERROR(_xlfn.XLOOKUP(B3,map_headernames!N:N,map_headernames!N:N),"")</f>
        <v/>
      </c>
      <c r="G3" s="486" t="str">
        <f>IFERROR(_xlfn.XLOOKUP($B3,map_headernames!L:L,map_headernames!L:L),"")</f>
        <v>PCT_LAN_NON_ENG</v>
      </c>
      <c r="H3" s="18">
        <f>_xlfn.XLOOKUP(K3,map_headernames!$Q$1:$Q$734,map_headernames!$O$1:$O$734)</f>
        <v>0</v>
      </c>
      <c r="I3" s="23">
        <f>IFERROR(_xlfn.XLOOKUP(G3,map_headernames!L:L,map_headernames!O:O),"")</f>
        <v>0</v>
      </c>
      <c r="J3" s="23" t="str">
        <f>_xlfn.XLOOKUP(K3,map_headernames!Q:Q,map_headernames!Q:Q)</f>
        <v>pctlan_nonenglish</v>
      </c>
      <c r="K3" s="162" t="s">
        <v>6562</v>
      </c>
      <c r="L3" s="492" t="str">
        <f>IFERROR(_xlfn.XLOOKUP(G3,map_headernames!L:L,map_headernames!Q:Q),"")</f>
        <v>pctlan_nonenglish</v>
      </c>
      <c r="M3" t="str">
        <f>IFERROR(_xlfn.XLOOKUP(H3,map_headernames!O:O,map_headernames!Q:Q),"")</f>
        <v/>
      </c>
      <c r="N3" s="500" t="s">
        <v>6489</v>
      </c>
      <c r="O3" s="18" t="s">
        <v>6588</v>
      </c>
      <c r="P3" s="388" t="s">
        <v>6512</v>
      </c>
      <c r="R3" t="str">
        <f t="shared" si="0"/>
        <v>PCT_LAN_NON_ENG</v>
      </c>
    </row>
    <row r="4" spans="1:21">
      <c r="A4">
        <v>262</v>
      </c>
      <c r="B4" s="162" t="s">
        <v>3660</v>
      </c>
      <c r="C4" s="18">
        <v>2.4528301886792501</v>
      </c>
      <c r="D4" s="162" t="s">
        <v>6050</v>
      </c>
      <c r="E4" s="486" t="str">
        <f>IFERROR(_xlfn.XLOOKUP(B4,map_headernames!M:M,map_headernames!M:M),"")</f>
        <v/>
      </c>
      <c r="F4" s="486" t="str">
        <f>IFERROR(_xlfn.XLOOKUP(B4,map_headernames!N:N,map_headernames!N:N),"")</f>
        <v/>
      </c>
      <c r="G4" s="486" t="str">
        <f>IFERROR(_xlfn.XLOOKUP($B4,map_headernames!L:L,map_headernames!L:L),"")</f>
        <v>PCT_LAN_SPANISH</v>
      </c>
      <c r="H4" s="18">
        <f>_xlfn.XLOOKUP(K4,map_headernames!$Q$1:$Q$734,map_headernames!$O$1:$O$734)</f>
        <v>0</v>
      </c>
      <c r="I4" s="23">
        <f>IFERROR(_xlfn.XLOOKUP(G4,map_headernames!L:L,map_headernames!O:O),"")</f>
        <v>0</v>
      </c>
      <c r="J4" s="23" t="str">
        <f>_xlfn.XLOOKUP(K4,map_headernames!Q:Q,map_headernames!Q:Q)</f>
        <v>pctlan_spanish</v>
      </c>
      <c r="K4" s="162" t="s">
        <v>6495</v>
      </c>
      <c r="L4" s="492" t="str">
        <f>IFERROR(_xlfn.XLOOKUP(G4,map_headernames!L:L,map_headernames!Q:Q),"")</f>
        <v>pctlan_spanish</v>
      </c>
      <c r="M4" t="str">
        <f>IFERROR(_xlfn.XLOOKUP(H4,map_headernames!O:O,map_headernames!Q:Q),"")</f>
        <v/>
      </c>
      <c r="N4" s="500" t="s">
        <v>6489</v>
      </c>
      <c r="O4" s="18" t="s">
        <v>6588</v>
      </c>
      <c r="P4" s="388" t="s">
        <v>6512</v>
      </c>
      <c r="R4" t="str">
        <f t="shared" si="0"/>
        <v>PCT_LAN_SPANISH</v>
      </c>
    </row>
    <row r="5" spans="1:21">
      <c r="A5">
        <v>272</v>
      </c>
      <c r="B5" s="162" t="s">
        <v>3685</v>
      </c>
      <c r="C5" s="18">
        <v>0</v>
      </c>
      <c r="D5" s="162" t="s">
        <v>6060</v>
      </c>
      <c r="E5" s="486" t="str">
        <f>IFERROR(_xlfn.XLOOKUP(B5,map_headernames!M:M,map_headernames!M:M),"")</f>
        <v/>
      </c>
      <c r="F5" s="486" t="str">
        <f>IFERROR(_xlfn.XLOOKUP(B5,map_headernames!N:N,map_headernames!N:N),"")</f>
        <v/>
      </c>
      <c r="G5" s="486" t="str">
        <f>IFERROR(_xlfn.XLOOKUP($B5,map_headernames!L:L,map_headernames!L:L),"")</f>
        <v>PCT_LAN_IE</v>
      </c>
      <c r="H5" s="18">
        <f>_xlfn.XLOOKUP(K5,map_headernames!$Q$1:$Q$734,map_headernames!$O$1:$O$734)</f>
        <v>0</v>
      </c>
      <c r="I5" s="23">
        <f>IFERROR(_xlfn.XLOOKUP(G5,map_headernames!L:L,map_headernames!O:O),"")</f>
        <v>0</v>
      </c>
      <c r="J5" s="23" t="str">
        <f>_xlfn.XLOOKUP(K5,map_headernames!Q:Q,map_headernames!Q:Q)</f>
        <v>pctlan_ie</v>
      </c>
      <c r="K5" s="162" t="s">
        <v>6563</v>
      </c>
      <c r="L5" s="492" t="str">
        <f>IFERROR(_xlfn.XLOOKUP(G5,map_headernames!L:L,map_headernames!Q:Q),"")</f>
        <v>pctlan_ie</v>
      </c>
      <c r="M5" t="str">
        <f>IFERROR(_xlfn.XLOOKUP(H5,map_headernames!O:O,map_headernames!Q:Q),"")</f>
        <v/>
      </c>
      <c r="N5" s="500" t="s">
        <v>6489</v>
      </c>
      <c r="O5" s="18" t="s">
        <v>6588</v>
      </c>
      <c r="P5" s="388" t="s">
        <v>6512</v>
      </c>
      <c r="R5" t="str">
        <f t="shared" si="0"/>
        <v>PCT_LAN_IE</v>
      </c>
    </row>
    <row r="6" spans="1:21" s="388" customFormat="1">
      <c r="A6">
        <v>282</v>
      </c>
      <c r="B6" s="162" t="s">
        <v>3710</v>
      </c>
      <c r="C6" s="18">
        <v>0</v>
      </c>
      <c r="D6" s="162" t="s">
        <v>6070</v>
      </c>
      <c r="E6" s="486" t="str">
        <f>IFERROR(_xlfn.XLOOKUP(B6,map_headernames!M:M,map_headernames!M:M),"")</f>
        <v/>
      </c>
      <c r="F6" s="486" t="str">
        <f>IFERROR(_xlfn.XLOOKUP(B6,map_headernames!N:N,map_headernames!N:N),"")</f>
        <v/>
      </c>
      <c r="G6" s="486" t="str">
        <f>IFERROR(_xlfn.XLOOKUP($B6,map_headernames!L:L,map_headernames!L:L),"")</f>
        <v>PCT_LAN_API</v>
      </c>
      <c r="H6" s="18">
        <f>_xlfn.XLOOKUP(K6,map_headernames!$Q$1:$Q$734,map_headernames!$O$1:$O$734)</f>
        <v>0</v>
      </c>
      <c r="I6" s="23">
        <f>IFERROR(_xlfn.XLOOKUP(G6,map_headernames!L:L,map_headernames!O:O),"")</f>
        <v>0</v>
      </c>
      <c r="J6" s="23" t="str">
        <f>_xlfn.XLOOKUP(K6,map_headernames!Q:Q,map_headernames!Q:Q)</f>
        <v>pctlan_api</v>
      </c>
      <c r="K6" s="162" t="s">
        <v>6564</v>
      </c>
      <c r="L6" s="492" t="str">
        <f>IFERROR(_xlfn.XLOOKUP(G6,map_headernames!L:L,map_headernames!Q:Q),"")</f>
        <v>pctlan_api</v>
      </c>
      <c r="M6" t="str">
        <f>IFERROR(_xlfn.XLOOKUP(H6,map_headernames!O:O,map_headernames!Q:Q),"")</f>
        <v/>
      </c>
      <c r="N6" s="500" t="s">
        <v>6489</v>
      </c>
      <c r="O6" s="18" t="s">
        <v>6588</v>
      </c>
      <c r="P6" s="388" t="s">
        <v>6512</v>
      </c>
      <c r="R6" t="str">
        <f t="shared" si="0"/>
        <v>PCT_LAN_API</v>
      </c>
      <c r="U6" s="177" t="s">
        <v>6567</v>
      </c>
    </row>
    <row r="7" spans="1:21" s="388" customFormat="1">
      <c r="A7">
        <v>291</v>
      </c>
      <c r="B7" s="162" t="s">
        <v>3732</v>
      </c>
      <c r="C7" s="18">
        <v>0</v>
      </c>
      <c r="D7" s="162" t="s">
        <v>6079</v>
      </c>
      <c r="E7" s="486" t="str">
        <f>IFERROR(_xlfn.XLOOKUP(B7,map_headernames!M:M,map_headernames!M:M),"")</f>
        <v/>
      </c>
      <c r="F7" s="486" t="str">
        <f>IFERROR(_xlfn.XLOOKUP(B7,map_headernames!N:N,map_headernames!N:N),"")</f>
        <v/>
      </c>
      <c r="G7" s="486" t="str">
        <f>IFERROR(_xlfn.XLOOKUP($B7,map_headernames!L:L,map_headernames!L:L),"")</f>
        <v>LAN_OTHER</v>
      </c>
      <c r="H7" s="18">
        <f>_xlfn.XLOOKUP(K7,map_headernames!$Q$1:$Q$734,map_headernames!$O$1:$O$734)</f>
        <v>0</v>
      </c>
      <c r="I7" s="23">
        <f>IFERROR(_xlfn.XLOOKUP(G7,map_headernames!L:L,map_headernames!O:O),"")</f>
        <v>0</v>
      </c>
      <c r="J7" s="23" t="str">
        <f>_xlfn.XLOOKUP(K7,map_headernames!Q:Q,map_headernames!Q:Q)</f>
        <v>lan_other</v>
      </c>
      <c r="K7" s="162" t="s">
        <v>6474</v>
      </c>
      <c r="L7" s="492" t="str">
        <f>IFERROR(_xlfn.XLOOKUP(G7,map_headernames!L:L,map_headernames!Q:Q),"")</f>
        <v>lan_other</v>
      </c>
      <c r="M7" t="str">
        <f>IFERROR(_xlfn.XLOOKUP(H7,map_headernames!O:O,map_headernames!Q:Q),"")</f>
        <v/>
      </c>
      <c r="N7" s="500" t="s">
        <v>6489</v>
      </c>
      <c r="O7" s="18" t="s">
        <v>6588</v>
      </c>
      <c r="P7" s="388" t="s">
        <v>6511</v>
      </c>
      <c r="R7" t="str">
        <f t="shared" si="0"/>
        <v>LAN_OTHER</v>
      </c>
      <c r="U7" s="177" t="s">
        <v>6495</v>
      </c>
    </row>
    <row r="8" spans="1:21" s="388" customFormat="1">
      <c r="A8">
        <v>292</v>
      </c>
      <c r="B8" s="162" t="s">
        <v>3734</v>
      </c>
      <c r="C8" s="18">
        <v>0</v>
      </c>
      <c r="D8" s="162" t="s">
        <v>6080</v>
      </c>
      <c r="E8" s="486" t="str">
        <f>IFERROR(_xlfn.XLOOKUP(B8,map_headernames!M:M,map_headernames!M:M),"")</f>
        <v/>
      </c>
      <c r="F8" s="486" t="str">
        <f>IFERROR(_xlfn.XLOOKUP(B8,map_headernames!N:N,map_headernames!N:N),"")</f>
        <v/>
      </c>
      <c r="G8" s="486" t="str">
        <f>IFERROR(_xlfn.XLOOKUP($B8,map_headernames!L:L,map_headernames!L:L),"")</f>
        <v>PCT_LAN_OTHER</v>
      </c>
      <c r="H8" s="18">
        <f>_xlfn.XLOOKUP(K8,map_headernames!$Q$1:$Q$734,map_headernames!$O$1:$O$734)</f>
        <v>0</v>
      </c>
      <c r="I8" s="23">
        <f>IFERROR(_xlfn.XLOOKUP(G8,map_headernames!L:L,map_headernames!O:O),"")</f>
        <v>0</v>
      </c>
      <c r="J8" s="23" t="str">
        <f>_xlfn.XLOOKUP(K8,map_headernames!Q:Q,map_headernames!Q:Q)</f>
        <v>pctlan_other</v>
      </c>
      <c r="K8" s="162" t="s">
        <v>6565</v>
      </c>
      <c r="L8" s="492" t="str">
        <f>IFERROR(_xlfn.XLOOKUP(G8,map_headernames!L:L,map_headernames!Q:Q),"")</f>
        <v>pctlan_other</v>
      </c>
      <c r="M8" t="str">
        <f>IFERROR(_xlfn.XLOOKUP(H8,map_headernames!O:O,map_headernames!Q:Q),"")</f>
        <v/>
      </c>
      <c r="N8" s="500" t="s">
        <v>6489</v>
      </c>
      <c r="O8" s="18" t="s">
        <v>6588</v>
      </c>
      <c r="P8" s="388" t="s">
        <v>6512</v>
      </c>
      <c r="R8" t="str">
        <f t="shared" si="0"/>
        <v>PCT_LAN_OTHER</v>
      </c>
      <c r="U8" s="177" t="s">
        <v>6572</v>
      </c>
    </row>
    <row r="9" spans="1:21" s="388" customFormat="1">
      <c r="A9">
        <v>306</v>
      </c>
      <c r="B9" s="605" t="s">
        <v>3768</v>
      </c>
      <c r="C9" s="511">
        <v>9</v>
      </c>
      <c r="D9" s="511" t="s">
        <v>6093</v>
      </c>
      <c r="E9" s="101" t="str">
        <f>IFERROR(_xlfn.XLOOKUP(B9,map_headernames!M:M,map_headernames!M:M),"")</f>
        <v/>
      </c>
      <c r="F9" s="101" t="str">
        <f>IFERROR(_xlfn.XLOOKUP(B9,map_headernames!N:N,map_headernames!N:N),"")</f>
        <v/>
      </c>
      <c r="G9" s="101" t="str">
        <f>IFERROR(_xlfn.XLOOKUP($B9,map_headernames!L:L,map_headernames!L:L),"")</f>
        <v/>
      </c>
      <c r="H9" s="384" t="e">
        <f>_xlfn.XLOOKUP(K9,map_headernames!$Q$1:$Q$734,map_headernames!$O$1:$O$734)</f>
        <v>#N/A</v>
      </c>
      <c r="I9" s="384" t="str">
        <f>IFERROR(_xlfn.XLOOKUP(G9,map_headernames!L:L,map_headernames!O:O),"")</f>
        <v/>
      </c>
      <c r="J9" s="23" t="e">
        <f>_xlfn.XLOOKUP(K9,map_headernames!Q:Q,map_headernames!Q:Q)</f>
        <v>#N/A</v>
      </c>
      <c r="K9" s="229" t="s">
        <v>6575</v>
      </c>
      <c r="L9" s="492" t="str">
        <f>IFERROR(_xlfn.XLOOKUP(G9,map_headernames!L:L,map_headernames!Q:Q),"")</f>
        <v/>
      </c>
      <c r="M9" t="str">
        <f>IFERROR(_xlfn.XLOOKUP(H9,map_headernames!O:O,map_headernames!Q:Q),"")</f>
        <v/>
      </c>
      <c r="N9" s="501" t="s">
        <v>6559</v>
      </c>
      <c r="O9" s="23" t="s">
        <v>6543</v>
      </c>
      <c r="P9" s="388" t="s">
        <v>5434</v>
      </c>
      <c r="R9" t="str">
        <f t="shared" si="0"/>
        <v>HLI_SPANISH</v>
      </c>
      <c r="U9" s="177" t="s">
        <v>6573</v>
      </c>
    </row>
    <row r="10" spans="1:21" s="388" customFormat="1">
      <c r="A10">
        <v>307</v>
      </c>
      <c r="B10" s="605" t="s">
        <v>3769</v>
      </c>
      <c r="C10" s="511">
        <v>3.4482758620689702</v>
      </c>
      <c r="D10" s="511" t="s">
        <v>6094</v>
      </c>
      <c r="E10" s="101" t="str">
        <f>IFERROR(_xlfn.XLOOKUP(B10,map_headernames!M:M,map_headernames!M:M),"")</f>
        <v/>
      </c>
      <c r="F10" s="101" t="str">
        <f>IFERROR(_xlfn.XLOOKUP(B10,map_headernames!N:N,map_headernames!N:N),"")</f>
        <v/>
      </c>
      <c r="G10" s="101" t="str">
        <f>IFERROR(_xlfn.XLOOKUP($B10,map_headernames!L:L,map_headernames!L:L),"")</f>
        <v/>
      </c>
      <c r="H10" s="384" t="e">
        <f>_xlfn.XLOOKUP(K10,map_headernames!$Q$1:$Q$734,map_headernames!$O$1:$O$734)</f>
        <v>#N/A</v>
      </c>
      <c r="I10" s="384" t="str">
        <f>IFERROR(_xlfn.XLOOKUP(G10,map_headernames!L:L,map_headernames!O:O),"")</f>
        <v/>
      </c>
      <c r="J10" s="23" t="e">
        <f>_xlfn.XLOOKUP(K10,map_headernames!Q:Q,map_headernames!Q:Q)</f>
        <v>#N/A</v>
      </c>
      <c r="K10" s="229" t="s">
        <v>6576</v>
      </c>
      <c r="L10" s="492" t="str">
        <f>IFERROR(_xlfn.XLOOKUP(G10,map_headernames!L:L,map_headernames!Q:Q),"")</f>
        <v/>
      </c>
      <c r="M10" t="str">
        <f>IFERROR(_xlfn.XLOOKUP(H10,map_headernames!O:O,map_headernames!Q:Q),"")</f>
        <v/>
      </c>
      <c r="N10" s="501" t="s">
        <v>6559</v>
      </c>
      <c r="O10" s="23" t="s">
        <v>6543</v>
      </c>
      <c r="R10" t="str">
        <f t="shared" si="0"/>
        <v>PCT_HLI_SPANISH</v>
      </c>
      <c r="U10" s="177" t="s">
        <v>6574</v>
      </c>
    </row>
    <row r="11" spans="1:21">
      <c r="A11">
        <v>312</v>
      </c>
      <c r="B11" s="605" t="s">
        <v>3784</v>
      </c>
      <c r="C11" s="511">
        <v>0</v>
      </c>
      <c r="D11" s="511" t="s">
        <v>6099</v>
      </c>
      <c r="E11" s="387" t="str">
        <f>IFERROR(_xlfn.XLOOKUP(B11,map_headernames!M:M,map_headernames!M:M),"")</f>
        <v/>
      </c>
      <c r="F11" s="387" t="str">
        <f>IFERROR(_xlfn.XLOOKUP(B11,map_headernames!N:N,map_headernames!N:N),"")</f>
        <v/>
      </c>
      <c r="G11" s="387" t="str">
        <f>IFERROR(_xlfn.XLOOKUP($B11,map_headernames!L:L,map_headernames!L:L),"")</f>
        <v/>
      </c>
      <c r="H11" s="229" t="e">
        <f>_xlfn.XLOOKUP(K11,map_headernames!$Q$1:$Q$734,map_headernames!$O$1:$O$734)</f>
        <v>#N/A</v>
      </c>
      <c r="I11" s="229" t="str">
        <f>IFERROR(_xlfn.XLOOKUP(G11,map_headernames!L:L,map_headernames!O:O),"")</f>
        <v/>
      </c>
      <c r="J11" s="23" t="e">
        <f>_xlfn.XLOOKUP(K11,map_headernames!Q:Q,map_headernames!Q:Q)</f>
        <v>#N/A</v>
      </c>
      <c r="K11" s="229" t="s">
        <v>6581</v>
      </c>
      <c r="L11" s="23" t="str">
        <f>IFERROR(_xlfn.XLOOKUP(G11,map_headernames!L:L,map_headernames!Q:Q),"")</f>
        <v/>
      </c>
      <c r="M11" s="23" t="str">
        <f>IFERROR(_xlfn.XLOOKUP(H11,map_headernames!O:O,map_headernames!Q:Q),"")</f>
        <v/>
      </c>
      <c r="N11" s="501" t="s">
        <v>6559</v>
      </c>
      <c r="O11" s="23" t="s">
        <v>6543</v>
      </c>
      <c r="P11" s="388" t="s">
        <v>5434</v>
      </c>
      <c r="R11" t="str">
        <f t="shared" si="0"/>
        <v>HLI_IE</v>
      </c>
      <c r="U11" s="177" t="s">
        <v>6568</v>
      </c>
    </row>
    <row r="12" spans="1:21">
      <c r="A12">
        <v>313</v>
      </c>
      <c r="B12" s="605" t="s">
        <v>3786</v>
      </c>
      <c r="C12" s="511">
        <v>0</v>
      </c>
      <c r="D12" s="511" t="s">
        <v>6100</v>
      </c>
      <c r="E12" s="387" t="str">
        <f>IFERROR(_xlfn.XLOOKUP(B12,map_headernames!M:M,map_headernames!M:M),"")</f>
        <v/>
      </c>
      <c r="F12" s="387" t="str">
        <f>IFERROR(_xlfn.XLOOKUP(B12,map_headernames!N:N,map_headernames!N:N),"")</f>
        <v/>
      </c>
      <c r="G12" s="387" t="str">
        <f>IFERROR(_xlfn.XLOOKUP($B12,map_headernames!L:L,map_headernames!L:L),"")</f>
        <v/>
      </c>
      <c r="H12" s="229" t="e">
        <f>_xlfn.XLOOKUP(K12,map_headernames!$Q$1:$Q$734,map_headernames!$O$1:$O$734)</f>
        <v>#N/A</v>
      </c>
      <c r="I12" s="229" t="str">
        <f>IFERROR(_xlfn.XLOOKUP(G12,map_headernames!L:L,map_headernames!O:O),"")</f>
        <v/>
      </c>
      <c r="J12" s="23" t="e">
        <f>_xlfn.XLOOKUP(K12,map_headernames!Q:Q,map_headernames!Q:Q)</f>
        <v>#N/A</v>
      </c>
      <c r="K12" s="229" t="s">
        <v>6582</v>
      </c>
      <c r="L12" s="23" t="str">
        <f>IFERROR(_xlfn.XLOOKUP(G12,map_headernames!L:L,map_headernames!Q:Q),"")</f>
        <v/>
      </c>
      <c r="M12" s="23" t="str">
        <f>IFERROR(_xlfn.XLOOKUP(H12,map_headernames!O:O,map_headernames!Q:Q),"")</f>
        <v/>
      </c>
      <c r="N12" s="501" t="s">
        <v>6559</v>
      </c>
      <c r="O12" s="23" t="s">
        <v>6543</v>
      </c>
      <c r="R12" t="str">
        <f t="shared" si="0"/>
        <v>PCT_HLI_IE</v>
      </c>
      <c r="U12" s="177" t="s">
        <v>6569</v>
      </c>
    </row>
    <row r="13" spans="1:21">
      <c r="A13">
        <v>318</v>
      </c>
      <c r="B13" s="605" t="s">
        <v>3801</v>
      </c>
      <c r="C13" s="511">
        <v>0</v>
      </c>
      <c r="D13" s="511" t="s">
        <v>6105</v>
      </c>
      <c r="E13" s="387" t="str">
        <f>IFERROR(_xlfn.XLOOKUP(B13,map_headernames!M:M,map_headernames!M:M),"")</f>
        <v/>
      </c>
      <c r="F13" s="387" t="str">
        <f>IFERROR(_xlfn.XLOOKUP(B13,map_headernames!N:N,map_headernames!N:N),"")</f>
        <v/>
      </c>
      <c r="G13" s="387" t="str">
        <f>IFERROR(_xlfn.XLOOKUP($B13,map_headernames!L:L,map_headernames!L:L),"")</f>
        <v/>
      </c>
      <c r="H13" s="229" t="e">
        <f>_xlfn.XLOOKUP(K13,map_headernames!$Q$1:$Q$734,map_headernames!$O$1:$O$734)</f>
        <v>#N/A</v>
      </c>
      <c r="I13" s="229" t="str">
        <f>IFERROR(_xlfn.XLOOKUP(G13,map_headernames!L:L,map_headernames!O:O),"")</f>
        <v/>
      </c>
      <c r="J13" s="23" t="e">
        <f>_xlfn.XLOOKUP(K13,map_headernames!Q:Q,map_headernames!Q:Q)</f>
        <v>#N/A</v>
      </c>
      <c r="K13" s="229" t="s">
        <v>6584</v>
      </c>
      <c r="L13" s="23" t="str">
        <f>IFERROR(_xlfn.XLOOKUP(G13,map_headernames!L:L,map_headernames!Q:Q),"")</f>
        <v/>
      </c>
      <c r="M13" s="23" t="str">
        <f>IFERROR(_xlfn.XLOOKUP(H13,map_headernames!O:O,map_headernames!Q:Q),"")</f>
        <v/>
      </c>
      <c r="N13" s="501" t="s">
        <v>6559</v>
      </c>
      <c r="O13" s="23" t="s">
        <v>6543</v>
      </c>
      <c r="P13" s="388" t="s">
        <v>5434</v>
      </c>
      <c r="R13" t="str">
        <f t="shared" si="0"/>
        <v>HLI_API</v>
      </c>
      <c r="U13" s="177" t="s">
        <v>6570</v>
      </c>
    </row>
    <row r="14" spans="1:21">
      <c r="A14">
        <v>319</v>
      </c>
      <c r="B14" s="605" t="s">
        <v>3803</v>
      </c>
      <c r="C14" s="511">
        <v>0</v>
      </c>
      <c r="D14" s="511" t="s">
        <v>6106</v>
      </c>
      <c r="E14" s="387" t="str">
        <f>IFERROR(_xlfn.XLOOKUP(B14,map_headernames!M:M,map_headernames!M:M),"")</f>
        <v/>
      </c>
      <c r="F14" s="387" t="str">
        <f>IFERROR(_xlfn.XLOOKUP(B14,map_headernames!N:N,map_headernames!N:N),"")</f>
        <v/>
      </c>
      <c r="G14" s="387" t="str">
        <f>IFERROR(_xlfn.XLOOKUP($B14,map_headernames!L:L,map_headernames!L:L),"")</f>
        <v/>
      </c>
      <c r="H14" s="229" t="e">
        <f>_xlfn.XLOOKUP(K14,map_headernames!$Q$1:$Q$734,map_headernames!$O$1:$O$734)</f>
        <v>#N/A</v>
      </c>
      <c r="I14" s="229" t="str">
        <f>IFERROR(_xlfn.XLOOKUP(G14,map_headernames!L:L,map_headernames!O:O),"")</f>
        <v/>
      </c>
      <c r="J14" s="23" t="e">
        <f>_xlfn.XLOOKUP(K14,map_headernames!Q:Q,map_headernames!Q:Q)</f>
        <v>#N/A</v>
      </c>
      <c r="K14" s="229" t="s">
        <v>6583</v>
      </c>
      <c r="L14" s="23" t="str">
        <f>IFERROR(_xlfn.XLOOKUP(G14,map_headernames!L:L,map_headernames!Q:Q),"")</f>
        <v/>
      </c>
      <c r="M14" s="23" t="str">
        <f>IFERROR(_xlfn.XLOOKUP(H14,map_headernames!O:O,map_headernames!Q:Q),"")</f>
        <v/>
      </c>
      <c r="N14" s="501" t="s">
        <v>6559</v>
      </c>
      <c r="O14" s="23" t="s">
        <v>6543</v>
      </c>
      <c r="R14" t="str">
        <f t="shared" si="0"/>
        <v>PCT_HLI_API</v>
      </c>
      <c r="U14" s="177" t="s">
        <v>6565</v>
      </c>
    </row>
    <row r="15" spans="1:21">
      <c r="A15">
        <v>324</v>
      </c>
      <c r="B15" s="605" t="s">
        <v>3818</v>
      </c>
      <c r="C15" s="511">
        <v>0</v>
      </c>
      <c r="D15" s="511" t="s">
        <v>6111</v>
      </c>
      <c r="E15" s="387" t="str">
        <f>IFERROR(_xlfn.XLOOKUP(B15,map_headernames!M:M,map_headernames!M:M),"")</f>
        <v/>
      </c>
      <c r="F15" s="387" t="str">
        <f>IFERROR(_xlfn.XLOOKUP(B15,map_headernames!N:N,map_headernames!N:N),"")</f>
        <v/>
      </c>
      <c r="G15" s="387" t="str">
        <f>IFERROR(_xlfn.XLOOKUP($B15,map_headernames!L:L,map_headernames!L:L),"")</f>
        <v/>
      </c>
      <c r="H15" s="229" t="e">
        <f>_xlfn.XLOOKUP(K15,map_headernames!$Q$1:$Q$734,map_headernames!$O$1:$O$734)</f>
        <v>#N/A</v>
      </c>
      <c r="I15" s="229" t="str">
        <f>IFERROR(_xlfn.XLOOKUP(G15,map_headernames!L:L,map_headernames!O:O),"")</f>
        <v/>
      </c>
      <c r="J15" s="23" t="e">
        <f>_xlfn.XLOOKUP(K15,map_headernames!Q:Q,map_headernames!Q:Q)</f>
        <v>#N/A</v>
      </c>
      <c r="K15" s="229" t="s">
        <v>6585</v>
      </c>
      <c r="L15" s="23" t="str">
        <f>IFERROR(_xlfn.XLOOKUP(G15,map_headernames!L:L,map_headernames!Q:Q),"")</f>
        <v/>
      </c>
      <c r="M15" s="23" t="str">
        <f>IFERROR(_xlfn.XLOOKUP(H15,map_headernames!O:O,map_headernames!Q:Q),"")</f>
        <v/>
      </c>
      <c r="N15" s="501" t="s">
        <v>6559</v>
      </c>
      <c r="O15" s="23" t="s">
        <v>6543</v>
      </c>
      <c r="P15" s="388" t="s">
        <v>5434</v>
      </c>
      <c r="R15" t="str">
        <f t="shared" si="0"/>
        <v>HLI_OTHER</v>
      </c>
      <c r="U15" s="177" t="s">
        <v>6571</v>
      </c>
    </row>
    <row r="16" spans="1:21">
      <c r="A16">
        <v>325</v>
      </c>
      <c r="B16" s="605" t="s">
        <v>3820</v>
      </c>
      <c r="C16" s="511">
        <v>0</v>
      </c>
      <c r="D16" s="511" t="s">
        <v>6112</v>
      </c>
      <c r="E16" s="387" t="str">
        <f>IFERROR(_xlfn.XLOOKUP(B16,map_headernames!M:M,map_headernames!M:M),"")</f>
        <v/>
      </c>
      <c r="F16" s="387" t="str">
        <f>IFERROR(_xlfn.XLOOKUP(B16,map_headernames!N:N,map_headernames!N:N),"")</f>
        <v/>
      </c>
      <c r="G16" s="387" t="str">
        <f>IFERROR(_xlfn.XLOOKUP($B16,map_headernames!L:L,map_headernames!L:L),"")</f>
        <v/>
      </c>
      <c r="H16" s="229" t="e">
        <f>_xlfn.XLOOKUP(K16,map_headernames!$Q$1:$Q$734,map_headernames!$O$1:$O$734)</f>
        <v>#N/A</v>
      </c>
      <c r="I16" s="229" t="str">
        <f>IFERROR(_xlfn.XLOOKUP(G16,map_headernames!L:L,map_headernames!O:O),"")</f>
        <v/>
      </c>
      <c r="J16" s="23" t="e">
        <f>_xlfn.XLOOKUP(K16,map_headernames!Q:Q,map_headernames!Q:Q)</f>
        <v>#N/A</v>
      </c>
      <c r="K16" s="229" t="s">
        <v>6586</v>
      </c>
      <c r="L16" s="23" t="str">
        <f>IFERROR(_xlfn.XLOOKUP(G16,map_headernames!L:L,map_headernames!Q:Q),"")</f>
        <v/>
      </c>
      <c r="M16" s="23" t="str">
        <f>IFERROR(_xlfn.XLOOKUP(H16,map_headernames!O:O,map_headernames!Q:Q),"")</f>
        <v/>
      </c>
      <c r="N16" s="501" t="s">
        <v>6559</v>
      </c>
      <c r="O16" s="23" t="s">
        <v>6543</v>
      </c>
      <c r="R16" t="str">
        <f t="shared" si="0"/>
        <v>PCT_HLI_OTHER</v>
      </c>
      <c r="U16" s="391" t="s">
        <v>5732</v>
      </c>
    </row>
    <row r="17" spans="1:23">
      <c r="A17" s="8">
        <v>301</v>
      </c>
      <c r="B17" s="23" t="s">
        <v>3757</v>
      </c>
      <c r="C17" s="23">
        <v>261</v>
      </c>
      <c r="D17" s="23" t="s">
        <v>3170</v>
      </c>
      <c r="E17" s="497" t="str">
        <f>IFERROR(_xlfn.XLOOKUP(B17,map_headernames!M:M,map_headernames!M:M),"")</f>
        <v/>
      </c>
      <c r="F17" s="497" t="str">
        <f>IFERROR(_xlfn.XLOOKUP(B17,map_headernames!N:N,map_headernames!N:N),"")</f>
        <v/>
      </c>
      <c r="G17" s="497" t="str">
        <f>IFERROR(_xlfn.XLOOKUP($B17,map_headernames!L:L,map_headernames!L:L),"")</f>
        <v/>
      </c>
      <c r="H17" s="23" t="str">
        <f>_xlfn.XLOOKUP(K17,map_headernames!$Q$1:$Q$734,map_headernames!$O$1:$O$734)</f>
        <v>ACSTOTHH</v>
      </c>
      <c r="I17" s="8" t="str">
        <f>IFERROR(_xlfn.XLOOKUP(G17,map_headernames!L:L,map_headernames!O:O),"")</f>
        <v/>
      </c>
      <c r="J17" s="23" t="str">
        <f>_xlfn.XLOOKUP(K17,map_headernames!Q:Q,map_headernames!Q:Q)</f>
        <v>hhlds</v>
      </c>
      <c r="K17" s="23" t="s">
        <v>1055</v>
      </c>
      <c r="L17" s="8" t="str">
        <f>IFERROR(_xlfn.XLOOKUP(G17,map_headernames!L:L,map_headernames!Q:Q),"")</f>
        <v/>
      </c>
      <c r="M17" s="23" t="str">
        <f>IFERROR(_xlfn.XLOOKUP(H17,map_headernames!O:O,map_headernames!Q:Q),"")</f>
        <v>hhlds</v>
      </c>
      <c r="N17" s="501" t="s">
        <v>6559</v>
      </c>
      <c r="O17" s="23" t="s">
        <v>6560</v>
      </c>
      <c r="R17" t="str">
        <f t="shared" si="0"/>
        <v>HSHOLDS_LAN</v>
      </c>
      <c r="U17" s="177" t="s">
        <v>5660</v>
      </c>
    </row>
    <row r="18" spans="1:23">
      <c r="A18">
        <v>245</v>
      </c>
      <c r="B18" s="388" t="s">
        <v>3618</v>
      </c>
      <c r="C18" s="388">
        <v>517</v>
      </c>
      <c r="D18" s="388" t="s">
        <v>6033</v>
      </c>
      <c r="E18" s="390" t="str">
        <f>IFERROR(_xlfn.XLOOKUP(B18,map_headernames!M:M,map_headernames!M:M),"")</f>
        <v/>
      </c>
      <c r="F18" s="390" t="str">
        <f>IFERROR(_xlfn.XLOOKUP(B18,map_headernames!N:N,map_headernames!N:N),"")</f>
        <v/>
      </c>
      <c r="G18" s="390" t="str">
        <f>IFERROR(_xlfn.XLOOKUP($B18,map_headernames!L:L,map_headernames!L:L),"")</f>
        <v/>
      </c>
      <c r="H18" s="388">
        <f>_xlfn.XLOOKUP(K18,map_headernames!$Q$1:$Q$734,map_headernames!$O$1:$O$734)</f>
        <v>0</v>
      </c>
      <c r="I18" s="388" t="str">
        <f>IFERROR(_xlfn.XLOOKUP(G18,map_headernames!L:L,map_headernames!O:O),"")</f>
        <v/>
      </c>
      <c r="J18" s="388"/>
      <c r="K18" s="388"/>
      <c r="L18" s="388" t="str">
        <f>IFERROR(_xlfn.XLOOKUP(G18,map_headernames!L:L,map_headernames!Q:Q),"")</f>
        <v/>
      </c>
      <c r="M18" s="388" t="str">
        <f>IFERROR(_xlfn.XLOOKUP(H18,map_headernames!O:O,map_headernames!Q:Q),"")</f>
        <v/>
      </c>
      <c r="N18" s="499" t="s">
        <v>6555</v>
      </c>
      <c r="O18" s="388" t="s">
        <v>6556</v>
      </c>
      <c r="R18" t="str">
        <f t="shared" si="0"/>
        <v>LAN_ENG_ONLY</v>
      </c>
      <c r="U18" s="177" t="s">
        <v>5661</v>
      </c>
    </row>
    <row r="19" spans="1:23">
      <c r="A19">
        <v>246</v>
      </c>
      <c r="B19" s="388" t="s">
        <v>3620</v>
      </c>
      <c r="C19" s="388">
        <v>97.547169811320799</v>
      </c>
      <c r="D19" s="388" t="s">
        <v>6034</v>
      </c>
      <c r="E19" s="390" t="str">
        <f>IFERROR(_xlfn.XLOOKUP(B19,map_headernames!M:M,map_headernames!M:M),"")</f>
        <v/>
      </c>
      <c r="F19" s="390" t="str">
        <f>IFERROR(_xlfn.XLOOKUP(B19,map_headernames!N:N,map_headernames!N:N),"")</f>
        <v/>
      </c>
      <c r="G19" s="390" t="str">
        <f>IFERROR(_xlfn.XLOOKUP($B19,map_headernames!L:L,map_headernames!L:L),"")</f>
        <v/>
      </c>
      <c r="H19" s="388">
        <f>_xlfn.XLOOKUP(K19,map_headernames!$Q$1:$Q$734,map_headernames!$O$1:$O$734)</f>
        <v>0</v>
      </c>
      <c r="I19" s="388" t="str">
        <f>IFERROR(_xlfn.XLOOKUP(G19,map_headernames!L:L,map_headernames!O:O),"")</f>
        <v/>
      </c>
      <c r="J19" s="388"/>
      <c r="K19" s="388"/>
      <c r="L19" s="388" t="str">
        <f>IFERROR(_xlfn.XLOOKUP(G19,map_headernames!L:L,map_headernames!Q:Q),"")</f>
        <v/>
      </c>
      <c r="M19" s="388" t="str">
        <f>IFERROR(_xlfn.XLOOKUP(H19,map_headernames!O:O,map_headernames!Q:Q),"")</f>
        <v/>
      </c>
      <c r="N19" s="499" t="s">
        <v>6555</v>
      </c>
      <c r="O19" s="388" t="s">
        <v>6556</v>
      </c>
      <c r="R19" t="str">
        <f t="shared" si="0"/>
        <v>PCT_LAN_ENG_ONLY</v>
      </c>
    </row>
    <row r="20" spans="1:23">
      <c r="A20">
        <v>304</v>
      </c>
      <c r="B20" s="511" t="s">
        <v>3763</v>
      </c>
      <c r="C20" s="511">
        <v>252</v>
      </c>
      <c r="D20" s="511" t="s">
        <v>6091</v>
      </c>
      <c r="E20" s="387" t="str">
        <f>IFERROR(_xlfn.XLOOKUP(B20,map_headernames!M:M,map_headernames!M:M),"")</f>
        <v/>
      </c>
      <c r="F20" s="387" t="str">
        <f>IFERROR(_xlfn.XLOOKUP(B20,map_headernames!N:N,map_headernames!N:N),"")</f>
        <v/>
      </c>
      <c r="G20" s="387" t="str">
        <f>IFERROR(_xlfn.XLOOKUP($B20,map_headernames!L:L,map_headernames!L:L),"")</f>
        <v/>
      </c>
      <c r="H20" s="229">
        <f>_xlfn.XLOOKUP(K20,map_headernames!$Q$1:$Q$734,map_headernames!$O$1:$O$734)</f>
        <v>0</v>
      </c>
      <c r="I20" s="229" t="str">
        <f>IFERROR(_xlfn.XLOOKUP(G20,map_headernames!L:L,map_headernames!O:O),"")</f>
        <v/>
      </c>
      <c r="J20" s="229"/>
      <c r="K20" s="229"/>
      <c r="L20" s="23" t="str">
        <f>IFERROR(_xlfn.XLOOKUP(G20,map_headernames!L:L,map_headernames!Q:Q),"")</f>
        <v/>
      </c>
      <c r="M20" s="23" t="str">
        <f>IFERROR(_xlfn.XLOOKUP(H20,map_headernames!O:O,map_headernames!Q:Q),"")</f>
        <v/>
      </c>
      <c r="N20" s="501" t="s">
        <v>6559</v>
      </c>
      <c r="O20" s="23" t="s">
        <v>6543</v>
      </c>
      <c r="P20" s="388" t="s">
        <v>5434</v>
      </c>
      <c r="R20" t="str">
        <f t="shared" si="0"/>
        <v>HLI_ENGLISH</v>
      </c>
      <c r="T20" s="481" t="s">
        <v>7183</v>
      </c>
    </row>
    <row r="21" spans="1:23">
      <c r="A21">
        <v>305</v>
      </c>
      <c r="B21" s="511" t="s">
        <v>3765</v>
      </c>
      <c r="C21" s="511">
        <v>96.551724137931004</v>
      </c>
      <c r="D21" s="511" t="s">
        <v>6092</v>
      </c>
      <c r="E21" s="387" t="str">
        <f>IFERROR(_xlfn.XLOOKUP(B21,map_headernames!M:M,map_headernames!M:M),"")</f>
        <v/>
      </c>
      <c r="F21" s="387" t="str">
        <f>IFERROR(_xlfn.XLOOKUP(B21,map_headernames!N:N,map_headernames!N:N),"")</f>
        <v/>
      </c>
      <c r="G21" s="387" t="str">
        <f>IFERROR(_xlfn.XLOOKUP($B21,map_headernames!L:L,map_headernames!L:L),"")</f>
        <v/>
      </c>
      <c r="H21" s="229">
        <f>_xlfn.XLOOKUP(K21,map_headernames!$Q$1:$Q$734,map_headernames!$O$1:$O$734)</f>
        <v>0</v>
      </c>
      <c r="I21" s="229" t="str">
        <f>IFERROR(_xlfn.XLOOKUP(G21,map_headernames!L:L,map_headernames!O:O),"")</f>
        <v/>
      </c>
      <c r="J21" s="229"/>
      <c r="K21" s="229"/>
      <c r="L21" s="23" t="str">
        <f>IFERROR(_xlfn.XLOOKUP(G21,map_headernames!L:L,map_headernames!Q:Q),"")</f>
        <v/>
      </c>
      <c r="M21" s="23" t="str">
        <f>IFERROR(_xlfn.XLOOKUP(H21,map_headernames!O:O,map_headernames!Q:Q),"")</f>
        <v/>
      </c>
      <c r="N21" s="501" t="s">
        <v>6559</v>
      </c>
      <c r="O21" s="23" t="s">
        <v>6543</v>
      </c>
      <c r="R21" t="str">
        <f t="shared" si="0"/>
        <v>PCT_HLI_ENGLISH</v>
      </c>
      <c r="S21" s="34"/>
      <c r="T21" s="121" t="s">
        <v>7184</v>
      </c>
      <c r="U21" s="121" t="s">
        <v>7185</v>
      </c>
    </row>
    <row r="22" spans="1:23">
      <c r="A22">
        <v>253</v>
      </c>
      <c r="B22" s="388" t="s">
        <v>3638</v>
      </c>
      <c r="C22" s="388">
        <v>0</v>
      </c>
      <c r="D22" s="388" t="s">
        <v>6041</v>
      </c>
      <c r="E22" s="390" t="str">
        <f>IFERROR(_xlfn.XLOOKUP(B22,map_headernames!M:M,map_headernames!M:M),"")</f>
        <v/>
      </c>
      <c r="F22" s="390" t="str">
        <f>IFERROR(_xlfn.XLOOKUP(B22,map_headernames!N:N,map_headernames!N:N),"")</f>
        <v/>
      </c>
      <c r="G22" s="390" t="str">
        <f>IFERROR(_xlfn.XLOOKUP($B22,map_headernames!L:L,map_headernames!L:L),"")</f>
        <v/>
      </c>
      <c r="H22" s="388">
        <f>_xlfn.XLOOKUP(K22,map_headernames!$Q$1:$Q$734,map_headernames!$O$1:$O$734)</f>
        <v>0</v>
      </c>
      <c r="I22" s="388" t="str">
        <f>IFERROR(_xlfn.XLOOKUP(G22,map_headernames!L:L,map_headernames!O:O),"")</f>
        <v/>
      </c>
      <c r="J22" s="388"/>
      <c r="K22" s="388"/>
      <c r="L22" s="388" t="str">
        <f>IFERROR(_xlfn.XLOOKUP(G22,map_headernames!L:L,map_headernames!Q:Q),"")</f>
        <v/>
      </c>
      <c r="M22" s="388" t="str">
        <f>IFERROR(_xlfn.XLOOKUP(H22,map_headernames!O:O,map_headernames!Q:Q),"")</f>
        <v/>
      </c>
      <c r="N22" s="499" t="s">
        <v>6555</v>
      </c>
      <c r="O22" s="388" t="s">
        <v>6556</v>
      </c>
      <c r="R22" t="str">
        <f t="shared" si="0"/>
        <v>LAN_ENG_NW</v>
      </c>
      <c r="S22" s="34">
        <v>1</v>
      </c>
      <c r="T22" s="18" t="s">
        <v>5764</v>
      </c>
      <c r="U22" s="18" t="s">
        <v>5764</v>
      </c>
      <c r="V22" s="18" t="s">
        <v>7187</v>
      </c>
      <c r="W22" s="18" t="s">
        <v>7189</v>
      </c>
    </row>
    <row r="23" spans="1:23">
      <c r="A23">
        <v>254</v>
      </c>
      <c r="B23" s="388" t="s">
        <v>3640</v>
      </c>
      <c r="C23" s="388">
        <v>0</v>
      </c>
      <c r="D23" s="388" t="s">
        <v>6042</v>
      </c>
      <c r="E23" s="390" t="str">
        <f>IFERROR(_xlfn.XLOOKUP(B23,map_headernames!M:M,map_headernames!M:M),"")</f>
        <v/>
      </c>
      <c r="F23" s="390" t="str">
        <f>IFERROR(_xlfn.XLOOKUP(B23,map_headernames!N:N,map_headernames!N:N),"")</f>
        <v/>
      </c>
      <c r="G23" s="390" t="str">
        <f>IFERROR(_xlfn.XLOOKUP($B23,map_headernames!L:L,map_headernames!L:L),"")</f>
        <v/>
      </c>
      <c r="H23" s="388">
        <f>_xlfn.XLOOKUP(K23,map_headernames!$Q$1:$Q$734,map_headernames!$O$1:$O$734)</f>
        <v>0</v>
      </c>
      <c r="I23" s="388" t="str">
        <f>IFERROR(_xlfn.XLOOKUP(G23,map_headernames!L:L,map_headernames!O:O),"")</f>
        <v/>
      </c>
      <c r="J23" s="388"/>
      <c r="K23" s="388"/>
      <c r="L23" s="388" t="str">
        <f>IFERROR(_xlfn.XLOOKUP(G23,map_headernames!L:L,map_headernames!Q:Q),"")</f>
        <v/>
      </c>
      <c r="M23" s="388" t="str">
        <f>IFERROR(_xlfn.XLOOKUP(H23,map_headernames!O:O,map_headernames!Q:Q),"")</f>
        <v/>
      </c>
      <c r="N23" s="499" t="s">
        <v>6555</v>
      </c>
      <c r="O23" s="388" t="s">
        <v>6556</v>
      </c>
      <c r="R23" t="str">
        <f t="shared" si="0"/>
        <v>PCT_LAN_ENG_NW</v>
      </c>
      <c r="S23" s="34">
        <v>2</v>
      </c>
      <c r="T23" t="s">
        <v>3614</v>
      </c>
      <c r="U23" s="121" t="s">
        <v>5312</v>
      </c>
      <c r="W23" t="str">
        <f>_xlfn.XLOOKUP(T23,B:B,D:D)</f>
        <v>Number_of_Persons_for_whom_Language_Ability_is_Determined</v>
      </c>
    </row>
    <row r="24" spans="1:23">
      <c r="A24">
        <v>256</v>
      </c>
      <c r="B24" s="388" t="s">
        <v>3645</v>
      </c>
      <c r="C24" s="388">
        <v>0</v>
      </c>
      <c r="D24" s="388" t="s">
        <v>6044</v>
      </c>
      <c r="E24" s="390" t="str">
        <f>IFERROR(_xlfn.XLOOKUP(B24,map_headernames!M:M,map_headernames!M:M),"")</f>
        <v/>
      </c>
      <c r="F24" s="390" t="str">
        <f>IFERROR(_xlfn.XLOOKUP(B24,map_headernames!N:N,map_headernames!N:N),"")</f>
        <v/>
      </c>
      <c r="G24" s="390" t="str">
        <f>IFERROR(_xlfn.XLOOKUP($B24,map_headernames!L:L,map_headernames!L:L),"")</f>
        <v/>
      </c>
      <c r="H24" s="388">
        <f>_xlfn.XLOOKUP(K24,map_headernames!$Q$1:$Q$734,map_headernames!$O$1:$O$734)</f>
        <v>0</v>
      </c>
      <c r="I24" s="388" t="str">
        <f>IFERROR(_xlfn.XLOOKUP(G24,map_headernames!L:L,map_headernames!O:O),"")</f>
        <v/>
      </c>
      <c r="J24" s="388"/>
      <c r="K24" s="388"/>
      <c r="L24" s="388" t="str">
        <f>IFERROR(_xlfn.XLOOKUP(G24,map_headernames!L:L,map_headernames!Q:Q),"")</f>
        <v/>
      </c>
      <c r="M24" s="388" t="str">
        <f>IFERROR(_xlfn.XLOOKUP(H24,map_headernames!O:O,map_headernames!Q:Q),"")</f>
        <v/>
      </c>
      <c r="N24" s="499" t="s">
        <v>6555</v>
      </c>
      <c r="O24" s="388" t="s">
        <v>6556</v>
      </c>
      <c r="R24" t="str">
        <f t="shared" si="0"/>
        <v>PCT_LAN_ENG_NA</v>
      </c>
      <c r="S24" s="34">
        <v>3</v>
      </c>
      <c r="T24" t="s">
        <v>3618</v>
      </c>
      <c r="U24" t="s">
        <v>3618</v>
      </c>
      <c r="W24" t="str">
        <f t="shared" ref="W24:W87" si="1">_xlfn.XLOOKUP(T24,B:B,D:D)</f>
        <v>Persons_who_Speak_only_English</v>
      </c>
    </row>
    <row r="25" spans="1:23">
      <c r="A25">
        <v>257</v>
      </c>
      <c r="B25" s="388" t="s">
        <v>3648</v>
      </c>
      <c r="C25" s="388">
        <v>0</v>
      </c>
      <c r="D25" s="388" t="s">
        <v>6045</v>
      </c>
      <c r="E25" s="390" t="str">
        <f>IFERROR(_xlfn.XLOOKUP(B25,map_headernames!M:M,map_headernames!M:M),"")</f>
        <v/>
      </c>
      <c r="F25" s="390" t="str">
        <f>IFERROR(_xlfn.XLOOKUP(B25,map_headernames!N:N,map_headernames!N:N),"")</f>
        <v/>
      </c>
      <c r="G25" s="390" t="str">
        <f>IFERROR(_xlfn.XLOOKUP($B25,map_headernames!L:L,map_headernames!L:L),"")</f>
        <v/>
      </c>
      <c r="H25" s="388">
        <f>_xlfn.XLOOKUP(K25,map_headernames!$Q$1:$Q$734,map_headernames!$O$1:$O$734)</f>
        <v>0</v>
      </c>
      <c r="I25" s="388" t="str">
        <f>IFERROR(_xlfn.XLOOKUP(G25,map_headernames!L:L,map_headernames!O:O),"")</f>
        <v/>
      </c>
      <c r="J25" s="388"/>
      <c r="K25" s="388"/>
      <c r="L25" s="388" t="str">
        <f>IFERROR(_xlfn.XLOOKUP(G25,map_headernames!L:L,map_headernames!Q:Q),"")</f>
        <v/>
      </c>
      <c r="M25" s="388" t="str">
        <f>IFERROR(_xlfn.XLOOKUP(H25,map_headernames!O:O,map_headernames!Q:Q),"")</f>
        <v/>
      </c>
      <c r="N25" s="499" t="s">
        <v>6555</v>
      </c>
      <c r="O25" s="388" t="s">
        <v>6556</v>
      </c>
      <c r="R25" t="str">
        <f t="shared" si="0"/>
        <v>LAN_ENG_LTW</v>
      </c>
      <c r="S25" s="34">
        <v>4</v>
      </c>
      <c r="T25" t="s">
        <v>3620</v>
      </c>
      <c r="U25" t="s">
        <v>3620</v>
      </c>
      <c r="W25" t="str">
        <f t="shared" si="1"/>
        <v>Pct__Persons_who_Speak_only_English</v>
      </c>
    </row>
    <row r="26" spans="1:23">
      <c r="A26">
        <v>258</v>
      </c>
      <c r="B26" s="388" t="s">
        <v>3650</v>
      </c>
      <c r="C26" s="388">
        <v>0</v>
      </c>
      <c r="D26" s="388" t="s">
        <v>6046</v>
      </c>
      <c r="E26" s="390" t="str">
        <f>IFERROR(_xlfn.XLOOKUP(B26,map_headernames!M:M,map_headernames!M:M),"")</f>
        <v/>
      </c>
      <c r="F26" s="390" t="str">
        <f>IFERROR(_xlfn.XLOOKUP(B26,map_headernames!N:N,map_headernames!N:N),"")</f>
        <v/>
      </c>
      <c r="G26" s="390" t="str">
        <f>IFERROR(_xlfn.XLOOKUP($B26,map_headernames!L:L,map_headernames!L:L),"")</f>
        <v/>
      </c>
      <c r="H26" s="388">
        <f>_xlfn.XLOOKUP(K26,map_headernames!$Q$1:$Q$734,map_headernames!$O$1:$O$734)</f>
        <v>0</v>
      </c>
      <c r="I26" s="388" t="str">
        <f>IFERROR(_xlfn.XLOOKUP(G26,map_headernames!L:L,map_headernames!O:O),"")</f>
        <v/>
      </c>
      <c r="J26" s="388"/>
      <c r="K26" s="388"/>
      <c r="L26" s="388" t="str">
        <f>IFERROR(_xlfn.XLOOKUP(G26,map_headernames!L:L,map_headernames!Q:Q),"")</f>
        <v/>
      </c>
      <c r="M26" s="388" t="str">
        <f>IFERROR(_xlfn.XLOOKUP(H26,map_headernames!O:O,map_headernames!Q:Q),"")</f>
        <v/>
      </c>
      <c r="N26" s="499" t="s">
        <v>6555</v>
      </c>
      <c r="O26" s="388" t="s">
        <v>6556</v>
      </c>
      <c r="R26" t="str">
        <f t="shared" si="0"/>
        <v>PCT_LAN_ENG_LTW</v>
      </c>
      <c r="S26" s="34">
        <v>5</v>
      </c>
      <c r="T26" t="s">
        <v>3623</v>
      </c>
      <c r="U26" t="s">
        <v>3623</v>
      </c>
      <c r="W26" t="str">
        <f t="shared" si="1"/>
        <v>Persons_who_Speak_non_English_at_Home</v>
      </c>
    </row>
    <row r="27" spans="1:23">
      <c r="A27">
        <v>259</v>
      </c>
      <c r="B27" s="388" t="s">
        <v>3653</v>
      </c>
      <c r="C27" s="388">
        <v>7</v>
      </c>
      <c r="D27" s="388" t="s">
        <v>6047</v>
      </c>
      <c r="E27" s="390" t="str">
        <f>IFERROR(_xlfn.XLOOKUP(B27,map_headernames!M:M,map_headernames!M:M),"")</f>
        <v/>
      </c>
      <c r="F27" s="390" t="str">
        <f>IFERROR(_xlfn.XLOOKUP(B27,map_headernames!N:N,map_headernames!N:N),"")</f>
        <v/>
      </c>
      <c r="G27" s="390" t="str">
        <f>IFERROR(_xlfn.XLOOKUP($B27,map_headernames!L:L,map_headernames!L:L),"")</f>
        <v/>
      </c>
      <c r="H27" s="388">
        <f>_xlfn.XLOOKUP(K27,map_headernames!$Q$1:$Q$734,map_headernames!$O$1:$O$734)</f>
        <v>0</v>
      </c>
      <c r="I27" s="388" t="str">
        <f>IFERROR(_xlfn.XLOOKUP(G27,map_headernames!L:L,map_headernames!O:O),"")</f>
        <v/>
      </c>
      <c r="J27" s="388"/>
      <c r="K27" s="388"/>
      <c r="L27" s="388" t="str">
        <f>IFERROR(_xlfn.XLOOKUP(G27,map_headernames!L:L,map_headernames!Q:Q),"")</f>
        <v/>
      </c>
      <c r="M27" s="388" t="str">
        <f>IFERROR(_xlfn.XLOOKUP(H27,map_headernames!O:O,map_headernames!Q:Q),"")</f>
        <v/>
      </c>
      <c r="N27" s="499" t="s">
        <v>6555</v>
      </c>
      <c r="O27" s="388" t="s">
        <v>6556</v>
      </c>
      <c r="R27" t="str">
        <f t="shared" si="0"/>
        <v>LAN_ENG_LTVW</v>
      </c>
      <c r="S27" s="34">
        <v>6</v>
      </c>
      <c r="T27" t="s">
        <v>3625</v>
      </c>
      <c r="U27" t="s">
        <v>3625</v>
      </c>
      <c r="W27" t="str">
        <f t="shared" si="1"/>
        <v>Pct__Persons_who_Speak_non_English_at_Home</v>
      </c>
    </row>
    <row r="28" spans="1:23">
      <c r="A28">
        <v>260</v>
      </c>
      <c r="B28" s="388" t="s">
        <v>3655</v>
      </c>
      <c r="C28" s="388">
        <v>1.32075471698113</v>
      </c>
      <c r="D28" s="388" t="s">
        <v>6048</v>
      </c>
      <c r="E28" s="390" t="str">
        <f>IFERROR(_xlfn.XLOOKUP(B28,map_headernames!M:M,map_headernames!M:M),"")</f>
        <v/>
      </c>
      <c r="F28" s="390" t="str">
        <f>IFERROR(_xlfn.XLOOKUP(B28,map_headernames!N:N,map_headernames!N:N),"")</f>
        <v/>
      </c>
      <c r="G28" s="390" t="str">
        <f>IFERROR(_xlfn.XLOOKUP($B28,map_headernames!L:L,map_headernames!L:L),"")</f>
        <v/>
      </c>
      <c r="H28" s="388">
        <f>_xlfn.XLOOKUP(K28,map_headernames!$Q$1:$Q$734,map_headernames!$O$1:$O$734)</f>
        <v>0</v>
      </c>
      <c r="I28" s="388" t="str">
        <f>IFERROR(_xlfn.XLOOKUP(G28,map_headernames!L:L,map_headernames!O:O),"")</f>
        <v/>
      </c>
      <c r="J28" s="388"/>
      <c r="K28" s="388"/>
      <c r="L28" s="388" t="str">
        <f>IFERROR(_xlfn.XLOOKUP(G28,map_headernames!L:L,map_headernames!Q:Q),"")</f>
        <v/>
      </c>
      <c r="M28" s="388" t="str">
        <f>IFERROR(_xlfn.XLOOKUP(H28,map_headernames!O:O,map_headernames!Q:Q),"")</f>
        <v/>
      </c>
      <c r="N28" s="499" t="s">
        <v>6555</v>
      </c>
      <c r="O28" s="388" t="s">
        <v>6556</v>
      </c>
      <c r="R28" s="18" t="s">
        <v>3655</v>
      </c>
      <c r="S28" s="34">
        <v>7</v>
      </c>
      <c r="T28" t="s">
        <v>3628</v>
      </c>
      <c r="U28" t="s">
        <v>3628</v>
      </c>
      <c r="W28" t="str">
        <f t="shared" si="1"/>
        <v>Persons_who_Speak_English_Very_Well</v>
      </c>
    </row>
    <row r="29" spans="1:23">
      <c r="A29">
        <v>330</v>
      </c>
      <c r="B29" s="229" t="s">
        <v>3835</v>
      </c>
      <c r="C29" s="229">
        <v>279</v>
      </c>
      <c r="D29" s="229" t="s">
        <v>6117</v>
      </c>
      <c r="E29" s="387" t="str">
        <f>IFERROR(_xlfn.XLOOKUP(B29,map_headernames!M:M,map_headernames!M:M),"")</f>
        <v/>
      </c>
      <c r="F29" s="387" t="str">
        <f>IFERROR(_xlfn.XLOOKUP(B29,map_headernames!N:N,map_headernames!N:N),"")</f>
        <v/>
      </c>
      <c r="G29" s="387" t="str">
        <f>IFERROR(_xlfn.XLOOKUP($B29,map_headernames!L:L,map_headernames!L:L),"")</f>
        <v/>
      </c>
      <c r="H29" s="229" t="str">
        <f>_xlfn.XLOOKUP(K29,map_headernames!$Q$1:$Q$734,map_headernames!$O$1:$O$734)</f>
        <v>ACSTOTHU</v>
      </c>
      <c r="I29" s="229" t="str">
        <f>IFERROR(_xlfn.XLOOKUP(G29,map_headernames!L:L,map_headernames!O:O),"")</f>
        <v/>
      </c>
      <c r="J29" s="229"/>
      <c r="K29" s="229" t="s">
        <v>398</v>
      </c>
      <c r="L29" s="229" t="str">
        <f>IFERROR(_xlfn.XLOOKUP(G29,map_headernames!L:L,map_headernames!Q:Q),"")</f>
        <v/>
      </c>
      <c r="M29" s="229" t="str">
        <f>IFERROR(_xlfn.XLOOKUP(H29,map_headernames!O:O,map_headernames!Q:Q),"")</f>
        <v>builtunits</v>
      </c>
      <c r="N29" s="504" t="s">
        <v>5790</v>
      </c>
      <c r="O29" s="229" t="s">
        <v>6481</v>
      </c>
      <c r="S29" s="34">
        <v>8</v>
      </c>
      <c r="T29" t="s">
        <v>3630</v>
      </c>
      <c r="U29" t="s">
        <v>3630</v>
      </c>
      <c r="W29" t="str">
        <f t="shared" si="1"/>
        <v>Pct__Persons_who_Speak_English_Very_Well</v>
      </c>
    </row>
    <row r="30" spans="1:23">
      <c r="A30">
        <v>331</v>
      </c>
      <c r="B30" s="39" t="s">
        <v>3839</v>
      </c>
      <c r="C30" s="39">
        <v>11</v>
      </c>
      <c r="D30" s="39" t="s">
        <v>6118</v>
      </c>
      <c r="E30" s="487" t="str">
        <f>IFERROR(_xlfn.XLOOKUP(B30,map_headernames!M:M,map_headernames!M:M),"")</f>
        <v/>
      </c>
      <c r="F30" s="487" t="str">
        <f>IFERROR(_xlfn.XLOOKUP(B30,map_headernames!N:N,map_headernames!N:N),"")</f>
        <v/>
      </c>
      <c r="G30" s="487" t="str">
        <f>IFERROR(_xlfn.XLOOKUP($B30,map_headernames!L:L,map_headernames!L:L),"")</f>
        <v/>
      </c>
      <c r="H30" s="39" t="e">
        <f>_xlfn.XLOOKUP(K30,map_headernames!$Q$1:$Q$734,map_headernames!$O$1:$O$734)</f>
        <v>#N/A</v>
      </c>
      <c r="I30" s="39" t="str">
        <f>IFERROR(_xlfn.XLOOKUP(G30,map_headernames!L:L,map_headernames!O:O),"")</f>
        <v/>
      </c>
      <c r="J30" s="39"/>
      <c r="K30" s="39" t="s">
        <v>6472</v>
      </c>
      <c r="L30" s="39" t="str">
        <f>IFERROR(_xlfn.XLOOKUP(G30,map_headernames!L:L,map_headernames!Q:Q),"")</f>
        <v/>
      </c>
      <c r="M30" s="39" t="str">
        <f>IFERROR(_xlfn.XLOOKUP(H30,map_headernames!O:O,map_headernames!Q:Q),"")</f>
        <v/>
      </c>
      <c r="N30" s="502" t="s">
        <v>5790</v>
      </c>
      <c r="O30" s="39" t="s">
        <v>6589</v>
      </c>
      <c r="S30" s="34">
        <v>9</v>
      </c>
      <c r="T30" t="s">
        <v>3633</v>
      </c>
      <c r="U30" t="s">
        <v>3633</v>
      </c>
      <c r="W30" t="str">
        <f t="shared" si="1"/>
        <v>Persons_who_Speak_English_Well</v>
      </c>
    </row>
    <row r="31" spans="1:23">
      <c r="A31">
        <v>332</v>
      </c>
      <c r="B31" s="39" t="s">
        <v>3841</v>
      </c>
      <c r="C31" s="39">
        <v>3.9426523297490998</v>
      </c>
      <c r="D31" s="39" t="s">
        <v>6119</v>
      </c>
      <c r="E31" s="487" t="str">
        <f>IFERROR(_xlfn.XLOOKUP(B31,map_headernames!M:M,map_headernames!M:M),"")</f>
        <v/>
      </c>
      <c r="F31" s="487" t="str">
        <f>IFERROR(_xlfn.XLOOKUP(B31,map_headernames!N:N,map_headernames!N:N),"")</f>
        <v/>
      </c>
      <c r="G31" s="487" t="str">
        <f>IFERROR(_xlfn.XLOOKUP($B31,map_headernames!L:L,map_headernames!L:L),"")</f>
        <v/>
      </c>
      <c r="H31" s="39" t="e">
        <f>_xlfn.XLOOKUP(K31,map_headernames!$Q$1:$Q$734,map_headernames!$O$1:$O$734)</f>
        <v>#N/A</v>
      </c>
      <c r="I31" s="39" t="str">
        <f>IFERROR(_xlfn.XLOOKUP(G31,map_headernames!L:L,map_headernames!O:O),"")</f>
        <v/>
      </c>
      <c r="J31" s="39"/>
      <c r="K31" s="39" t="s">
        <v>6473</v>
      </c>
      <c r="L31" s="39" t="str">
        <f>IFERROR(_xlfn.XLOOKUP(G31,map_headernames!L:L,map_headernames!Q:Q),"")</f>
        <v/>
      </c>
      <c r="M31" s="39" t="str">
        <f>IFERROR(_xlfn.XLOOKUP(H31,map_headernames!O:O,map_headernames!Q:Q),"")</f>
        <v/>
      </c>
      <c r="N31" s="502" t="s">
        <v>5790</v>
      </c>
      <c r="O31" s="39" t="s">
        <v>6589</v>
      </c>
      <c r="S31" s="34" t="s">
        <v>7134</v>
      </c>
      <c r="T31" t="s">
        <v>3635</v>
      </c>
      <c r="U31" t="s">
        <v>3635</v>
      </c>
      <c r="W31" t="str">
        <f t="shared" si="1"/>
        <v>Pct__Persons_who_Speak_English_Well</v>
      </c>
    </row>
    <row r="32" spans="1:23">
      <c r="A32">
        <v>356</v>
      </c>
      <c r="B32" s="39" t="s">
        <v>3901</v>
      </c>
      <c r="C32" s="39">
        <v>93.548387096774206</v>
      </c>
      <c r="D32" s="39" t="s">
        <v>6143</v>
      </c>
      <c r="E32" s="487" t="str">
        <f>IFERROR(_xlfn.XLOOKUP(B32,map_headernames!M:M,map_headernames!M:M),"")</f>
        <v/>
      </c>
      <c r="F32" s="487" t="str">
        <f>IFERROR(_xlfn.XLOOKUP(B32,map_headernames!N:N,map_headernames!N:N),"")</f>
        <v/>
      </c>
      <c r="G32" s="487" t="str">
        <f>IFERROR(_xlfn.XLOOKUP($B32,map_headernames!L:L,map_headernames!L:L),"")</f>
        <v/>
      </c>
      <c r="H32" s="39" t="e">
        <f>_xlfn.XLOOKUP(K32,map_headernames!$Q$1:$Q$734,map_headernames!$O$1:$O$734)</f>
        <v>#N/A</v>
      </c>
      <c r="I32" s="39" t="str">
        <f>IFERROR(_xlfn.XLOOKUP(G32,map_headernames!L:L,map_headernames!O:O),"")</f>
        <v/>
      </c>
      <c r="J32" s="39"/>
      <c r="K32" s="39" t="s">
        <v>6469</v>
      </c>
      <c r="L32" s="39" t="str">
        <f>IFERROR(_xlfn.XLOOKUP(G32,map_headernames!L:L,map_headernames!Q:Q),"")</f>
        <v/>
      </c>
      <c r="M32" s="39" t="str">
        <f>IFERROR(_xlfn.XLOOKUP(H32,map_headernames!O:O,map_headernames!Q:Q),"")</f>
        <v/>
      </c>
      <c r="N32" s="502" t="s">
        <v>5790</v>
      </c>
      <c r="O32" s="39" t="s">
        <v>6589</v>
      </c>
      <c r="S32" s="34" t="s">
        <v>7135</v>
      </c>
      <c r="T32" t="s">
        <v>3638</v>
      </c>
      <c r="U32" t="s">
        <v>3638</v>
      </c>
      <c r="W32" t="str">
        <f t="shared" si="1"/>
        <v>Persons_who_Speak_English_Not_Well</v>
      </c>
    </row>
    <row r="33" spans="1:23">
      <c r="A33">
        <v>359</v>
      </c>
      <c r="B33" s="39" t="s">
        <v>3908</v>
      </c>
      <c r="C33" s="39">
        <v>81</v>
      </c>
      <c r="D33" s="39" t="s">
        <v>6146</v>
      </c>
      <c r="E33" s="487" t="str">
        <f>IFERROR(_xlfn.XLOOKUP(B33,map_headernames!M:M,map_headernames!M:M),"")</f>
        <v/>
      </c>
      <c r="F33" s="487" t="str">
        <f>IFERROR(_xlfn.XLOOKUP(B33,map_headernames!N:N,map_headernames!N:N),"")</f>
        <v/>
      </c>
      <c r="G33" s="487" t="str">
        <f>IFERROR(_xlfn.XLOOKUP($B33,map_headernames!L:L,map_headernames!L:L),"")</f>
        <v/>
      </c>
      <c r="H33" s="39" t="e">
        <f>_xlfn.XLOOKUP(K33,map_headernames!$Q$1:$Q$734,map_headernames!$O$1:$O$734)</f>
        <v>#N/A</v>
      </c>
      <c r="I33" s="39" t="str">
        <f>IFERROR(_xlfn.XLOOKUP(G33,map_headernames!L:L,map_headernames!O:O),"")</f>
        <v/>
      </c>
      <c r="J33" s="39"/>
      <c r="K33" s="39" t="s">
        <v>6470</v>
      </c>
      <c r="L33" s="39" t="str">
        <f>IFERROR(_xlfn.XLOOKUP(G33,map_headernames!L:L,map_headernames!Q:Q),"")</f>
        <v/>
      </c>
      <c r="M33" s="39" t="str">
        <f>IFERROR(_xlfn.XLOOKUP(H33,map_headernames!O:O,map_headernames!Q:Q),"")</f>
        <v/>
      </c>
      <c r="N33" s="502" t="s">
        <v>5790</v>
      </c>
      <c r="O33" s="39" t="s">
        <v>6589</v>
      </c>
      <c r="S33" s="34" t="s">
        <v>7136</v>
      </c>
      <c r="T33" t="s">
        <v>3640</v>
      </c>
      <c r="U33" t="s">
        <v>3640</v>
      </c>
      <c r="W33" t="str">
        <f t="shared" si="1"/>
        <v>Pct__Persons_who_Speak_English_Not_Well</v>
      </c>
    </row>
    <row r="34" spans="1:23">
      <c r="A34">
        <v>360</v>
      </c>
      <c r="B34" s="39" t="s">
        <v>3910</v>
      </c>
      <c r="C34" s="39">
        <v>31.034482758620701</v>
      </c>
      <c r="D34" s="39" t="s">
        <v>6147</v>
      </c>
      <c r="E34" s="487" t="str">
        <f>IFERROR(_xlfn.XLOOKUP(B34,map_headernames!M:M,map_headernames!M:M),"")</f>
        <v/>
      </c>
      <c r="F34" s="487" t="str">
        <f>IFERROR(_xlfn.XLOOKUP(B34,map_headernames!N:N,map_headernames!N:N),"")</f>
        <v/>
      </c>
      <c r="G34" s="487" t="str">
        <f>IFERROR(_xlfn.XLOOKUP($B34,map_headernames!L:L,map_headernames!L:L),"")</f>
        <v/>
      </c>
      <c r="H34" s="39" t="e">
        <f>_xlfn.XLOOKUP(K34,map_headernames!$Q$1:$Q$734,map_headernames!$O$1:$O$734)</f>
        <v>#N/A</v>
      </c>
      <c r="I34" s="39" t="str">
        <f>IFERROR(_xlfn.XLOOKUP(G34,map_headernames!L:L,map_headernames!O:O),"")</f>
        <v/>
      </c>
      <c r="J34" s="39"/>
      <c r="K34" s="39" t="s">
        <v>6471</v>
      </c>
      <c r="L34" s="39" t="str">
        <f>IFERROR(_xlfn.XLOOKUP(G34,map_headernames!L:L,map_headernames!Q:Q),"")</f>
        <v/>
      </c>
      <c r="M34" s="39" t="str">
        <f>IFERROR(_xlfn.XLOOKUP(H34,map_headernames!O:O,map_headernames!Q:Q),"")</f>
        <v/>
      </c>
      <c r="N34" s="502" t="s">
        <v>5790</v>
      </c>
      <c r="O34" s="39" t="s">
        <v>6589</v>
      </c>
      <c r="S34" s="34" t="s">
        <v>7137</v>
      </c>
      <c r="T34" t="s">
        <v>3643</v>
      </c>
      <c r="U34" s="121" t="s">
        <v>5313</v>
      </c>
      <c r="W34" t="str">
        <f t="shared" si="1"/>
        <v>Persons_who_Speak_English_Not_at_All</v>
      </c>
    </row>
    <row r="35" spans="1:23">
      <c r="A35">
        <v>571</v>
      </c>
      <c r="B35" s="136" t="s">
        <v>4462</v>
      </c>
      <c r="C35" s="136">
        <v>249</v>
      </c>
      <c r="D35" s="136" t="s">
        <v>6356</v>
      </c>
      <c r="E35" s="506" t="str">
        <f>IFERROR(_xlfn.XLOOKUP(B35,map_headernames!M:M,map_headernames!M:M),"")</f>
        <v/>
      </c>
      <c r="F35" s="506" t="str">
        <f>IFERROR(_xlfn.XLOOKUP(B35,map_headernames!N:N,map_headernames!N:N),"")</f>
        <v/>
      </c>
      <c r="G35" s="506" t="str">
        <f>IFERROR(_xlfn.XLOOKUP($B35,map_headernames!L:L,map_headernames!L:L),"")</f>
        <v/>
      </c>
      <c r="H35" s="136" t="e">
        <f>_xlfn.XLOOKUP(K35,map_headernames!$Q$1:$Q$734,map_headernames!$O$1:$O$734)</f>
        <v>#N/A</v>
      </c>
      <c r="I35" s="136" t="str">
        <f>IFERROR(_xlfn.XLOOKUP(G35,map_headernames!L:L,map_headernames!O:O),"")</f>
        <v/>
      </c>
      <c r="J35" s="136"/>
      <c r="K35" s="136" t="s">
        <v>6468</v>
      </c>
      <c r="L35" s="136" t="str">
        <f>IFERROR(_xlfn.XLOOKUP(G35,map_headernames!L:L,map_headernames!Q:Q),"")</f>
        <v/>
      </c>
      <c r="M35" s="136" t="str">
        <f>IFERROR(_xlfn.XLOOKUP(H35,map_headernames!O:O,map_headernames!Q:Q),"")</f>
        <v/>
      </c>
      <c r="N35" s="505" t="s">
        <v>6491</v>
      </c>
      <c r="O35" s="136" t="s">
        <v>6484</v>
      </c>
      <c r="S35" s="34" t="s">
        <v>7138</v>
      </c>
      <c r="T35" t="s">
        <v>3645</v>
      </c>
      <c r="U35" t="s">
        <v>3645</v>
      </c>
      <c r="W35" t="str">
        <f t="shared" si="1"/>
        <v>Pct__Persons_who_Speak_English_Not_at_All</v>
      </c>
    </row>
    <row r="36" spans="1:23">
      <c r="A36">
        <v>603</v>
      </c>
      <c r="B36" s="136" t="s">
        <v>4542</v>
      </c>
      <c r="C36" s="136">
        <v>468</v>
      </c>
      <c r="D36" s="136" t="s">
        <v>6388</v>
      </c>
      <c r="E36" s="506" t="str">
        <f>IFERROR(_xlfn.XLOOKUP(B36,map_headernames!M:M,map_headernames!M:M),"")</f>
        <v/>
      </c>
      <c r="F36" s="506" t="str">
        <f>IFERROR(_xlfn.XLOOKUP(B36,map_headernames!N:N,map_headernames!N:N),"")</f>
        <v/>
      </c>
      <c r="G36" s="506" t="str">
        <f>IFERROR(_xlfn.XLOOKUP($B36,map_headernames!L:L,map_headernames!L:L),"")</f>
        <v/>
      </c>
      <c r="H36" s="136" t="e">
        <f>_xlfn.XLOOKUP(K36,map_headernames!$Q$1:$Q$734,map_headernames!$O$1:$O$734)</f>
        <v>#N/A</v>
      </c>
      <c r="I36" s="136" t="str">
        <f>IFERROR(_xlfn.XLOOKUP(G36,map_headernames!L:L,map_headernames!O:O),"")</f>
        <v/>
      </c>
      <c r="J36" s="136"/>
      <c r="K36" s="136" t="s">
        <v>6467</v>
      </c>
      <c r="L36" s="136" t="str">
        <f>IFERROR(_xlfn.XLOOKUP(G36,map_headernames!L:L,map_headernames!Q:Q),"")</f>
        <v/>
      </c>
      <c r="M36" s="136" t="str">
        <f>IFERROR(_xlfn.XLOOKUP(H36,map_headernames!O:O,map_headernames!Q:Q),"")</f>
        <v/>
      </c>
      <c r="N36" s="505" t="s">
        <v>6491</v>
      </c>
      <c r="O36" s="136" t="s">
        <v>6484</v>
      </c>
      <c r="S36" s="34" t="s">
        <v>7139</v>
      </c>
      <c r="T36" t="s">
        <v>3648</v>
      </c>
      <c r="U36" t="s">
        <v>3648</v>
      </c>
      <c r="W36" t="str">
        <f t="shared" si="1"/>
        <v>Persons_who_Speak_English_less_than_Well</v>
      </c>
    </row>
    <row r="37" spans="1:23">
      <c r="A37">
        <v>604</v>
      </c>
      <c r="B37" s="136" t="s">
        <v>4544</v>
      </c>
      <c r="C37" s="136">
        <v>256</v>
      </c>
      <c r="D37" s="136" t="s">
        <v>6389</v>
      </c>
      <c r="E37" s="506" t="str">
        <f>IFERROR(_xlfn.XLOOKUP(B37,map_headernames!M:M,map_headernames!M:M),"")</f>
        <v/>
      </c>
      <c r="F37" s="506" t="str">
        <f>IFERROR(_xlfn.XLOOKUP(B37,map_headernames!N:N,map_headernames!N:N),"")</f>
        <v/>
      </c>
      <c r="G37" s="506" t="str">
        <f>IFERROR(_xlfn.XLOOKUP($B37,map_headernames!L:L,map_headernames!L:L),"")</f>
        <v/>
      </c>
      <c r="H37" s="136" t="e">
        <f>_xlfn.XLOOKUP(K37,map_headernames!$Q$1:$Q$734,map_headernames!$O$1:$O$734)</f>
        <v>#N/A</v>
      </c>
      <c r="I37" s="136" t="str">
        <f>IFERROR(_xlfn.XLOOKUP(G37,map_headernames!L:L,map_headernames!O:O),"")</f>
        <v/>
      </c>
      <c r="J37" s="136"/>
      <c r="K37" s="136" t="s">
        <v>6465</v>
      </c>
      <c r="L37" s="136" t="str">
        <f>IFERROR(_xlfn.XLOOKUP(G37,map_headernames!L:L,map_headernames!Q:Q),"")</f>
        <v/>
      </c>
      <c r="M37" s="136" t="str">
        <f>IFERROR(_xlfn.XLOOKUP(H37,map_headernames!O:O,map_headernames!Q:Q),"")</f>
        <v/>
      </c>
      <c r="N37" s="505" t="s">
        <v>6491</v>
      </c>
      <c r="O37" s="136" t="s">
        <v>6484</v>
      </c>
      <c r="S37" s="34" t="s">
        <v>7140</v>
      </c>
      <c r="T37" t="s">
        <v>3650</v>
      </c>
      <c r="U37" t="s">
        <v>3650</v>
      </c>
      <c r="W37" t="str">
        <f t="shared" si="1"/>
        <v>Pct__Persons_who_Speak_English_less_than_Well</v>
      </c>
    </row>
    <row r="38" spans="1:23">
      <c r="A38">
        <v>605</v>
      </c>
      <c r="B38" s="136" t="s">
        <v>4546</v>
      </c>
      <c r="C38" s="136">
        <v>54.700854700854698</v>
      </c>
      <c r="D38" s="136" t="s">
        <v>6390</v>
      </c>
      <c r="E38" s="506" t="str">
        <f>IFERROR(_xlfn.XLOOKUP(B38,map_headernames!M:M,map_headernames!M:M),"")</f>
        <v/>
      </c>
      <c r="F38" s="506" t="str">
        <f>IFERROR(_xlfn.XLOOKUP(B38,map_headernames!N:N,map_headernames!N:N),"")</f>
        <v/>
      </c>
      <c r="G38" s="506" t="str">
        <f>IFERROR(_xlfn.XLOOKUP($B38,map_headernames!L:L,map_headernames!L:L),"")</f>
        <v/>
      </c>
      <c r="H38" s="136" t="e">
        <f>_xlfn.XLOOKUP(K38,map_headernames!$Q$1:$Q$734,map_headernames!$O$1:$O$734)</f>
        <v>#N/A</v>
      </c>
      <c r="I38" s="136" t="str">
        <f>IFERROR(_xlfn.XLOOKUP(G38,map_headernames!L:L,map_headernames!O:O),"")</f>
        <v/>
      </c>
      <c r="J38" s="136"/>
      <c r="K38" s="136" t="s">
        <v>6466</v>
      </c>
      <c r="L38" s="136" t="str">
        <f>IFERROR(_xlfn.XLOOKUP(G38,map_headernames!L:L,map_headernames!Q:Q),"")</f>
        <v/>
      </c>
      <c r="M38" s="136" t="str">
        <f>IFERROR(_xlfn.XLOOKUP(H38,map_headernames!O:O,map_headernames!Q:Q),"")</f>
        <v/>
      </c>
      <c r="N38" s="505" t="s">
        <v>6491</v>
      </c>
      <c r="O38" s="136" t="s">
        <v>6484</v>
      </c>
      <c r="S38" s="34" t="s">
        <v>7141</v>
      </c>
      <c r="T38" t="s">
        <v>3653</v>
      </c>
      <c r="U38" t="s">
        <v>3653</v>
      </c>
      <c r="W38" t="str">
        <f t="shared" si="1"/>
        <v>Persons_who_Speak_English_less_than_Very_Well</v>
      </c>
    </row>
    <row r="39" spans="1:23">
      <c r="A39">
        <v>617</v>
      </c>
      <c r="B39" s="136" t="s">
        <v>4573</v>
      </c>
      <c r="C39" s="136">
        <v>13</v>
      </c>
      <c r="D39" s="136" t="s">
        <v>6402</v>
      </c>
      <c r="E39" s="506" t="str">
        <f>IFERROR(_xlfn.XLOOKUP(B39,map_headernames!M:M,map_headernames!M:M),"")</f>
        <v/>
      </c>
      <c r="F39" s="506" t="str">
        <f>IFERROR(_xlfn.XLOOKUP(B39,map_headernames!N:N,map_headernames!N:N),"")</f>
        <v/>
      </c>
      <c r="G39" s="506" t="str">
        <f>IFERROR(_xlfn.XLOOKUP($B39,map_headernames!L:L,map_headernames!L:L),"")</f>
        <v/>
      </c>
      <c r="H39" s="136" t="e">
        <f>_xlfn.XLOOKUP(K39,map_headernames!$Q$1:$Q$734,map_headernames!$O$1:$O$734)</f>
        <v>#N/A</v>
      </c>
      <c r="I39" s="136" t="str">
        <f>IFERROR(_xlfn.XLOOKUP(G39,map_headernames!L:L,map_headernames!O:O),"")</f>
        <v/>
      </c>
      <c r="J39" s="136"/>
      <c r="K39" s="136" t="s">
        <v>6463</v>
      </c>
      <c r="L39" s="136" t="str">
        <f>IFERROR(_xlfn.XLOOKUP(G39,map_headernames!L:L,map_headernames!Q:Q),"")</f>
        <v/>
      </c>
      <c r="M39" s="136" t="str">
        <f>IFERROR(_xlfn.XLOOKUP(H39,map_headernames!O:O,map_headernames!Q:Q),"")</f>
        <v/>
      </c>
      <c r="N39" s="505" t="s">
        <v>6491</v>
      </c>
      <c r="O39" s="136" t="s">
        <v>6484</v>
      </c>
      <c r="S39" s="34" t="s">
        <v>7142</v>
      </c>
      <c r="T39" t="s">
        <v>3658</v>
      </c>
      <c r="U39" s="121" t="s">
        <v>5314</v>
      </c>
      <c r="W39" t="str">
        <f t="shared" si="1"/>
        <v>Speak_Spanish_at_Home</v>
      </c>
    </row>
    <row r="40" spans="1:23">
      <c r="A40">
        <v>618</v>
      </c>
      <c r="B40" s="136" t="s">
        <v>4575</v>
      </c>
      <c r="C40" s="136">
        <v>4.9808429118773896</v>
      </c>
      <c r="D40" s="136" t="s">
        <v>6403</v>
      </c>
      <c r="E40" s="506" t="str">
        <f>IFERROR(_xlfn.XLOOKUP(B40,map_headernames!M:M,map_headernames!M:M),"")</f>
        <v/>
      </c>
      <c r="F40" s="506" t="str">
        <f>IFERROR(_xlfn.XLOOKUP(B40,map_headernames!N:N,map_headernames!N:N),"")</f>
        <v/>
      </c>
      <c r="G40" s="506" t="str">
        <f>IFERROR(_xlfn.XLOOKUP($B40,map_headernames!L:L,map_headernames!L:L),"")</f>
        <v/>
      </c>
      <c r="H40" s="136" t="e">
        <f>_xlfn.XLOOKUP(K40,map_headernames!$Q$1:$Q$734,map_headernames!$O$1:$O$734)</f>
        <v>#N/A</v>
      </c>
      <c r="I40" s="136" t="str">
        <f>IFERROR(_xlfn.XLOOKUP(G40,map_headernames!L:L,map_headernames!O:O),"")</f>
        <v/>
      </c>
      <c r="J40" s="136"/>
      <c r="K40" s="136" t="s">
        <v>6464</v>
      </c>
      <c r="L40" s="136" t="str">
        <f>IFERROR(_xlfn.XLOOKUP(G40,map_headernames!L:L,map_headernames!Q:Q),"")</f>
        <v/>
      </c>
      <c r="M40" s="136" t="str">
        <f>IFERROR(_xlfn.XLOOKUP(H40,map_headernames!O:O,map_headernames!Q:Q),"")</f>
        <v/>
      </c>
      <c r="N40" s="505" t="s">
        <v>6491</v>
      </c>
      <c r="O40" s="136" t="s">
        <v>6484</v>
      </c>
      <c r="S40" s="34" t="s">
        <v>7143</v>
      </c>
      <c r="T40" t="s">
        <v>3660</v>
      </c>
      <c r="U40" s="121" t="s">
        <v>6495</v>
      </c>
      <c r="W40" t="str">
        <f t="shared" si="1"/>
        <v>Pct__Speak_Spanish_at_Home</v>
      </c>
    </row>
    <row r="41" spans="1:23">
      <c r="A41">
        <v>668</v>
      </c>
      <c r="B41" s="136" t="s">
        <v>4699</v>
      </c>
      <c r="C41" s="136">
        <v>602</v>
      </c>
      <c r="D41" s="136" t="s">
        <v>6452</v>
      </c>
      <c r="E41" s="506" t="str">
        <f>IFERROR(_xlfn.XLOOKUP(B41,map_headernames!M:M,map_headernames!M:M),"")</f>
        <v/>
      </c>
      <c r="F41" s="506" t="str">
        <f>IFERROR(_xlfn.XLOOKUP(B41,map_headernames!N:N,map_headernames!N:N),"")</f>
        <v/>
      </c>
      <c r="G41" s="506" t="str">
        <f>IFERROR(_xlfn.XLOOKUP($B41,map_headernames!L:L,map_headernames!L:L),"")</f>
        <v/>
      </c>
      <c r="H41" s="136" t="e">
        <f>_xlfn.XLOOKUP(K41,map_headernames!$Q$1:$Q$734,map_headernames!$O$1:$O$734)</f>
        <v>#N/A</v>
      </c>
      <c r="I41" s="136" t="str">
        <f>IFERROR(_xlfn.XLOOKUP(G41,map_headernames!L:L,map_headernames!O:O),"")</f>
        <v/>
      </c>
      <c r="J41" s="136"/>
      <c r="K41" s="136" t="s">
        <v>6462</v>
      </c>
      <c r="L41" s="136" t="str">
        <f>IFERROR(_xlfn.XLOOKUP(G41,map_headernames!L:L,map_headernames!Q:Q),"")</f>
        <v/>
      </c>
      <c r="M41" s="136" t="str">
        <f>IFERROR(_xlfn.XLOOKUP(H41,map_headernames!O:O,map_headernames!Q:Q),"")</f>
        <v/>
      </c>
      <c r="N41" s="505" t="s">
        <v>6491</v>
      </c>
      <c r="O41" s="136" t="s">
        <v>6484</v>
      </c>
      <c r="S41" s="34" t="s">
        <v>7144</v>
      </c>
      <c r="T41" t="s">
        <v>3663</v>
      </c>
      <c r="U41" t="s">
        <v>3663</v>
      </c>
      <c r="W41" t="str">
        <f t="shared" si="1"/>
        <v>Speak_English_very_well__Spanish_speaker_</v>
      </c>
    </row>
    <row r="42" spans="1:23">
      <c r="A42">
        <v>669</v>
      </c>
      <c r="B42" s="136" t="s">
        <v>4701</v>
      </c>
      <c r="C42" s="136">
        <v>553</v>
      </c>
      <c r="D42" s="136" t="s">
        <v>6453</v>
      </c>
      <c r="E42" s="506" t="str">
        <f>IFERROR(_xlfn.XLOOKUP(B42,map_headernames!M:M,map_headernames!M:M),"")</f>
        <v/>
      </c>
      <c r="F42" s="506" t="str">
        <f>IFERROR(_xlfn.XLOOKUP(B42,map_headernames!N:N,map_headernames!N:N),"")</f>
        <v/>
      </c>
      <c r="G42" s="506" t="str">
        <f>IFERROR(_xlfn.XLOOKUP($B42,map_headernames!L:L,map_headernames!L:L),"")</f>
        <v/>
      </c>
      <c r="H42" s="136" t="e">
        <f>_xlfn.XLOOKUP(K42,map_headernames!$Q$1:$Q$734,map_headernames!$O$1:$O$734)</f>
        <v>#N/A</v>
      </c>
      <c r="I42" s="136" t="str">
        <f>IFERROR(_xlfn.XLOOKUP(G42,map_headernames!L:L,map_headernames!O:O),"")</f>
        <v/>
      </c>
      <c r="J42" s="136"/>
      <c r="K42" s="136" t="s">
        <v>6458</v>
      </c>
      <c r="L42" s="136" t="str">
        <f>IFERROR(_xlfn.XLOOKUP(G42,map_headernames!L:L,map_headernames!Q:Q),"")</f>
        <v/>
      </c>
      <c r="M42" s="136" t="str">
        <f>IFERROR(_xlfn.XLOOKUP(H42,map_headernames!O:O,map_headernames!Q:Q),"")</f>
        <v/>
      </c>
      <c r="N42" s="505" t="s">
        <v>6491</v>
      </c>
      <c r="O42" s="136" t="s">
        <v>6484</v>
      </c>
      <c r="S42" s="34" t="s">
        <v>7145</v>
      </c>
      <c r="T42" t="s">
        <v>3665</v>
      </c>
      <c r="U42" t="s">
        <v>3665</v>
      </c>
      <c r="W42" t="str">
        <f t="shared" si="1"/>
        <v>Pct__Speak_English_very_well__Spanish_speaker_</v>
      </c>
    </row>
    <row r="43" spans="1:23">
      <c r="A43">
        <v>670</v>
      </c>
      <c r="B43" s="136" t="s">
        <v>4703</v>
      </c>
      <c r="C43" s="136">
        <v>91.769768692845602</v>
      </c>
      <c r="D43" s="136" t="s">
        <v>6454</v>
      </c>
      <c r="E43" s="506" t="str">
        <f>IFERROR(_xlfn.XLOOKUP(B43,map_headernames!M:M,map_headernames!M:M),"")</f>
        <v/>
      </c>
      <c r="F43" s="506" t="str">
        <f>IFERROR(_xlfn.XLOOKUP(B43,map_headernames!N:N,map_headernames!N:N),"")</f>
        <v/>
      </c>
      <c r="G43" s="506" t="str">
        <f>IFERROR(_xlfn.XLOOKUP($B43,map_headernames!L:L,map_headernames!L:L),"")</f>
        <v/>
      </c>
      <c r="H43" s="136" t="e">
        <f>_xlfn.XLOOKUP(K43,map_headernames!$Q$1:$Q$734,map_headernames!$O$1:$O$734)</f>
        <v>#N/A</v>
      </c>
      <c r="I43" s="136" t="str">
        <f>IFERROR(_xlfn.XLOOKUP(G43,map_headernames!L:L,map_headernames!O:O),"")</f>
        <v/>
      </c>
      <c r="J43" s="136"/>
      <c r="K43" s="136" t="s">
        <v>6459</v>
      </c>
      <c r="L43" s="136" t="str">
        <f>IFERROR(_xlfn.XLOOKUP(G43,map_headernames!L:L,map_headernames!Q:Q),"")</f>
        <v/>
      </c>
      <c r="M43" s="136" t="str">
        <f>IFERROR(_xlfn.XLOOKUP(H43,map_headernames!O:O,map_headernames!Q:Q),"")</f>
        <v/>
      </c>
      <c r="N43" s="505" t="s">
        <v>6491</v>
      </c>
      <c r="O43" s="136" t="s">
        <v>6484</v>
      </c>
      <c r="S43" s="34" t="s">
        <v>7146</v>
      </c>
      <c r="T43" t="s">
        <v>3668</v>
      </c>
      <c r="U43" t="s">
        <v>3668</v>
      </c>
      <c r="W43" t="str">
        <f t="shared" si="1"/>
        <v>Speak_English_well__Spanish_speaker_</v>
      </c>
    </row>
    <row r="44" spans="1:23">
      <c r="A44">
        <v>671</v>
      </c>
      <c r="B44" s="136" t="s">
        <v>4706</v>
      </c>
      <c r="C44" s="136">
        <v>50</v>
      </c>
      <c r="D44" s="136" t="s">
        <v>6455</v>
      </c>
      <c r="E44" s="506" t="str">
        <f>IFERROR(_xlfn.XLOOKUP(B44,map_headernames!M:M,map_headernames!M:M),"")</f>
        <v/>
      </c>
      <c r="F44" s="506" t="str">
        <f>IFERROR(_xlfn.XLOOKUP(B44,map_headernames!N:N,map_headernames!N:N),"")</f>
        <v/>
      </c>
      <c r="G44" s="506" t="str">
        <f>IFERROR(_xlfn.XLOOKUP($B44,map_headernames!L:L,map_headernames!L:L),"")</f>
        <v/>
      </c>
      <c r="H44" s="136" t="e">
        <f>_xlfn.XLOOKUP(K44,map_headernames!$Q$1:$Q$734,map_headernames!$O$1:$O$734)</f>
        <v>#N/A</v>
      </c>
      <c r="I44" s="136" t="str">
        <f>IFERROR(_xlfn.XLOOKUP(G44,map_headernames!L:L,map_headernames!O:O),"")</f>
        <v/>
      </c>
      <c r="J44" s="136"/>
      <c r="K44" s="136" t="s">
        <v>6460</v>
      </c>
      <c r="L44" s="136" t="str">
        <f>IFERROR(_xlfn.XLOOKUP(G44,map_headernames!L:L,map_headernames!Q:Q),"")</f>
        <v/>
      </c>
      <c r="M44" s="136" t="str">
        <f>IFERROR(_xlfn.XLOOKUP(H44,map_headernames!O:O,map_headernames!Q:Q),"")</f>
        <v/>
      </c>
      <c r="N44" s="505" t="s">
        <v>6491</v>
      </c>
      <c r="O44" s="136" t="s">
        <v>6484</v>
      </c>
      <c r="S44" s="34" t="s">
        <v>7147</v>
      </c>
      <c r="T44" t="s">
        <v>3670</v>
      </c>
      <c r="U44" t="s">
        <v>3670</v>
      </c>
      <c r="W44" t="str">
        <f t="shared" si="1"/>
        <v>Pct__Speak_English_well__Spanish_speaker_</v>
      </c>
    </row>
    <row r="45" spans="1:23">
      <c r="A45">
        <v>672</v>
      </c>
      <c r="B45" s="136" t="s">
        <v>4708</v>
      </c>
      <c r="C45" s="136">
        <v>8.23023130715438</v>
      </c>
      <c r="D45" s="136" t="s">
        <v>6456</v>
      </c>
      <c r="E45" s="506" t="str">
        <f>IFERROR(_xlfn.XLOOKUP(B45,map_headernames!M:M,map_headernames!M:M),"")</f>
        <v/>
      </c>
      <c r="F45" s="506" t="str">
        <f>IFERROR(_xlfn.XLOOKUP(B45,map_headernames!N:N,map_headernames!N:N),"")</f>
        <v/>
      </c>
      <c r="G45" s="506" t="str">
        <f>IFERROR(_xlfn.XLOOKUP($B45,map_headernames!L:L,map_headernames!L:L),"")</f>
        <v/>
      </c>
      <c r="H45" s="136">
        <f>_xlfn.XLOOKUP(K45,map_headernames!$Q$1:$Q$734,map_headernames!$O$1:$O$734)</f>
        <v>0</v>
      </c>
      <c r="I45" s="136" t="str">
        <f>IFERROR(_xlfn.XLOOKUP(G45,map_headernames!L:L,map_headernames!O:O),"")</f>
        <v/>
      </c>
      <c r="J45" s="136"/>
      <c r="K45" s="136" t="s">
        <v>6461</v>
      </c>
      <c r="L45" s="136" t="str">
        <f>IFERROR(_xlfn.XLOOKUP(G45,map_headernames!L:L,map_headernames!Q:Q),"")</f>
        <v/>
      </c>
      <c r="M45" s="136" t="str">
        <f>IFERROR(_xlfn.XLOOKUP(H45,map_headernames!O:O,map_headernames!Q:Q),"")</f>
        <v/>
      </c>
      <c r="N45" s="505" t="s">
        <v>6491</v>
      </c>
      <c r="O45" s="136" t="s">
        <v>6484</v>
      </c>
      <c r="S45" s="34" t="s">
        <v>7148</v>
      </c>
      <c r="T45" t="s">
        <v>3673</v>
      </c>
      <c r="U45" t="s">
        <v>3673</v>
      </c>
      <c r="W45" t="str">
        <f t="shared" si="1"/>
        <v>Speak_English_not_well__Spanish_speaker_</v>
      </c>
    </row>
    <row r="46" spans="1:23">
      <c r="A46">
        <v>1</v>
      </c>
      <c r="B46" s="123" t="s">
        <v>5764</v>
      </c>
      <c r="C46" s="123">
        <v>4264299</v>
      </c>
      <c r="D46" s="123" t="s">
        <v>5792</v>
      </c>
      <c r="E46" s="508" t="str">
        <f>IFERROR(_xlfn.XLOOKUP(B46,map_headernames!M:M,map_headernames!M:M),"")</f>
        <v/>
      </c>
      <c r="F46" s="508" t="str">
        <f>IFERROR(_xlfn.XLOOKUP($B46,map_headernames!N:N,map_headernames!N:N),"")</f>
        <v/>
      </c>
      <c r="G46" s="508" t="str">
        <f>IFERROR(_xlfn.XLOOKUP($B46,map_headernames!L:L,map_headernames!L:L),"")</f>
        <v/>
      </c>
      <c r="H46" s="123" t="str">
        <f>_xlfn.XLOOKUP(K46,map_headernames!$Q$1:$Q$734,map_headernames!$O$1:$O$734)</f>
        <v>AREALAND</v>
      </c>
      <c r="I46" s="123" t="str">
        <f>IFERROR(_xlfn.XLOOKUP(G46,map_headernames!L:L,map_headernames!O:O),"")</f>
        <v/>
      </c>
      <c r="J46" s="123"/>
      <c r="K46" s="123" t="s">
        <v>65</v>
      </c>
      <c r="L46" s="123" t="str">
        <f>IFERROR(_xlfn.XLOOKUP(G46,map_headernames!L:L,map_headernames!Q:Q),"")</f>
        <v/>
      </c>
      <c r="M46" s="123" t="str">
        <f>IFERROR(_xlfn.XLOOKUP(H46,map_headernames!O:O,map_headernames!Q:Q),"")</f>
        <v>arealand</v>
      </c>
      <c r="N46" s="509" t="s">
        <v>5389</v>
      </c>
      <c r="O46" s="123" t="s">
        <v>6477</v>
      </c>
      <c r="S46" s="34" t="s">
        <v>7149</v>
      </c>
      <c r="T46" t="s">
        <v>3675</v>
      </c>
      <c r="U46" t="s">
        <v>3675</v>
      </c>
      <c r="W46" t="str">
        <f t="shared" si="1"/>
        <v>Pct__Speak_English_not_well__Spanish_speaker_</v>
      </c>
    </row>
    <row r="47" spans="1:23">
      <c r="A47">
        <v>2</v>
      </c>
      <c r="B47" s="123" t="s">
        <v>5765</v>
      </c>
      <c r="C47" s="123">
        <v>28435</v>
      </c>
      <c r="D47" s="123" t="s">
        <v>5793</v>
      </c>
      <c r="E47" s="508" t="str">
        <f>IFERROR(_xlfn.XLOOKUP(B47,map_headernames!M:M,map_headernames!M:M),"")</f>
        <v/>
      </c>
      <c r="F47" s="508" t="str">
        <f>IFERROR(_xlfn.XLOOKUP(B47,map_headernames!N:N,map_headernames!N:N),"")</f>
        <v/>
      </c>
      <c r="G47" s="508" t="str">
        <f>IFERROR(_xlfn.XLOOKUP($B47,map_headernames!L:L,map_headernames!L:L),"")</f>
        <v/>
      </c>
      <c r="H47" s="123" t="str">
        <f>_xlfn.XLOOKUP(K47,map_headernames!$Q$1:$Q$734,map_headernames!$O$1:$O$734)</f>
        <v>AREAWATER</v>
      </c>
      <c r="I47" s="123" t="str">
        <f>IFERROR(_xlfn.XLOOKUP(G47,map_headernames!L:L,map_headernames!O:O),"")</f>
        <v/>
      </c>
      <c r="J47" s="123"/>
      <c r="K47" s="123" t="s">
        <v>70</v>
      </c>
      <c r="L47" s="123" t="str">
        <f>IFERROR(_xlfn.XLOOKUP(G47,map_headernames!L:L,map_headernames!Q:Q),"")</f>
        <v/>
      </c>
      <c r="M47" s="123" t="str">
        <f>IFERROR(_xlfn.XLOOKUP(H47,map_headernames!O:O,map_headernames!Q:Q),"")</f>
        <v>areawater</v>
      </c>
      <c r="N47" s="509" t="s">
        <v>5389</v>
      </c>
      <c r="O47" s="123" t="s">
        <v>6477</v>
      </c>
      <c r="S47" s="34" t="s">
        <v>7150</v>
      </c>
      <c r="T47" t="s">
        <v>3678</v>
      </c>
      <c r="U47" t="s">
        <v>3678</v>
      </c>
      <c r="W47" t="str">
        <f t="shared" si="1"/>
        <v>Speak_English_not_at_all__Spanish_speaker_</v>
      </c>
    </row>
    <row r="48" spans="1:23">
      <c r="A48">
        <v>3</v>
      </c>
      <c r="B48" s="123" t="s">
        <v>5766</v>
      </c>
      <c r="C48" s="123" t="s">
        <v>2122</v>
      </c>
      <c r="D48" s="123" t="s">
        <v>5794</v>
      </c>
      <c r="E48" s="508" t="str">
        <f>IFERROR(_xlfn.XLOOKUP(B48,map_headernames!M:M,map_headernames!M:M),"")</f>
        <v/>
      </c>
      <c r="F48" s="508" t="str">
        <f>IFERROR(_xlfn.XLOOKUP(B48,map_headernames!N:N,map_headernames!N:N),"")</f>
        <v/>
      </c>
      <c r="G48" s="508" t="str">
        <f>IFERROR(_xlfn.XLOOKUP($B48,map_headernames!L:L,map_headernames!L:L),"")</f>
        <v/>
      </c>
      <c r="H48" s="123" t="str">
        <f>_xlfn.XLOOKUP(K48,map_headernames!$Q$1:$Q$734,map_headernames!$O$1:$O$734)</f>
        <v>ST_ABBREV</v>
      </c>
      <c r="I48" s="123" t="str">
        <f>IFERROR(_xlfn.XLOOKUP(G48,map_headernames!L:L,map_headernames!O:O),"")</f>
        <v/>
      </c>
      <c r="J48" s="123"/>
      <c r="K48" s="123" t="s">
        <v>2116</v>
      </c>
      <c r="L48" s="123" t="str">
        <f>IFERROR(_xlfn.XLOOKUP(G48,map_headernames!L:L,map_headernames!Q:Q),"")</f>
        <v/>
      </c>
      <c r="M48" s="123" t="str">
        <f>IFERROR(_xlfn.XLOOKUP(H48,map_headernames!O:O,map_headernames!Q:Q),"")</f>
        <v>ST</v>
      </c>
      <c r="N48" s="509" t="s">
        <v>5389</v>
      </c>
      <c r="O48" s="123" t="s">
        <v>6477</v>
      </c>
      <c r="S48" s="34" t="s">
        <v>7151</v>
      </c>
      <c r="T48" t="s">
        <v>3680</v>
      </c>
      <c r="U48" t="s">
        <v>3680</v>
      </c>
      <c r="W48" t="str">
        <f t="shared" si="1"/>
        <v>Pct__Speak_English_not_at_all__Spanish_speaker_</v>
      </c>
    </row>
    <row r="49" spans="1:23">
      <c r="A49">
        <v>4</v>
      </c>
      <c r="B49" s="123" t="s">
        <v>3028</v>
      </c>
      <c r="C49" s="510" t="s">
        <v>5767</v>
      </c>
      <c r="D49" s="123" t="s">
        <v>5795</v>
      </c>
      <c r="E49" s="508" t="str">
        <f>IFERROR(_xlfn.XLOOKUP(B49,map_headernames!M:M,map_headernames!M:M),"")</f>
        <v/>
      </c>
      <c r="F49" s="508" t="str">
        <f>IFERROR(_xlfn.XLOOKUP(B49,map_headernames!N:N,map_headernames!N:N),"")</f>
        <v/>
      </c>
      <c r="G49" s="508" t="str">
        <f>IFERROR(_xlfn.XLOOKUP($B49,map_headernames!L:L,map_headernames!L:L),"")</f>
        <v/>
      </c>
      <c r="H49" s="123" t="str">
        <f>_xlfn.XLOOKUP(K49,map_headernames!$Q$1:$Q$734,map_headernames!$O$1:$O$734)</f>
        <v>ID</v>
      </c>
      <c r="I49" s="123" t="str">
        <f>IFERROR(_xlfn.XLOOKUP(G49,map_headernames!L:L,map_headernames!O:O),"")</f>
        <v/>
      </c>
      <c r="J49" s="123"/>
      <c r="K49" s="123" t="s">
        <v>552</v>
      </c>
      <c r="L49" s="123" t="str">
        <f>IFERROR(_xlfn.XLOOKUP(G49,map_headernames!L:L,map_headernames!Q:Q),"")</f>
        <v/>
      </c>
      <c r="M49" s="123" t="str">
        <f>IFERROR(_xlfn.XLOOKUP(H49,map_headernames!O:O,map_headernames!Q:Q),"")</f>
        <v>id</v>
      </c>
      <c r="N49" s="509" t="s">
        <v>5389</v>
      </c>
      <c r="O49" s="123" t="s">
        <v>6477</v>
      </c>
      <c r="S49" s="34" t="s">
        <v>7152</v>
      </c>
      <c r="T49" t="s">
        <v>3683</v>
      </c>
      <c r="U49" s="121" t="s">
        <v>5315</v>
      </c>
      <c r="W49" t="str">
        <f t="shared" si="1"/>
        <v>Speak_Other_Indo_European_at_Home</v>
      </c>
    </row>
    <row r="50" spans="1:23">
      <c r="A50">
        <v>10</v>
      </c>
      <c r="B50" s="123" t="s">
        <v>3046</v>
      </c>
      <c r="C50" s="123">
        <v>558</v>
      </c>
      <c r="D50" s="123" t="s">
        <v>5801</v>
      </c>
      <c r="E50" s="508" t="str">
        <f>IFERROR(_xlfn.XLOOKUP(B50,map_headernames!M:M,map_headernames!M:M),"")</f>
        <v/>
      </c>
      <c r="F50" s="508" t="str">
        <f>IFERROR(_xlfn.XLOOKUP(B50,map_headernames!N:N,map_headernames!N:N),"")</f>
        <v/>
      </c>
      <c r="G50" s="508" t="str">
        <f>IFERROR(_xlfn.XLOOKUP($B50,map_headernames!L:L,map_headernames!L:L),"")</f>
        <v/>
      </c>
      <c r="H50" s="123" t="str">
        <f>_xlfn.XLOOKUP(K50,map_headernames!$Q$1:$Q$734,map_headernames!$O$1:$O$734)</f>
        <v>ACSTOTPOP</v>
      </c>
      <c r="I50" s="123" t="str">
        <f>IFERROR(_xlfn.XLOOKUP(G50,map_headernames!L:L,map_headernames!O:O),"")</f>
        <v/>
      </c>
      <c r="J50" s="123"/>
      <c r="K50" s="123" t="s">
        <v>2143</v>
      </c>
      <c r="L50" s="123" t="str">
        <f>IFERROR(_xlfn.XLOOKUP(G50,map_headernames!L:L,map_headernames!Q:Q),"")</f>
        <v/>
      </c>
      <c r="M50" s="123" t="str">
        <f>IFERROR(_xlfn.XLOOKUP(H50,map_headernames!O:O,map_headernames!Q:Q),"")</f>
        <v>pop</v>
      </c>
      <c r="N50" s="509" t="s">
        <v>5389</v>
      </c>
      <c r="O50" s="123" t="s">
        <v>6477</v>
      </c>
      <c r="S50" s="34" t="s">
        <v>7153</v>
      </c>
      <c r="T50" t="s">
        <v>3685</v>
      </c>
      <c r="U50" t="s">
        <v>3685</v>
      </c>
      <c r="W50" t="str">
        <f t="shared" si="1"/>
        <v>Pct__Speak_Other_Indo_European_at_Home</v>
      </c>
    </row>
    <row r="51" spans="1:23">
      <c r="A51">
        <v>12</v>
      </c>
      <c r="B51" s="123" t="s">
        <v>3051</v>
      </c>
      <c r="C51" s="123">
        <v>125</v>
      </c>
      <c r="D51" s="123" t="s">
        <v>5803</v>
      </c>
      <c r="E51" s="508" t="str">
        <f>IFERROR(_xlfn.XLOOKUP(B51,map_headernames!M:M,map_headernames!M:M),"")</f>
        <v/>
      </c>
      <c r="F51" s="508" t="str">
        <f>IFERROR(_xlfn.XLOOKUP(B51,map_headernames!N:N,map_headernames!N:N),"")</f>
        <v/>
      </c>
      <c r="G51" s="508" t="str">
        <f>IFERROR(_xlfn.XLOOKUP($B51,map_headernames!L:L,map_headernames!L:L),"")</f>
        <v/>
      </c>
      <c r="H51" s="123" t="str">
        <f>_xlfn.XLOOKUP(K51,map_headernames!$Q$1:$Q$734,map_headernames!$O$1:$O$734)</f>
        <v>PEOPCOLOR</v>
      </c>
      <c r="I51" s="123" t="str">
        <f>IFERROR(_xlfn.XLOOKUP(G51,map_headernames!L:L,map_headernames!O:O),"")</f>
        <v/>
      </c>
      <c r="J51" s="123"/>
      <c r="K51" s="123" t="s">
        <v>580</v>
      </c>
      <c r="L51" s="123" t="str">
        <f>IFERROR(_xlfn.XLOOKUP(G51,map_headernames!L:L,map_headernames!Q:Q),"")</f>
        <v/>
      </c>
      <c r="M51" s="123" t="str">
        <f>IFERROR(_xlfn.XLOOKUP(H51,map_headernames!O:O,map_headernames!Q:Q),"")</f>
        <v>mins</v>
      </c>
      <c r="N51" s="509" t="s">
        <v>5389</v>
      </c>
      <c r="O51" s="123" t="s">
        <v>6477</v>
      </c>
      <c r="S51" s="34" t="s">
        <v>7154</v>
      </c>
      <c r="T51" t="s">
        <v>3688</v>
      </c>
      <c r="U51" t="s">
        <v>3688</v>
      </c>
      <c r="W51" t="str">
        <f t="shared" si="1"/>
        <v>Speak_English_very_well__Indo_European_speaker_</v>
      </c>
    </row>
    <row r="52" spans="1:23">
      <c r="A52">
        <v>13</v>
      </c>
      <c r="B52" s="123" t="s">
        <v>1641</v>
      </c>
      <c r="C52" s="123">
        <v>22.401433691756299</v>
      </c>
      <c r="D52" s="123" t="s">
        <v>5804</v>
      </c>
      <c r="E52" s="508" t="str">
        <f>IFERROR(_xlfn.XLOOKUP(B52,map_headernames!M:M,map_headernames!M:M),"")</f>
        <v/>
      </c>
      <c r="F52" s="508" t="str">
        <f>IFERROR(_xlfn.XLOOKUP(B52,map_headernames!N:N,map_headernames!N:N),"")</f>
        <v/>
      </c>
      <c r="G52" s="508" t="str">
        <f>IFERROR(_xlfn.XLOOKUP($B52,map_headernames!L:L,map_headernames!L:L),"")</f>
        <v/>
      </c>
      <c r="H52" s="123" t="str">
        <f>_xlfn.XLOOKUP(K52,map_headernames!$Q$1:$Q$734,map_headernames!$O$1:$O$734)</f>
        <v>PEOPCOLORPCT</v>
      </c>
      <c r="I52" s="123" t="str">
        <f>IFERROR(_xlfn.XLOOKUP(G52,map_headernames!L:L,map_headernames!O:O),"")</f>
        <v/>
      </c>
      <c r="J52" s="123"/>
      <c r="K52" s="123" t="s">
        <v>164</v>
      </c>
      <c r="L52" s="123" t="str">
        <f>IFERROR(_xlfn.XLOOKUP(G52,map_headernames!L:L,map_headernames!Q:Q),"")</f>
        <v/>
      </c>
      <c r="M52" s="123" t="str">
        <f>IFERROR(_xlfn.XLOOKUP(H52,map_headernames!O:O,map_headernames!Q:Q),"")</f>
        <v>pctmin</v>
      </c>
      <c r="N52" s="509" t="s">
        <v>5389</v>
      </c>
      <c r="O52" s="123" t="s">
        <v>6477</v>
      </c>
      <c r="S52" s="34" t="s">
        <v>7155</v>
      </c>
      <c r="T52" t="s">
        <v>3690</v>
      </c>
      <c r="U52" t="s">
        <v>3690</v>
      </c>
      <c r="W52" t="str">
        <f t="shared" si="1"/>
        <v>Pct__Speak_English_very_well__Indo_European_speaker_</v>
      </c>
    </row>
    <row r="53" spans="1:23">
      <c r="A53">
        <v>46</v>
      </c>
      <c r="B53" s="123" t="s">
        <v>3116</v>
      </c>
      <c r="C53" s="123">
        <v>28</v>
      </c>
      <c r="D53" s="123" t="s">
        <v>5837</v>
      </c>
      <c r="E53" s="508" t="str">
        <f>IFERROR(_xlfn.XLOOKUP(B53,map_headernames!M:M,map_headernames!M:M),"")</f>
        <v/>
      </c>
      <c r="F53" s="508" t="str">
        <f>IFERROR(_xlfn.XLOOKUP(B53,map_headernames!N:N,map_headernames!N:N),"")</f>
        <v/>
      </c>
      <c r="G53" s="508" t="str">
        <f>IFERROR(_xlfn.XLOOKUP($B53,map_headernames!L:L,map_headernames!L:L),"")</f>
        <v/>
      </c>
      <c r="H53" s="123" t="str">
        <f>_xlfn.XLOOKUP(K53,map_headernames!$Q$1:$Q$734,map_headernames!$O$1:$O$734)</f>
        <v>UNDER5</v>
      </c>
      <c r="I53" s="123" t="str">
        <f>IFERROR(_xlfn.XLOOKUP(G53,map_headernames!L:L,map_headernames!O:O),"")</f>
        <v/>
      </c>
      <c r="J53" s="123"/>
      <c r="K53" s="123" t="s">
        <v>1039</v>
      </c>
      <c r="L53" s="123" t="str">
        <f>IFERROR(_xlfn.XLOOKUP(G53,map_headernames!L:L,map_headernames!Q:Q),"")</f>
        <v/>
      </c>
      <c r="M53" s="123" t="str">
        <f>IFERROR(_xlfn.XLOOKUP(H53,map_headernames!O:O,map_headernames!Q:Q),"")</f>
        <v>under5</v>
      </c>
      <c r="N53" s="509" t="s">
        <v>5389</v>
      </c>
      <c r="O53" s="123" t="s">
        <v>6477</v>
      </c>
      <c r="S53" s="34" t="s">
        <v>7156</v>
      </c>
      <c r="T53" t="s">
        <v>3693</v>
      </c>
      <c r="U53" t="s">
        <v>3693</v>
      </c>
      <c r="W53" t="str">
        <f t="shared" si="1"/>
        <v>Speak_English_well__Indo_European_speaker_</v>
      </c>
    </row>
    <row r="54" spans="1:23">
      <c r="A54">
        <v>47</v>
      </c>
      <c r="B54" s="123" t="s">
        <v>3118</v>
      </c>
      <c r="C54" s="123">
        <v>5.0179211469534097</v>
      </c>
      <c r="D54" s="123" t="s">
        <v>5838</v>
      </c>
      <c r="E54" s="508" t="str">
        <f>IFERROR(_xlfn.XLOOKUP(B54,map_headernames!M:M,map_headernames!M:M),"")</f>
        <v/>
      </c>
      <c r="F54" s="508" t="str">
        <f>IFERROR(_xlfn.XLOOKUP(B54,map_headernames!N:N,map_headernames!N:N),"")</f>
        <v/>
      </c>
      <c r="G54" s="508" t="str">
        <f>IFERROR(_xlfn.XLOOKUP($B54,map_headernames!L:L,map_headernames!L:L),"")</f>
        <v/>
      </c>
      <c r="H54" s="123" t="str">
        <f>_xlfn.XLOOKUP(K54,map_headernames!$Q$1:$Q$734,map_headernames!$O$1:$O$734)</f>
        <v>UNDER5PCT</v>
      </c>
      <c r="I54" s="123" t="str">
        <f>IFERROR(_xlfn.XLOOKUP(G54,map_headernames!L:L,map_headernames!O:O),"")</f>
        <v/>
      </c>
      <c r="J54" s="123"/>
      <c r="K54" s="123" t="s">
        <v>176</v>
      </c>
      <c r="L54" s="123" t="str">
        <f>IFERROR(_xlfn.XLOOKUP(G54,map_headernames!L:L,map_headernames!Q:Q),"")</f>
        <v/>
      </c>
      <c r="M54" s="123" t="str">
        <f>IFERROR(_xlfn.XLOOKUP(H54,map_headernames!O:O,map_headernames!Q:Q),"")</f>
        <v>pctunder5</v>
      </c>
      <c r="N54" s="509" t="s">
        <v>5389</v>
      </c>
      <c r="O54" s="123" t="s">
        <v>6477</v>
      </c>
      <c r="S54" s="34" t="s">
        <v>7157</v>
      </c>
      <c r="T54" t="s">
        <v>3695</v>
      </c>
      <c r="U54" t="s">
        <v>3695</v>
      </c>
      <c r="W54" t="str">
        <f t="shared" si="1"/>
        <v>Pct__Speak_English_well__Indo_European_speaker_</v>
      </c>
    </row>
    <row r="55" spans="1:23">
      <c r="A55">
        <v>48</v>
      </c>
      <c r="B55" s="123" t="s">
        <v>3121</v>
      </c>
      <c r="C55" s="123">
        <v>143</v>
      </c>
      <c r="D55" s="123" t="s">
        <v>5839</v>
      </c>
      <c r="E55" s="508" t="str">
        <f>IFERROR(_xlfn.XLOOKUP(B55,map_headernames!M:M,map_headernames!M:M),"")</f>
        <v/>
      </c>
      <c r="F55" s="508" t="str">
        <f>IFERROR(_xlfn.XLOOKUP(B55,map_headernames!N:N,map_headernames!N:N),"")</f>
        <v/>
      </c>
      <c r="G55" s="508" t="str">
        <f>IFERROR(_xlfn.XLOOKUP($B55,map_headernames!L:L,map_headernames!L:L),"")</f>
        <v/>
      </c>
      <c r="H55" s="123" t="str">
        <f>_xlfn.XLOOKUP(K55,map_headernames!$Q$1:$Q$734,map_headernames!$O$1:$O$734)</f>
        <v>OVER64</v>
      </c>
      <c r="I55" s="123" t="str">
        <f>IFERROR(_xlfn.XLOOKUP(G55,map_headernames!L:L,map_headernames!O:O),"")</f>
        <v/>
      </c>
      <c r="J55" s="123"/>
      <c r="K55" s="123" t="s">
        <v>591</v>
      </c>
      <c r="L55" s="123" t="str">
        <f>IFERROR(_xlfn.XLOOKUP(G55,map_headernames!L:L,map_headernames!Q:Q),"")</f>
        <v/>
      </c>
      <c r="M55" s="123" t="str">
        <f>IFERROR(_xlfn.XLOOKUP(H55,map_headernames!O:O,map_headernames!Q:Q),"")</f>
        <v>over64</v>
      </c>
      <c r="N55" s="509" t="s">
        <v>5389</v>
      </c>
      <c r="O55" s="123" t="s">
        <v>6477</v>
      </c>
      <c r="S55" s="34" t="s">
        <v>7158</v>
      </c>
      <c r="T55" t="s">
        <v>3698</v>
      </c>
      <c r="U55" t="s">
        <v>3698</v>
      </c>
      <c r="W55" t="str">
        <f t="shared" si="1"/>
        <v>Speak_English_not_well__Indo_European_speaker_</v>
      </c>
    </row>
    <row r="56" spans="1:23">
      <c r="A56">
        <v>49</v>
      </c>
      <c r="B56" s="123" t="s">
        <v>3123</v>
      </c>
      <c r="C56" s="123">
        <v>25.6272401433692</v>
      </c>
      <c r="D56" s="123" t="s">
        <v>5840</v>
      </c>
      <c r="E56" s="508" t="str">
        <f>IFERROR(_xlfn.XLOOKUP(B56,map_headernames!M:M,map_headernames!M:M),"")</f>
        <v/>
      </c>
      <c r="F56" s="508" t="str">
        <f>IFERROR(_xlfn.XLOOKUP(B56,map_headernames!N:N,map_headernames!N:N),"")</f>
        <v/>
      </c>
      <c r="G56" s="508" t="str">
        <f>IFERROR(_xlfn.XLOOKUP($B56,map_headernames!L:L,map_headernames!L:L),"")</f>
        <v/>
      </c>
      <c r="H56" s="123" t="str">
        <f>_xlfn.XLOOKUP(K56,map_headernames!$Q$1:$Q$734,map_headernames!$O$1:$O$734)</f>
        <v>OVER64PCT</v>
      </c>
      <c r="I56" s="123" t="str">
        <f>IFERROR(_xlfn.XLOOKUP(G56,map_headernames!L:L,map_headernames!O:O),"")</f>
        <v/>
      </c>
      <c r="J56" s="123"/>
      <c r="K56" s="123" t="s">
        <v>168</v>
      </c>
      <c r="L56" s="123" t="str">
        <f>IFERROR(_xlfn.XLOOKUP(G56,map_headernames!L:L,map_headernames!Q:Q),"")</f>
        <v/>
      </c>
      <c r="M56" s="123" t="str">
        <f>IFERROR(_xlfn.XLOOKUP(H56,map_headernames!O:O,map_headernames!Q:Q),"")</f>
        <v>pctover64</v>
      </c>
      <c r="N56" s="509" t="s">
        <v>5389</v>
      </c>
      <c r="O56" s="123" t="s">
        <v>6477</v>
      </c>
      <c r="S56" s="34" t="s">
        <v>7159</v>
      </c>
      <c r="T56" t="s">
        <v>3700</v>
      </c>
      <c r="U56" t="s">
        <v>3700</v>
      </c>
      <c r="W56" t="str">
        <f t="shared" si="1"/>
        <v>Pct__Speak_English_not_well__Indo_European_speaker_</v>
      </c>
    </row>
    <row r="57" spans="1:23">
      <c r="A57">
        <v>65</v>
      </c>
      <c r="B57" s="123" t="s">
        <v>1056</v>
      </c>
      <c r="C57" s="123">
        <v>261</v>
      </c>
      <c r="D57" s="123" t="s">
        <v>5853</v>
      </c>
      <c r="E57" s="508" t="str">
        <f>IFERROR(_xlfn.XLOOKUP(B57,map_headernames!M:M,map_headernames!M:M),"")</f>
        <v/>
      </c>
      <c r="F57" s="508" t="str">
        <f>IFERROR(_xlfn.XLOOKUP(B57,map_headernames!N:N,map_headernames!N:N),"")</f>
        <v/>
      </c>
      <c r="G57" s="508" t="str">
        <f>IFERROR(_xlfn.XLOOKUP($B57,map_headernames!L:L,map_headernames!L:L),"")</f>
        <v/>
      </c>
      <c r="H57" s="123" t="str">
        <f>_xlfn.XLOOKUP(K57,map_headernames!$Q$1:$Q$734,map_headernames!$O$1:$O$734)</f>
        <v>ACSTOTHH</v>
      </c>
      <c r="I57" s="123" t="str">
        <f>IFERROR(_xlfn.XLOOKUP(G57,map_headernames!L:L,map_headernames!O:O),"")</f>
        <v/>
      </c>
      <c r="J57" s="123"/>
      <c r="K57" s="123" t="s">
        <v>1055</v>
      </c>
      <c r="L57" s="123" t="str">
        <f>IFERROR(_xlfn.XLOOKUP(G57,map_headernames!L:L,map_headernames!Q:Q),"")</f>
        <v/>
      </c>
      <c r="M57" s="123" t="str">
        <f>IFERROR(_xlfn.XLOOKUP(H57,map_headernames!O:O,map_headernames!Q:Q),"")</f>
        <v>hhlds</v>
      </c>
      <c r="N57" s="509" t="s">
        <v>5389</v>
      </c>
      <c r="O57" s="123" t="s">
        <v>6477</v>
      </c>
      <c r="S57" s="34" t="s">
        <v>7160</v>
      </c>
      <c r="T57" t="s">
        <v>3703</v>
      </c>
      <c r="U57" t="s">
        <v>3703</v>
      </c>
      <c r="W57" t="str">
        <f t="shared" si="1"/>
        <v>Speak_English_not_at_all__Indo_European_speaker_</v>
      </c>
    </row>
    <row r="58" spans="1:23">
      <c r="A58">
        <v>81</v>
      </c>
      <c r="B58" s="123" t="s">
        <v>3207</v>
      </c>
      <c r="C58" s="123">
        <v>558</v>
      </c>
      <c r="D58" s="123" t="s">
        <v>5869</v>
      </c>
      <c r="E58" s="508" t="str">
        <f>IFERROR(_xlfn.XLOOKUP(B58,map_headernames!M:M,map_headernames!M:M),"")</f>
        <v/>
      </c>
      <c r="F58" s="508" t="str">
        <f>IFERROR(_xlfn.XLOOKUP(B58,map_headernames!N:N,map_headernames!N:N),"")</f>
        <v/>
      </c>
      <c r="G58" s="508" t="str">
        <f>IFERROR(_xlfn.XLOOKUP($B58,map_headernames!L:L,map_headernames!L:L),"")</f>
        <v/>
      </c>
      <c r="H58" s="123" t="str">
        <f>_xlfn.XLOOKUP(K58,map_headernames!$Q$1:$Q$734,map_headernames!$O$1:$O$734)</f>
        <v>ACSIPOVBAS</v>
      </c>
      <c r="I58" s="123" t="str">
        <f>IFERROR(_xlfn.XLOOKUP(G58,map_headernames!L:L,map_headernames!O:O),"")</f>
        <v/>
      </c>
      <c r="J58" s="123"/>
      <c r="K58" s="123" t="s">
        <v>597</v>
      </c>
      <c r="L58" s="123" t="str">
        <f>IFERROR(_xlfn.XLOOKUP(G58,map_headernames!L:L,map_headernames!Q:Q),"")</f>
        <v/>
      </c>
      <c r="M58" s="123" t="str">
        <f>IFERROR(_xlfn.XLOOKUP(H58,map_headernames!O:O,map_headernames!Q:Q),"")</f>
        <v>povknownratio</v>
      </c>
      <c r="N58" s="509" t="s">
        <v>5389</v>
      </c>
      <c r="O58" s="123" t="s">
        <v>6477</v>
      </c>
      <c r="S58" s="34" t="s">
        <v>7161</v>
      </c>
      <c r="T58" t="s">
        <v>3705</v>
      </c>
      <c r="U58" t="s">
        <v>3705</v>
      </c>
      <c r="W58" t="str">
        <f t="shared" si="1"/>
        <v>Pct__Speak_English_not_at_all__Indo_European_speaker_</v>
      </c>
    </row>
    <row r="59" spans="1:23">
      <c r="A59">
        <v>82</v>
      </c>
      <c r="B59" s="123" t="s">
        <v>3210</v>
      </c>
      <c r="C59" s="123">
        <v>244</v>
      </c>
      <c r="D59" s="123" t="s">
        <v>5870</v>
      </c>
      <c r="E59" s="508" t="str">
        <f>IFERROR(_xlfn.XLOOKUP(B59,map_headernames!M:M,map_headernames!M:M),"")</f>
        <v/>
      </c>
      <c r="F59" s="508" t="str">
        <f>IFERROR(_xlfn.XLOOKUP(B59,map_headernames!N:N,map_headernames!N:N),"")</f>
        <v/>
      </c>
      <c r="G59" s="508" t="str">
        <f>IFERROR(_xlfn.XLOOKUP($B59,map_headernames!L:L,map_headernames!L:L),"")</f>
        <v/>
      </c>
      <c r="H59" s="123" t="str">
        <f>_xlfn.XLOOKUP(K59,map_headernames!$Q$1:$Q$734,map_headernames!$O$1:$O$734)</f>
        <v>LOWINCOME</v>
      </c>
      <c r="I59" s="123" t="str">
        <f>IFERROR(_xlfn.XLOOKUP(G59,map_headernames!L:L,map_headernames!O:O),"")</f>
        <v/>
      </c>
      <c r="J59" s="123"/>
      <c r="K59" s="123" t="s">
        <v>566</v>
      </c>
      <c r="L59" s="123" t="str">
        <f>IFERROR(_xlfn.XLOOKUP(G59,map_headernames!L:L,map_headernames!Q:Q),"")</f>
        <v/>
      </c>
      <c r="M59" s="123" t="str">
        <f>IFERROR(_xlfn.XLOOKUP(H59,map_headernames!O:O,map_headernames!Q:Q),"")</f>
        <v>lowinc</v>
      </c>
      <c r="N59" s="509" t="s">
        <v>5389</v>
      </c>
      <c r="O59" s="123" t="s">
        <v>6477</v>
      </c>
      <c r="S59" s="34" t="s">
        <v>7162</v>
      </c>
      <c r="T59" t="s">
        <v>3708</v>
      </c>
      <c r="U59" s="121" t="s">
        <v>5316</v>
      </c>
      <c r="W59" t="str">
        <f t="shared" si="1"/>
        <v>Speak_Asian_Pacific_Island_language_at_Home</v>
      </c>
    </row>
    <row r="60" spans="1:23">
      <c r="A60">
        <v>83</v>
      </c>
      <c r="B60" s="123" t="s">
        <v>3212</v>
      </c>
      <c r="C60" s="123">
        <v>43.727598566308203</v>
      </c>
      <c r="D60" s="123" t="s">
        <v>5871</v>
      </c>
      <c r="E60" s="508" t="str">
        <f>IFERROR(_xlfn.XLOOKUP(B60,map_headernames!M:M,map_headernames!M:M),"")</f>
        <v/>
      </c>
      <c r="F60" s="508" t="str">
        <f>IFERROR(_xlfn.XLOOKUP(B60,map_headernames!N:N,map_headernames!N:N),"")</f>
        <v/>
      </c>
      <c r="G60" s="508" t="str">
        <f>IFERROR(_xlfn.XLOOKUP($B60,map_headernames!L:L,map_headernames!L:L),"")</f>
        <v/>
      </c>
      <c r="H60" s="123" t="str">
        <f>_xlfn.XLOOKUP(K60,map_headernames!$Q$1:$Q$734,map_headernames!$O$1:$O$734)</f>
        <v>LOWINCPCT</v>
      </c>
      <c r="I60" s="123" t="str">
        <f>IFERROR(_xlfn.XLOOKUP(G60,map_headernames!L:L,map_headernames!O:O),"")</f>
        <v/>
      </c>
      <c r="J60" s="123"/>
      <c r="K60" s="123" t="s">
        <v>155</v>
      </c>
      <c r="L60" s="123" t="str">
        <f>IFERROR(_xlfn.XLOOKUP(G60,map_headernames!L:L,map_headernames!Q:Q),"")</f>
        <v/>
      </c>
      <c r="M60" s="123" t="str">
        <f>IFERROR(_xlfn.XLOOKUP(H60,map_headernames!O:O,map_headernames!Q:Q),"")</f>
        <v>pctlowinc</v>
      </c>
      <c r="N60" s="509" t="s">
        <v>5389</v>
      </c>
      <c r="O60" s="123" t="s">
        <v>6477</v>
      </c>
      <c r="S60" s="34" t="s">
        <v>7163</v>
      </c>
      <c r="T60" t="s">
        <v>3710</v>
      </c>
      <c r="U60" t="s">
        <v>3710</v>
      </c>
      <c r="W60" t="str">
        <f t="shared" si="1"/>
        <v>Pct__Speak_Asian_Pacific_Island_language_at_Home</v>
      </c>
    </row>
    <row r="61" spans="1:23">
      <c r="A61">
        <v>154</v>
      </c>
      <c r="B61" s="123" t="s">
        <v>3390</v>
      </c>
      <c r="C61" s="123">
        <v>423</v>
      </c>
      <c r="D61" s="123" t="s">
        <v>5942</v>
      </c>
      <c r="E61" s="508" t="str">
        <f>IFERROR(_xlfn.XLOOKUP(B61,map_headernames!M:M,map_headernames!M:M),"")</f>
        <v/>
      </c>
      <c r="F61" s="508" t="str">
        <f>IFERROR(_xlfn.XLOOKUP(B61,map_headernames!N:N,map_headernames!N:N),"")</f>
        <v/>
      </c>
      <c r="G61" s="508" t="str">
        <f>IFERROR(_xlfn.XLOOKUP($B61,map_headernames!L:L,map_headernames!L:L),"")</f>
        <v/>
      </c>
      <c r="H61" s="123" t="str">
        <f>_xlfn.XLOOKUP(K61,map_headernames!$Q$1:$Q$734,map_headernames!$O$1:$O$734)</f>
        <v>ACSEDUCBAS</v>
      </c>
      <c r="I61" s="123" t="str">
        <f>IFERROR(_xlfn.XLOOKUP(G61,map_headernames!L:L,map_headernames!O:O),"")</f>
        <v/>
      </c>
      <c r="J61" s="123"/>
      <c r="K61" s="123" t="s">
        <v>41</v>
      </c>
      <c r="L61" s="123" t="str">
        <f>IFERROR(_xlfn.XLOOKUP(G61,map_headernames!L:L,map_headernames!Q:Q),"")</f>
        <v/>
      </c>
      <c r="M61" s="123" t="str">
        <f>IFERROR(_xlfn.XLOOKUP(H61,map_headernames!O:O,map_headernames!Q:Q),"")</f>
        <v>age25up</v>
      </c>
      <c r="N61" s="509" t="s">
        <v>5389</v>
      </c>
      <c r="O61" s="123" t="s">
        <v>6477</v>
      </c>
      <c r="S61" s="34" t="s">
        <v>7164</v>
      </c>
      <c r="T61" t="s">
        <v>3712</v>
      </c>
      <c r="U61" t="s">
        <v>3712</v>
      </c>
      <c r="W61" t="str">
        <f t="shared" si="1"/>
        <v>Speak_English_very_well__Asian_PI_speaker_</v>
      </c>
    </row>
    <row r="62" spans="1:23">
      <c r="A62">
        <v>175</v>
      </c>
      <c r="B62" s="123" t="s">
        <v>3442</v>
      </c>
      <c r="C62" s="123">
        <v>81</v>
      </c>
      <c r="D62" s="123" t="s">
        <v>5963</v>
      </c>
      <c r="E62" s="508" t="str">
        <f>IFERROR(_xlfn.XLOOKUP(B62,map_headernames!M:M,map_headernames!M:M),"")</f>
        <v/>
      </c>
      <c r="F62" s="508" t="str">
        <f>IFERROR(_xlfn.XLOOKUP(B62,map_headernames!N:N,map_headernames!N:N),"")</f>
        <v/>
      </c>
      <c r="G62" s="508" t="str">
        <f>IFERROR(_xlfn.XLOOKUP($B62,map_headernames!L:L,map_headernames!L:L),"")</f>
        <v/>
      </c>
      <c r="H62" s="123" t="str">
        <f>_xlfn.XLOOKUP(K62,map_headernames!$Q$1:$Q$734,map_headernames!$O$1:$O$734)</f>
        <v>LESSHS</v>
      </c>
      <c r="I62" s="123" t="str">
        <f>IFERROR(_xlfn.XLOOKUP(G62,map_headernames!L:L,map_headernames!O:O),"")</f>
        <v/>
      </c>
      <c r="J62" s="123"/>
      <c r="K62" s="123" t="s">
        <v>573</v>
      </c>
      <c r="L62" s="123" t="str">
        <f>IFERROR(_xlfn.XLOOKUP(G62,map_headernames!L:L,map_headernames!Q:Q),"")</f>
        <v/>
      </c>
      <c r="M62" s="123" t="str">
        <f>IFERROR(_xlfn.XLOOKUP(H62,map_headernames!O:O,map_headernames!Q:Q),"")</f>
        <v>lths</v>
      </c>
      <c r="N62" s="509" t="s">
        <v>5389</v>
      </c>
      <c r="O62" s="123" t="s">
        <v>6477</v>
      </c>
      <c r="S62" s="34" t="s">
        <v>7165</v>
      </c>
      <c r="T62" t="s">
        <v>3714</v>
      </c>
      <c r="U62" t="s">
        <v>3714</v>
      </c>
      <c r="W62" t="str">
        <f t="shared" si="1"/>
        <v>Pct__Speak_English_very_well__Asian_PI_speaker_</v>
      </c>
    </row>
    <row r="63" spans="1:23">
      <c r="A63">
        <v>176</v>
      </c>
      <c r="B63" s="123" t="s">
        <v>3444</v>
      </c>
      <c r="C63" s="123">
        <v>19.148936170212799</v>
      </c>
      <c r="D63" s="123" t="s">
        <v>5964</v>
      </c>
      <c r="E63" s="508" t="str">
        <f>IFERROR(_xlfn.XLOOKUP(B63,map_headernames!M:M,map_headernames!M:M),"")</f>
        <v/>
      </c>
      <c r="F63" s="508" t="str">
        <f>IFERROR(_xlfn.XLOOKUP(B63,map_headernames!N:N,map_headernames!N:N),"")</f>
        <v/>
      </c>
      <c r="G63" s="508" t="str">
        <f>IFERROR(_xlfn.XLOOKUP($B63,map_headernames!L:L,map_headernames!L:L),"")</f>
        <v/>
      </c>
      <c r="H63" s="123" t="str">
        <f>_xlfn.XLOOKUP(K63,map_headernames!$Q$1:$Q$734,map_headernames!$O$1:$O$734)</f>
        <v>LESSHSPCT</v>
      </c>
      <c r="I63" s="123" t="str">
        <f>IFERROR(_xlfn.XLOOKUP(G63,map_headernames!L:L,map_headernames!O:O),"")</f>
        <v/>
      </c>
      <c r="J63" s="123"/>
      <c r="K63" s="123" t="s">
        <v>51</v>
      </c>
      <c r="L63" s="123" t="str">
        <f>IFERROR(_xlfn.XLOOKUP(G63,map_headernames!L:L,map_headernames!Q:Q),"")</f>
        <v/>
      </c>
      <c r="M63" s="123" t="str">
        <f>IFERROR(_xlfn.XLOOKUP(H63,map_headernames!O:O,map_headernames!Q:Q),"")</f>
        <v>pctlths</v>
      </c>
      <c r="N63" s="509" t="s">
        <v>5389</v>
      </c>
      <c r="O63" s="123" t="s">
        <v>6477</v>
      </c>
      <c r="S63" s="34" t="s">
        <v>7166</v>
      </c>
      <c r="T63" t="s">
        <v>3717</v>
      </c>
      <c r="U63" t="s">
        <v>3717</v>
      </c>
      <c r="W63" t="str">
        <f t="shared" si="1"/>
        <v>Speak_English_well__Asian_PI_speaker_</v>
      </c>
    </row>
    <row r="64" spans="1:23">
      <c r="A64">
        <v>303</v>
      </c>
      <c r="B64" s="123" t="s">
        <v>3760</v>
      </c>
      <c r="C64" s="123">
        <v>0</v>
      </c>
      <c r="D64" s="123" t="s">
        <v>6090</v>
      </c>
      <c r="E64" s="508" t="str">
        <f>IFERROR(_xlfn.XLOOKUP(B64,map_headernames!M:M,map_headernames!M:M),"")</f>
        <v/>
      </c>
      <c r="F64" s="508" t="str">
        <f>IFERROR(_xlfn.XLOOKUP(B64,map_headernames!N:N,map_headernames!N:N),"")</f>
        <v/>
      </c>
      <c r="G64" s="508" t="str">
        <f>IFERROR(_xlfn.XLOOKUP($B64,map_headernames!L:L,map_headernames!L:L),"")</f>
        <v/>
      </c>
      <c r="H64" s="123" t="str">
        <f>_xlfn.XLOOKUP(K64,map_headernames!$Q$1:$Q$734,map_headernames!$O$1:$O$734)</f>
        <v>LINGISOPCT</v>
      </c>
      <c r="I64" s="123" t="str">
        <f>IFERROR(_xlfn.XLOOKUP(G64,map_headernames!L:L,map_headernames!O:O),"")</f>
        <v/>
      </c>
      <c r="J64" s="123"/>
      <c r="K64" s="123" t="s">
        <v>150</v>
      </c>
      <c r="L64" s="123" t="str">
        <f>IFERROR(_xlfn.XLOOKUP(G64,map_headernames!L:L,map_headernames!Q:Q),"")</f>
        <v/>
      </c>
      <c r="M64" s="123" t="str">
        <f>IFERROR(_xlfn.XLOOKUP(H64,map_headernames!O:O,map_headernames!Q:Q),"")</f>
        <v>pctlingiso</v>
      </c>
      <c r="N64" s="509" t="s">
        <v>5389</v>
      </c>
      <c r="O64" s="123" t="s">
        <v>6477</v>
      </c>
      <c r="S64" s="34" t="s">
        <v>7167</v>
      </c>
      <c r="T64" t="s">
        <v>3719</v>
      </c>
      <c r="U64" t="s">
        <v>3719</v>
      </c>
      <c r="W64" t="str">
        <f t="shared" si="1"/>
        <v>Pct__Speak_English_well__Asian_PI_speaker_</v>
      </c>
    </row>
    <row r="65" spans="1:25">
      <c r="A65">
        <v>333</v>
      </c>
      <c r="B65" s="123" t="s">
        <v>3844</v>
      </c>
      <c r="C65" s="123">
        <v>56</v>
      </c>
      <c r="D65" s="123" t="s">
        <v>6120</v>
      </c>
      <c r="E65" s="508" t="str">
        <f>IFERROR(_xlfn.XLOOKUP(B65,map_headernames!M:M,map_headernames!M:M),"")</f>
        <v/>
      </c>
      <c r="F65" s="508" t="str">
        <f>IFERROR(_xlfn.XLOOKUP(B65,map_headernames!N:N,map_headernames!N:N),"")</f>
        <v/>
      </c>
      <c r="G65" s="508" t="str">
        <f>IFERROR(_xlfn.XLOOKUP($B65,map_headernames!L:L,map_headernames!L:L),"")</f>
        <v/>
      </c>
      <c r="H65" s="123" t="str">
        <f>_xlfn.XLOOKUP(K65,map_headernames!$Q$1:$Q$734,map_headernames!$O$1:$O$734)</f>
        <v>PRE1960</v>
      </c>
      <c r="I65" s="123" t="str">
        <f>IFERROR(_xlfn.XLOOKUP(G65,map_headernames!L:L,map_headernames!O:O),"")</f>
        <v/>
      </c>
      <c r="J65" s="123"/>
      <c r="K65" s="123" t="s">
        <v>75</v>
      </c>
      <c r="L65" s="123" t="str">
        <f>IFERROR(_xlfn.XLOOKUP(G65,map_headernames!L:L,map_headernames!Q:Q),"")</f>
        <v/>
      </c>
      <c r="M65" s="123" t="str">
        <f>IFERROR(_xlfn.XLOOKUP(H65,map_headernames!O:O,map_headernames!Q:Q),"")</f>
        <v>pre1960</v>
      </c>
      <c r="N65" s="509" t="s">
        <v>5389</v>
      </c>
      <c r="O65" s="123" t="s">
        <v>6477</v>
      </c>
      <c r="S65" s="34" t="s">
        <v>7168</v>
      </c>
      <c r="T65" t="s">
        <v>3722</v>
      </c>
      <c r="U65" t="s">
        <v>3722</v>
      </c>
      <c r="W65" t="str">
        <f t="shared" si="1"/>
        <v>Speak_English_not_well__Asian_PI_speaker_</v>
      </c>
    </row>
    <row r="66" spans="1:25" s="18" customFormat="1">
      <c r="A66">
        <v>334</v>
      </c>
      <c r="B66" s="123" t="s">
        <v>3846</v>
      </c>
      <c r="C66" s="123">
        <v>20.0716845878136</v>
      </c>
      <c r="D66" s="123" t="s">
        <v>6121</v>
      </c>
      <c r="E66" s="508" t="str">
        <f>IFERROR(_xlfn.XLOOKUP(B66,map_headernames!M:M,map_headernames!M:M),"")</f>
        <v/>
      </c>
      <c r="F66" s="508" t="str">
        <f>IFERROR(_xlfn.XLOOKUP(B66,map_headernames!N:N,map_headernames!N:N),"")</f>
        <v/>
      </c>
      <c r="G66" s="508" t="str">
        <f>IFERROR(_xlfn.XLOOKUP($B66,map_headernames!L:L,map_headernames!L:L),"")</f>
        <v/>
      </c>
      <c r="H66" s="123" t="str">
        <f>_xlfn.XLOOKUP(K66,map_headernames!$Q$1:$Q$734,map_headernames!$O$1:$O$734)</f>
        <v>PRE1960PCT</v>
      </c>
      <c r="I66" s="123" t="str">
        <f>IFERROR(_xlfn.XLOOKUP(G66,map_headernames!L:L,map_headernames!O:O),"")</f>
        <v/>
      </c>
      <c r="J66" s="123"/>
      <c r="K66" s="123" t="s">
        <v>80</v>
      </c>
      <c r="L66" s="123" t="str">
        <f>IFERROR(_xlfn.XLOOKUP(G66,map_headernames!L:L,map_headernames!Q:Q),"")</f>
        <v/>
      </c>
      <c r="M66" s="123" t="str">
        <f>IFERROR(_xlfn.XLOOKUP(H66,map_headernames!O:O,map_headernames!Q:Q),"")</f>
        <v>pctpre1960</v>
      </c>
      <c r="N66" s="509" t="s">
        <v>5389</v>
      </c>
      <c r="O66" s="123" t="s">
        <v>6477</v>
      </c>
      <c r="R66" s="23"/>
      <c r="S66" s="606" t="s">
        <v>7169</v>
      </c>
      <c r="T66" s="23" t="s">
        <v>3724</v>
      </c>
      <c r="U66" s="23" t="s">
        <v>3724</v>
      </c>
      <c r="V66" s="23"/>
      <c r="W66" t="str">
        <f t="shared" si="1"/>
        <v>Pct__Speak_English_not_well__Asian_PI_speaker_</v>
      </c>
      <c r="X66" s="23"/>
      <c r="Y66" s="23"/>
    </row>
    <row r="67" spans="1:25">
      <c r="A67">
        <v>14</v>
      </c>
      <c r="B67" s="124" t="s">
        <v>2977</v>
      </c>
      <c r="C67" s="124">
        <v>475</v>
      </c>
      <c r="D67" s="124" t="s">
        <v>5805</v>
      </c>
      <c r="E67" s="28" t="str">
        <f>IFERROR(_xlfn.XLOOKUP(B67,map_headernames!M:M,map_headernames!M:M),"")</f>
        <v>WHITE</v>
      </c>
      <c r="F67" s="28" t="str">
        <f>IFERROR(_xlfn.XLOOKUP(B67,map_headernames!N:N,map_headernames!N:N),"")</f>
        <v/>
      </c>
      <c r="G67" s="135" t="str">
        <f>IFERROR(_xlfn.XLOOKUP($B67,map_headernames!L:L,map_headernames!L:L),"")</f>
        <v>WHITE</v>
      </c>
      <c r="H67" s="21">
        <f>_xlfn.XLOOKUP(K67,map_headernames!$Q$1:$Q$734,map_headernames!$O$1:$O$734)</f>
        <v>0</v>
      </c>
      <c r="I67" s="23">
        <f>IFERROR(_xlfn.XLOOKUP(G67,map_headernames!L:L,map_headernames!O:O),"")</f>
        <v>0</v>
      </c>
      <c r="K67" s="485"/>
      <c r="L67" t="str">
        <f>IFERROR(_xlfn.XLOOKUP(G67,map_headernames!L:L,map_headernames!Q:Q),"")</f>
        <v>wa</v>
      </c>
      <c r="M67" t="str">
        <f>IFERROR(_xlfn.XLOOKUP(H67,map_headernames!O:O,map_headernames!Q:Q),"")</f>
        <v/>
      </c>
      <c r="N67" s="489" t="s">
        <v>6492</v>
      </c>
      <c r="O67" s="21" t="s">
        <v>6483</v>
      </c>
      <c r="S67" s="34" t="s">
        <v>7170</v>
      </c>
      <c r="T67" t="s">
        <v>3727</v>
      </c>
      <c r="U67" t="s">
        <v>3727</v>
      </c>
      <c r="W67" t="str">
        <f t="shared" si="1"/>
        <v>Speak_English_not_at_all__Asian_PI_speaker_</v>
      </c>
    </row>
    <row r="68" spans="1:25">
      <c r="A68">
        <v>15</v>
      </c>
      <c r="B68" s="124" t="s">
        <v>2978</v>
      </c>
      <c r="C68" s="124">
        <v>85.125448028673802</v>
      </c>
      <c r="D68" s="124" t="s">
        <v>5806</v>
      </c>
      <c r="E68" s="28" t="str">
        <f>IFERROR(_xlfn.XLOOKUP(B68,map_headernames!M:M,map_headernames!M:M),"")</f>
        <v>PCT_WHITE</v>
      </c>
      <c r="F68" s="28" t="str">
        <f>IFERROR(_xlfn.XLOOKUP(B68,map_headernames!N:N,map_headernames!N:N),"")</f>
        <v/>
      </c>
      <c r="G68" s="135" t="str">
        <f>IFERROR(_xlfn.XLOOKUP($B68,map_headernames!L:L,map_headernames!L:L),"")</f>
        <v>PCT_WHITE</v>
      </c>
      <c r="H68" s="21">
        <f>_xlfn.XLOOKUP(K68,map_headernames!$Q$1:$Q$734,map_headernames!$O$1:$O$734)</f>
        <v>0</v>
      </c>
      <c r="I68" s="23">
        <f>IFERROR(_xlfn.XLOOKUP(G68,map_headernames!L:L,map_headernames!O:O),"")</f>
        <v>0</v>
      </c>
      <c r="K68" s="485"/>
      <c r="L68" t="str">
        <f>IFERROR(_xlfn.XLOOKUP(G68,map_headernames!L:L,map_headernames!Q:Q),"")</f>
        <v>pctwa</v>
      </c>
      <c r="M68" t="str">
        <f>IFERROR(_xlfn.XLOOKUP(H68,map_headernames!O:O,map_headernames!Q:Q),"")</f>
        <v/>
      </c>
      <c r="N68" s="489" t="s">
        <v>6492</v>
      </c>
      <c r="O68" s="21" t="s">
        <v>6483</v>
      </c>
      <c r="S68" s="34" t="s">
        <v>7171</v>
      </c>
      <c r="T68" t="s">
        <v>3729</v>
      </c>
      <c r="U68" t="s">
        <v>3729</v>
      </c>
      <c r="W68" t="str">
        <f t="shared" si="1"/>
        <v>Pct__Speak_English_not_at_all__Asian_PI_speaker_</v>
      </c>
    </row>
    <row r="69" spans="1:25">
      <c r="A69">
        <v>16</v>
      </c>
      <c r="B69" s="124" t="s">
        <v>2980</v>
      </c>
      <c r="C69" s="124">
        <v>12</v>
      </c>
      <c r="D69" s="124" t="s">
        <v>5807</v>
      </c>
      <c r="E69" s="28" t="str">
        <f>IFERROR(_xlfn.XLOOKUP(B69,map_headernames!M:M,map_headernames!M:M),"")</f>
        <v>BLACK</v>
      </c>
      <c r="F69" s="28" t="str">
        <f>IFERROR(_xlfn.XLOOKUP(B69,map_headernames!N:N,map_headernames!N:N),"")</f>
        <v/>
      </c>
      <c r="G69" s="135" t="str">
        <f>IFERROR(_xlfn.XLOOKUP($B69,map_headernames!L:L,map_headernames!L:L),"")</f>
        <v>BLACK</v>
      </c>
      <c r="H69" s="21">
        <f>_xlfn.XLOOKUP(K69,map_headernames!$Q$1:$Q$734,map_headernames!$O$1:$O$734)</f>
        <v>0</v>
      </c>
      <c r="I69" s="23">
        <f>IFERROR(_xlfn.XLOOKUP(G69,map_headernames!L:L,map_headernames!O:O),"")</f>
        <v>0</v>
      </c>
      <c r="K69" s="485"/>
      <c r="L69" t="str">
        <f>IFERROR(_xlfn.XLOOKUP(G69,map_headernames!L:L,map_headernames!Q:Q),"")</f>
        <v>ba</v>
      </c>
      <c r="M69" t="str">
        <f>IFERROR(_xlfn.XLOOKUP(H69,map_headernames!O:O,map_headernames!Q:Q),"")</f>
        <v/>
      </c>
      <c r="N69" s="489" t="s">
        <v>6492</v>
      </c>
      <c r="O69" s="21" t="s">
        <v>6483</v>
      </c>
      <c r="S69" s="34" t="s">
        <v>7172</v>
      </c>
      <c r="T69" t="s">
        <v>3732</v>
      </c>
      <c r="U69" t="s">
        <v>3732</v>
      </c>
      <c r="W69" t="str">
        <f t="shared" si="1"/>
        <v>Speak_Other_language_at_Home</v>
      </c>
    </row>
    <row r="70" spans="1:25">
      <c r="A70">
        <v>17</v>
      </c>
      <c r="B70" s="124" t="s">
        <v>2979</v>
      </c>
      <c r="C70" s="124">
        <v>2.1505376344085998</v>
      </c>
      <c r="D70" s="124" t="s">
        <v>5808</v>
      </c>
      <c r="E70" s="28" t="str">
        <f>IFERROR(_xlfn.XLOOKUP(B70,map_headernames!M:M,map_headernames!M:M),"")</f>
        <v>PCT_BLACK</v>
      </c>
      <c r="F70" s="28" t="str">
        <f>IFERROR(_xlfn.XLOOKUP(B70,map_headernames!N:N,map_headernames!N:N),"")</f>
        <v/>
      </c>
      <c r="G70" s="135" t="str">
        <f>IFERROR(_xlfn.XLOOKUP($B70,map_headernames!L:L,map_headernames!L:L),"")</f>
        <v>PCT_BLACK</v>
      </c>
      <c r="H70" s="21">
        <f>_xlfn.XLOOKUP(K70,map_headernames!$Q$1:$Q$734,map_headernames!$O$1:$O$734)</f>
        <v>0</v>
      </c>
      <c r="I70" s="23">
        <f>IFERROR(_xlfn.XLOOKUP(G70,map_headernames!L:L,map_headernames!O:O),"")</f>
        <v>0</v>
      </c>
      <c r="K70" s="485"/>
      <c r="L70" t="str">
        <f>IFERROR(_xlfn.XLOOKUP(G70,map_headernames!L:L,map_headernames!Q:Q),"")</f>
        <v>pctba</v>
      </c>
      <c r="M70" t="str">
        <f>IFERROR(_xlfn.XLOOKUP(H70,map_headernames!O:O,map_headernames!Q:Q),"")</f>
        <v/>
      </c>
      <c r="N70" s="489" t="s">
        <v>6492</v>
      </c>
      <c r="O70" s="21" t="s">
        <v>6483</v>
      </c>
      <c r="S70" s="34" t="s">
        <v>7173</v>
      </c>
      <c r="T70" t="s">
        <v>3734</v>
      </c>
      <c r="U70" s="121" t="s">
        <v>6565</v>
      </c>
      <c r="W70" t="str">
        <f t="shared" si="1"/>
        <v>Pct__Speak_Other_language_at_Home</v>
      </c>
    </row>
    <row r="71" spans="1:25">
      <c r="A71">
        <v>18</v>
      </c>
      <c r="B71" s="124" t="s">
        <v>2989</v>
      </c>
      <c r="C71" s="124">
        <v>51</v>
      </c>
      <c r="D71" s="124" t="s">
        <v>5809</v>
      </c>
      <c r="E71" s="28" t="str">
        <f>IFERROR(_xlfn.XLOOKUP(B71,map_headernames!M:M,map_headernames!M:M),"")</f>
        <v>HISP</v>
      </c>
      <c r="F71" s="28" t="str">
        <f>IFERROR(_xlfn.XLOOKUP(B71,map_headernames!N:N,map_headernames!N:N),"")</f>
        <v/>
      </c>
      <c r="G71" s="135" t="str">
        <f>IFERROR(_xlfn.XLOOKUP($B71,map_headernames!L:L,map_headernames!L:L),"")</f>
        <v>HISP</v>
      </c>
      <c r="H71" s="21">
        <f>_xlfn.XLOOKUP(K71,map_headernames!$Q$1:$Q$734,map_headernames!$O$1:$O$734)</f>
        <v>0</v>
      </c>
      <c r="I71" s="23">
        <f>IFERROR(_xlfn.XLOOKUP(G71,map_headernames!L:L,map_headernames!O:O),"")</f>
        <v>0</v>
      </c>
      <c r="K71" s="485"/>
      <c r="L71" t="str">
        <f>IFERROR(_xlfn.XLOOKUP(G71,map_headernames!L:L,map_headernames!Q:Q),"")</f>
        <v>hisp</v>
      </c>
      <c r="M71" t="str">
        <f>IFERROR(_xlfn.XLOOKUP(H71,map_headernames!O:O,map_headernames!Q:Q),"")</f>
        <v/>
      </c>
      <c r="N71" s="489" t="s">
        <v>6492</v>
      </c>
      <c r="O71" s="21" t="s">
        <v>6483</v>
      </c>
      <c r="S71" s="34" t="s">
        <v>7174</v>
      </c>
      <c r="T71" t="s">
        <v>3737</v>
      </c>
      <c r="U71" t="s">
        <v>3737</v>
      </c>
      <c r="W71" t="str">
        <f t="shared" si="1"/>
        <v>Speak_English_very_well__Other_speaker_</v>
      </c>
    </row>
    <row r="72" spans="1:25">
      <c r="A72">
        <v>19</v>
      </c>
      <c r="B72" s="124" t="s">
        <v>2982</v>
      </c>
      <c r="C72" s="124">
        <v>9.1397849462365599</v>
      </c>
      <c r="D72" s="124" t="s">
        <v>5810</v>
      </c>
      <c r="E72" s="28" t="str">
        <f>IFERROR(_xlfn.XLOOKUP(B72,map_headernames!M:M,map_headernames!M:M),"")</f>
        <v>PCT_HISP</v>
      </c>
      <c r="F72" s="28" t="str">
        <f>IFERROR(_xlfn.XLOOKUP(B72,map_headernames!N:N,map_headernames!N:N),"")</f>
        <v/>
      </c>
      <c r="G72" s="135" t="str">
        <f>IFERROR(_xlfn.XLOOKUP($B72,map_headernames!L:L,map_headernames!L:L),"")</f>
        <v>PCT_HISP</v>
      </c>
      <c r="H72" s="21">
        <f>_xlfn.XLOOKUP(K72,map_headernames!$Q$1:$Q$734,map_headernames!$O$1:$O$734)</f>
        <v>0</v>
      </c>
      <c r="I72" s="23">
        <f>IFERROR(_xlfn.XLOOKUP(G72,map_headernames!L:L,map_headernames!O:O),"")</f>
        <v>0</v>
      </c>
      <c r="K72" s="485"/>
      <c r="L72" t="str">
        <f>IFERROR(_xlfn.XLOOKUP(G72,map_headernames!L:L,map_headernames!Q:Q),"")</f>
        <v>pcthisp</v>
      </c>
      <c r="M72" t="str">
        <f>IFERROR(_xlfn.XLOOKUP(H72,map_headernames!O:O,map_headernames!Q:Q),"")</f>
        <v/>
      </c>
      <c r="N72" s="489" t="s">
        <v>6492</v>
      </c>
      <c r="O72" s="21" t="s">
        <v>6483</v>
      </c>
      <c r="S72" s="34" t="s">
        <v>7175</v>
      </c>
      <c r="T72" t="s">
        <v>3739</v>
      </c>
      <c r="U72" t="s">
        <v>3739</v>
      </c>
      <c r="W72" t="str">
        <f t="shared" si="1"/>
        <v>Pct__Speak_English_very_well__Other_speaker_</v>
      </c>
    </row>
    <row r="73" spans="1:25">
      <c r="A73">
        <v>20</v>
      </c>
      <c r="B73" s="124" t="s">
        <v>2981</v>
      </c>
      <c r="C73" s="124">
        <v>0</v>
      </c>
      <c r="D73" s="124" t="s">
        <v>5811</v>
      </c>
      <c r="E73" s="28" t="str">
        <f>IFERROR(_xlfn.XLOOKUP(B73,map_headernames!M:M,map_headernames!M:M),"")</f>
        <v>ASIAN</v>
      </c>
      <c r="F73" s="28" t="str">
        <f>IFERROR(_xlfn.XLOOKUP(B73,map_headernames!N:N,map_headernames!N:N),"")</f>
        <v/>
      </c>
      <c r="G73" s="135" t="str">
        <f>IFERROR(_xlfn.XLOOKUP($B73,map_headernames!L:L,map_headernames!L:L),"")</f>
        <v>ASIAN</v>
      </c>
      <c r="H73" s="21">
        <f>_xlfn.XLOOKUP(K73,map_headernames!$Q$1:$Q$734,map_headernames!$O$1:$O$734)</f>
        <v>0</v>
      </c>
      <c r="I73" s="23">
        <f>IFERROR(_xlfn.XLOOKUP(G73,map_headernames!L:L,map_headernames!O:O),"")</f>
        <v>0</v>
      </c>
      <c r="K73" s="485"/>
      <c r="L73" t="str">
        <f>IFERROR(_xlfn.XLOOKUP(G73,map_headernames!L:L,map_headernames!Q:Q),"")</f>
        <v>aa</v>
      </c>
      <c r="M73" t="str">
        <f>IFERROR(_xlfn.XLOOKUP(H73,map_headernames!O:O,map_headernames!Q:Q),"")</f>
        <v/>
      </c>
      <c r="N73" s="489" t="s">
        <v>6492</v>
      </c>
      <c r="O73" s="21" t="s">
        <v>6483</v>
      </c>
      <c r="S73" s="34" t="s">
        <v>7176</v>
      </c>
      <c r="T73" t="s">
        <v>3742</v>
      </c>
      <c r="U73" t="s">
        <v>3742</v>
      </c>
      <c r="W73" t="str">
        <f t="shared" si="1"/>
        <v>Speak_English_well__Other_speaker_</v>
      </c>
    </row>
    <row r="74" spans="1:25">
      <c r="A74">
        <v>21</v>
      </c>
      <c r="B74" s="124" t="s">
        <v>2983</v>
      </c>
      <c r="C74" s="124">
        <v>0</v>
      </c>
      <c r="D74" s="124" t="s">
        <v>5812</v>
      </c>
      <c r="E74" s="28" t="str">
        <f>IFERROR(_xlfn.XLOOKUP(B74,map_headernames!M:M,map_headernames!M:M),"")</f>
        <v>PCT_ASIAN</v>
      </c>
      <c r="F74" s="28" t="str">
        <f>IFERROR(_xlfn.XLOOKUP(B74,map_headernames!N:N,map_headernames!N:N),"")</f>
        <v/>
      </c>
      <c r="G74" s="135" t="str">
        <f>IFERROR(_xlfn.XLOOKUP($B74,map_headernames!L:L,map_headernames!L:L),"")</f>
        <v>PCT_ASIAN</v>
      </c>
      <c r="H74" s="21">
        <f>_xlfn.XLOOKUP(K74,map_headernames!$Q$1:$Q$734,map_headernames!$O$1:$O$734)</f>
        <v>0</v>
      </c>
      <c r="I74" s="23">
        <f>IFERROR(_xlfn.XLOOKUP(G74,map_headernames!L:L,map_headernames!O:O),"")</f>
        <v>0</v>
      </c>
      <c r="K74" s="485"/>
      <c r="L74" t="str">
        <f>IFERROR(_xlfn.XLOOKUP(G74,map_headernames!L:L,map_headernames!Q:Q),"")</f>
        <v>pctaa</v>
      </c>
      <c r="M74" t="str">
        <f>IFERROR(_xlfn.XLOOKUP(H74,map_headernames!O:O,map_headernames!Q:Q),"")</f>
        <v/>
      </c>
      <c r="N74" s="489" t="s">
        <v>6492</v>
      </c>
      <c r="O74" s="21" t="s">
        <v>6483</v>
      </c>
      <c r="S74" s="34" t="s">
        <v>7177</v>
      </c>
      <c r="T74" t="s">
        <v>3744</v>
      </c>
      <c r="U74" t="s">
        <v>3744</v>
      </c>
      <c r="W74" t="str">
        <f t="shared" si="1"/>
        <v>Pct__Speak_English_well__Other_speaker_</v>
      </c>
    </row>
    <row r="75" spans="1:25">
      <c r="A75">
        <v>22</v>
      </c>
      <c r="B75" s="124" t="s">
        <v>2990</v>
      </c>
      <c r="C75" s="124">
        <v>0</v>
      </c>
      <c r="D75" s="124" t="s">
        <v>5813</v>
      </c>
      <c r="E75" s="28" t="str">
        <f>IFERROR(_xlfn.XLOOKUP(B75,map_headernames!M:M,map_headernames!M:M),"")</f>
        <v>AMERIND</v>
      </c>
      <c r="F75" s="28" t="str">
        <f>IFERROR(_xlfn.XLOOKUP(B75,map_headernames!N:N,map_headernames!N:N),"")</f>
        <v/>
      </c>
      <c r="G75" s="135" t="str">
        <f>IFERROR(_xlfn.XLOOKUP($B75,map_headernames!L:L,map_headernames!L:L),"")</f>
        <v>AMERIND</v>
      </c>
      <c r="H75" s="21">
        <f>_xlfn.XLOOKUP(K75,map_headernames!$Q$1:$Q$734,map_headernames!$O$1:$O$734)</f>
        <v>0</v>
      </c>
      <c r="I75" s="23">
        <f>IFERROR(_xlfn.XLOOKUP(G75,map_headernames!L:L,map_headernames!O:O),"")</f>
        <v>0</v>
      </c>
      <c r="K75" s="485"/>
      <c r="L75" t="str">
        <f>IFERROR(_xlfn.XLOOKUP(G75,map_headernames!L:L,map_headernames!Q:Q),"")</f>
        <v>aiana</v>
      </c>
      <c r="M75" t="str">
        <f>IFERROR(_xlfn.XLOOKUP(H75,map_headernames!O:O,map_headernames!Q:Q),"")</f>
        <v/>
      </c>
      <c r="N75" s="489" t="s">
        <v>6492</v>
      </c>
      <c r="O75" s="21" t="s">
        <v>6483</v>
      </c>
      <c r="S75" s="34" t="s">
        <v>7178</v>
      </c>
      <c r="T75" t="s">
        <v>3747</v>
      </c>
      <c r="U75" t="s">
        <v>3747</v>
      </c>
      <c r="W75" t="str">
        <f t="shared" si="1"/>
        <v>Speak_English_not_well__Other_speaker_</v>
      </c>
    </row>
    <row r="76" spans="1:25">
      <c r="A76">
        <v>23</v>
      </c>
      <c r="B76" s="124" t="s">
        <v>2986</v>
      </c>
      <c r="C76" s="124">
        <v>0</v>
      </c>
      <c r="D76" s="124" t="s">
        <v>5814</v>
      </c>
      <c r="E76" s="28" t="str">
        <f>IFERROR(_xlfn.XLOOKUP(B76,map_headernames!M:M,map_headernames!M:M),"")</f>
        <v>PCT_AMERIND</v>
      </c>
      <c r="F76" s="28" t="str">
        <f>IFERROR(_xlfn.XLOOKUP(B76,map_headernames!N:N,map_headernames!N:N),"")</f>
        <v/>
      </c>
      <c r="G76" s="135" t="str">
        <f>IFERROR(_xlfn.XLOOKUP($B76,map_headernames!L:L,map_headernames!L:L),"")</f>
        <v>PCT_AMERIND</v>
      </c>
      <c r="H76" s="21">
        <f>_xlfn.XLOOKUP(K76,map_headernames!$Q$1:$Q$734,map_headernames!$O$1:$O$734)</f>
        <v>0</v>
      </c>
      <c r="I76" s="23">
        <f>IFERROR(_xlfn.XLOOKUP(G76,map_headernames!L:L,map_headernames!O:O),"")</f>
        <v>0</v>
      </c>
      <c r="K76" s="485"/>
      <c r="L76" t="str">
        <f>IFERROR(_xlfn.XLOOKUP(G76,map_headernames!L:L,map_headernames!Q:Q),"")</f>
        <v>pctaiana</v>
      </c>
      <c r="M76" t="str">
        <f>IFERROR(_xlfn.XLOOKUP(H76,map_headernames!O:O,map_headernames!Q:Q),"")</f>
        <v/>
      </c>
      <c r="N76" s="489" t="s">
        <v>6492</v>
      </c>
      <c r="O76" s="21" t="s">
        <v>6483</v>
      </c>
      <c r="S76" s="34" t="s">
        <v>7179</v>
      </c>
      <c r="T76" t="s">
        <v>3749</v>
      </c>
      <c r="U76" t="s">
        <v>3749</v>
      </c>
      <c r="W76" t="str">
        <f t="shared" si="1"/>
        <v>Pct__Speak_English_not_well__Other_speaker_</v>
      </c>
    </row>
    <row r="77" spans="1:25">
      <c r="A77">
        <v>24</v>
      </c>
      <c r="B77" s="124" t="s">
        <v>2991</v>
      </c>
      <c r="C77" s="124">
        <v>0</v>
      </c>
      <c r="D77" s="124" t="s">
        <v>5815</v>
      </c>
      <c r="E77" s="28" t="str">
        <f>IFERROR(_xlfn.XLOOKUP(B77,map_headernames!M:M,map_headernames!M:M),"")</f>
        <v>HAWPAC</v>
      </c>
      <c r="F77" s="28" t="str">
        <f>IFERROR(_xlfn.XLOOKUP(B77,map_headernames!N:N,map_headernames!N:N),"")</f>
        <v/>
      </c>
      <c r="G77" s="135" t="str">
        <f>IFERROR(_xlfn.XLOOKUP($B77,map_headernames!L:L,map_headernames!L:L),"")</f>
        <v>HAWPAC</v>
      </c>
      <c r="H77" s="21">
        <f>_xlfn.XLOOKUP(K77,map_headernames!$Q$1:$Q$734,map_headernames!$O$1:$O$734)</f>
        <v>0</v>
      </c>
      <c r="I77" s="23">
        <f>IFERROR(_xlfn.XLOOKUP(G77,map_headernames!L:L,map_headernames!O:O),"")</f>
        <v>0</v>
      </c>
      <c r="K77" s="485"/>
      <c r="L77" t="str">
        <f>IFERROR(_xlfn.XLOOKUP(G77,map_headernames!L:L,map_headernames!Q:Q),"")</f>
        <v>nhpia</v>
      </c>
      <c r="M77" t="str">
        <f>IFERROR(_xlfn.XLOOKUP(H77,map_headernames!O:O,map_headernames!Q:Q),"")</f>
        <v/>
      </c>
      <c r="N77" s="489" t="s">
        <v>6492</v>
      </c>
      <c r="O77" s="21" t="s">
        <v>6483</v>
      </c>
      <c r="S77" s="34" t="s">
        <v>7180</v>
      </c>
      <c r="T77" t="s">
        <v>3752</v>
      </c>
      <c r="U77" t="s">
        <v>3752</v>
      </c>
      <c r="W77" t="str">
        <f t="shared" si="1"/>
        <v>Speak_English_not_at_all__Other_speaker_</v>
      </c>
    </row>
    <row r="78" spans="1:25">
      <c r="A78">
        <v>25</v>
      </c>
      <c r="B78" s="124" t="s">
        <v>2985</v>
      </c>
      <c r="C78" s="124">
        <v>0</v>
      </c>
      <c r="D78" s="124" t="s">
        <v>5816</v>
      </c>
      <c r="E78" s="28" t="str">
        <f>IFERROR(_xlfn.XLOOKUP(B78,map_headernames!M:M,map_headernames!M:M),"")</f>
        <v>PCT_HAWPAC</v>
      </c>
      <c r="F78" s="28" t="str">
        <f>IFERROR(_xlfn.XLOOKUP(B78,map_headernames!N:N,map_headernames!N:N),"")</f>
        <v/>
      </c>
      <c r="G78" s="135" t="str">
        <f>IFERROR(_xlfn.XLOOKUP($B78,map_headernames!L:L,map_headernames!L:L),"")</f>
        <v>PCT_HAWPAC</v>
      </c>
      <c r="H78" s="21">
        <f>_xlfn.XLOOKUP(K78,map_headernames!$Q$1:$Q$734,map_headernames!$O$1:$O$734)</f>
        <v>0</v>
      </c>
      <c r="I78" s="23">
        <f>IFERROR(_xlfn.XLOOKUP(G78,map_headernames!L:L,map_headernames!O:O),"")</f>
        <v>0</v>
      </c>
      <c r="K78" s="485"/>
      <c r="L78" t="str">
        <f>IFERROR(_xlfn.XLOOKUP(G78,map_headernames!L:L,map_headernames!Q:Q),"")</f>
        <v>pctnhpia</v>
      </c>
      <c r="M78" t="str">
        <f>IFERROR(_xlfn.XLOOKUP(H78,map_headernames!O:O,map_headernames!Q:Q),"")</f>
        <v/>
      </c>
      <c r="N78" s="489" t="s">
        <v>6492</v>
      </c>
      <c r="O78" s="21" t="s">
        <v>6483</v>
      </c>
      <c r="S78" s="34" t="s">
        <v>7181</v>
      </c>
      <c r="T78" t="s">
        <v>3754</v>
      </c>
      <c r="U78" t="s">
        <v>3754</v>
      </c>
      <c r="W78" t="str">
        <f t="shared" si="1"/>
        <v>Pct__Speak_English_not_at_all__Other_speaker_</v>
      </c>
    </row>
    <row r="79" spans="1:25">
      <c r="A79">
        <v>26</v>
      </c>
      <c r="B79" s="124" t="s">
        <v>2984</v>
      </c>
      <c r="C79" s="124">
        <v>9</v>
      </c>
      <c r="D79" s="124" t="s">
        <v>5817</v>
      </c>
      <c r="E79" s="28" t="str">
        <f>IFERROR(_xlfn.XLOOKUP(B79,map_headernames!M:M,map_headernames!M:M),"")</f>
        <v>OTHER_RACE</v>
      </c>
      <c r="F79" s="28" t="str">
        <f>IFERROR(_xlfn.XLOOKUP(B79,map_headernames!N:N,map_headernames!N:N),"")</f>
        <v/>
      </c>
      <c r="G79" s="135" t="str">
        <f>IFERROR(_xlfn.XLOOKUP($B79,map_headernames!L:L,map_headernames!L:L),"")</f>
        <v>OTHER_RACE</v>
      </c>
      <c r="H79" s="21">
        <f>_xlfn.XLOOKUP(K79,map_headernames!$Q$1:$Q$734,map_headernames!$O$1:$O$734)</f>
        <v>0</v>
      </c>
      <c r="I79" s="23">
        <f>IFERROR(_xlfn.XLOOKUP(G79,map_headernames!L:L,map_headernames!O:O),"")</f>
        <v>0</v>
      </c>
      <c r="K79" s="485"/>
      <c r="L79" t="str">
        <f>IFERROR(_xlfn.XLOOKUP(G79,map_headernames!L:L,map_headernames!Q:Q),"")</f>
        <v>otheralone</v>
      </c>
      <c r="M79" t="str">
        <f>IFERROR(_xlfn.XLOOKUP(H79,map_headernames!O:O,map_headernames!Q:Q),"")</f>
        <v/>
      </c>
      <c r="N79" s="489" t="s">
        <v>6492</v>
      </c>
      <c r="O79" s="21" t="s">
        <v>6483</v>
      </c>
      <c r="S79" s="35" t="s">
        <v>7182</v>
      </c>
      <c r="T79" t="s">
        <v>3757</v>
      </c>
      <c r="U79" t="s">
        <v>3757</v>
      </c>
      <c r="W79" t="str">
        <f t="shared" si="1"/>
        <v>Households</v>
      </c>
    </row>
    <row r="80" spans="1:25">
      <c r="A80">
        <v>27</v>
      </c>
      <c r="B80" s="124" t="s">
        <v>2987</v>
      </c>
      <c r="C80" s="124">
        <v>1.61290322580645</v>
      </c>
      <c r="D80" s="124" t="s">
        <v>5818</v>
      </c>
      <c r="E80" s="28" t="str">
        <f>IFERROR(_xlfn.XLOOKUP(B80,map_headernames!M:M,map_headernames!M:M),"")</f>
        <v>PCT_OTHER_RACE</v>
      </c>
      <c r="F80" s="28" t="str">
        <f>IFERROR(_xlfn.XLOOKUP(B80,map_headernames!N:N,map_headernames!N:N),"")</f>
        <v/>
      </c>
      <c r="G80" s="135" t="str">
        <f>IFERROR(_xlfn.XLOOKUP($B80,map_headernames!L:L,map_headernames!L:L),"")</f>
        <v>PCT_OTHER_RACE</v>
      </c>
      <c r="H80" s="21">
        <f>_xlfn.XLOOKUP(K80,map_headernames!$Q$1:$Q$734,map_headernames!$O$1:$O$734)</f>
        <v>0</v>
      </c>
      <c r="I80" s="23">
        <f>IFERROR(_xlfn.XLOOKUP(G80,map_headernames!L:L,map_headernames!O:O),"")</f>
        <v>0</v>
      </c>
      <c r="K80" s="485"/>
      <c r="L80" t="str">
        <f>IFERROR(_xlfn.XLOOKUP(G80,map_headernames!L:L,map_headernames!Q:Q),"")</f>
        <v>pctotheralone</v>
      </c>
      <c r="M80" t="str">
        <f>IFERROR(_xlfn.XLOOKUP(H80,map_headernames!O:O,map_headernames!Q:Q),"")</f>
        <v/>
      </c>
      <c r="N80" s="489" t="s">
        <v>6492</v>
      </c>
      <c r="O80" s="21" t="s">
        <v>6483</v>
      </c>
      <c r="S80" s="18" t="s">
        <v>7125</v>
      </c>
      <c r="T80" s="18" t="s">
        <v>3763</v>
      </c>
      <c r="U80" s="18" t="s">
        <v>3763</v>
      </c>
      <c r="V80" s="18" t="s">
        <v>7188</v>
      </c>
      <c r="W80" t="str">
        <f t="shared" si="1"/>
        <v>Speak_English_only</v>
      </c>
    </row>
    <row r="81" spans="1:23">
      <c r="A81">
        <v>28</v>
      </c>
      <c r="B81" s="124" t="s">
        <v>2992</v>
      </c>
      <c r="C81" s="124">
        <v>62</v>
      </c>
      <c r="D81" s="124" t="s">
        <v>5819</v>
      </c>
      <c r="E81" s="28" t="str">
        <f>IFERROR(_xlfn.XLOOKUP(B81,map_headernames!M:M,map_headernames!M:M),"")</f>
        <v>TWOMORE</v>
      </c>
      <c r="F81" s="28" t="str">
        <f>IFERROR(_xlfn.XLOOKUP(B81,map_headernames!N:N,map_headernames!N:N),"")</f>
        <v/>
      </c>
      <c r="G81" s="135" t="str">
        <f>IFERROR(_xlfn.XLOOKUP($B81,map_headernames!L:L,map_headernames!L:L),"")</f>
        <v>TWOMORE</v>
      </c>
      <c r="H81" s="21">
        <f>_xlfn.XLOOKUP(K81,map_headernames!$Q$1:$Q$734,map_headernames!$O$1:$O$734)</f>
        <v>0</v>
      </c>
      <c r="I81" s="23">
        <f>IFERROR(_xlfn.XLOOKUP(G81,map_headernames!L:L,map_headernames!O:O),"")</f>
        <v>0</v>
      </c>
      <c r="K81" s="485"/>
      <c r="L81" t="str">
        <f>IFERROR(_xlfn.XLOOKUP(G81,map_headernames!L:L,map_headernames!Q:Q),"")</f>
        <v>multi</v>
      </c>
      <c r="M81" t="str">
        <f>IFERROR(_xlfn.XLOOKUP(H81,map_headernames!O:O,map_headernames!Q:Q),"")</f>
        <v/>
      </c>
      <c r="N81" s="489" t="s">
        <v>6492</v>
      </c>
      <c r="O81" s="21" t="s">
        <v>6483</v>
      </c>
      <c r="S81" t="s">
        <v>7126</v>
      </c>
      <c r="T81" t="s">
        <v>3765</v>
      </c>
      <c r="U81" t="s">
        <v>3765</v>
      </c>
      <c r="W81" t="str">
        <f t="shared" si="1"/>
        <v>Pct__Speak_English_only</v>
      </c>
    </row>
    <row r="82" spans="1:23">
      <c r="A82">
        <v>29</v>
      </c>
      <c r="B82" s="124" t="s">
        <v>2988</v>
      </c>
      <c r="C82" s="124">
        <v>11.1111111111111</v>
      </c>
      <c r="D82" s="124" t="s">
        <v>5820</v>
      </c>
      <c r="E82" s="28" t="str">
        <f>IFERROR(_xlfn.XLOOKUP(B82,map_headernames!M:M,map_headernames!M:M),"")</f>
        <v>PCT_TWOMORE</v>
      </c>
      <c r="F82" s="28" t="str">
        <f>IFERROR(_xlfn.XLOOKUP(B82,map_headernames!N:N,map_headernames!N:N),"")</f>
        <v/>
      </c>
      <c r="G82" s="135" t="str">
        <f>IFERROR(_xlfn.XLOOKUP($B82,map_headernames!L:L,map_headernames!L:L),"")</f>
        <v>PCT_TWOMORE</v>
      </c>
      <c r="H82" s="21">
        <f>_xlfn.XLOOKUP(K82,map_headernames!$Q$1:$Q$734,map_headernames!$O$1:$O$734)</f>
        <v>0</v>
      </c>
      <c r="I82" s="23">
        <f>IFERROR(_xlfn.XLOOKUP(G82,map_headernames!L:L,map_headernames!O:O),"")</f>
        <v>0</v>
      </c>
      <c r="K82" s="485"/>
      <c r="L82" t="str">
        <f>IFERROR(_xlfn.XLOOKUP(G82,map_headernames!L:L,map_headernames!Q:Q),"")</f>
        <v>pctmulti</v>
      </c>
      <c r="M82" t="str">
        <f>IFERROR(_xlfn.XLOOKUP(H82,map_headernames!O:O,map_headernames!Q:Q),"")</f>
        <v/>
      </c>
      <c r="N82" s="489" t="s">
        <v>6492</v>
      </c>
      <c r="O82" s="21" t="s">
        <v>6483</v>
      </c>
      <c r="S82" t="s">
        <v>7127</v>
      </c>
      <c r="T82" t="s">
        <v>3768</v>
      </c>
      <c r="U82" t="s">
        <v>3768</v>
      </c>
      <c r="W82" t="str">
        <f t="shared" si="1"/>
        <v>Speak_Spanish</v>
      </c>
    </row>
    <row r="83" spans="1:23">
      <c r="A83">
        <v>30</v>
      </c>
      <c r="B83" s="69" t="s">
        <v>3006</v>
      </c>
      <c r="C83" s="69">
        <v>433</v>
      </c>
      <c r="D83" s="69" t="s">
        <v>5821</v>
      </c>
      <c r="E83" s="28" t="str">
        <f>IFERROR(_xlfn.XLOOKUP(B83,map_headernames!M:M,map_headernames!M:M),"")</f>
        <v>NHWHITE</v>
      </c>
      <c r="F83" s="28" t="str">
        <f>IFERROR(_xlfn.XLOOKUP(B83,map_headernames!N:N,map_headernames!N:N),"")</f>
        <v/>
      </c>
      <c r="G83" s="135" t="str">
        <f>IFERROR(_xlfn.XLOOKUP($B83,map_headernames!L:L,map_headernames!L:L),"")</f>
        <v>NHWHITE</v>
      </c>
      <c r="H83" s="21">
        <f>_xlfn.XLOOKUP(K83,map_headernames!$Q$1:$Q$734,map_headernames!$O$1:$O$734)</f>
        <v>0</v>
      </c>
      <c r="I83" s="23">
        <f>IFERROR(_xlfn.XLOOKUP(G83,map_headernames!L:L,map_headernames!O:O),"")</f>
        <v>0</v>
      </c>
      <c r="K83" s="485"/>
      <c r="L83" t="str">
        <f>IFERROR(_xlfn.XLOOKUP(G83,map_headernames!L:L,map_headernames!Q:Q),"")</f>
        <v>nhwa</v>
      </c>
      <c r="M83" t="str">
        <f>IFERROR(_xlfn.XLOOKUP(H83,map_headernames!O:O,map_headernames!Q:Q),"")</f>
        <v/>
      </c>
      <c r="N83" s="489" t="s">
        <v>6492</v>
      </c>
      <c r="O83" s="21" t="s">
        <v>6483</v>
      </c>
      <c r="S83" t="s">
        <v>7128</v>
      </c>
      <c r="T83" t="s">
        <v>3769</v>
      </c>
      <c r="U83" t="s">
        <v>3769</v>
      </c>
      <c r="W83" t="str">
        <f t="shared" si="1"/>
        <v>Pct__Speak_Spanish</v>
      </c>
    </row>
    <row r="84" spans="1:23">
      <c r="A84">
        <v>31</v>
      </c>
      <c r="B84" s="69" t="s">
        <v>2999</v>
      </c>
      <c r="C84" s="69">
        <v>77.598566308243704</v>
      </c>
      <c r="D84" s="69" t="s">
        <v>5822</v>
      </c>
      <c r="E84" s="28" t="str">
        <f>IFERROR(_xlfn.XLOOKUP(B84,map_headernames!M:M,map_headernames!M:M),"")</f>
        <v>PCT_NHWHITE</v>
      </c>
      <c r="F84" s="28" t="str">
        <f>IFERROR(_xlfn.XLOOKUP(B84,map_headernames!N:N,map_headernames!N:N),"")</f>
        <v/>
      </c>
      <c r="G84" s="135" t="str">
        <f>IFERROR(_xlfn.XLOOKUP($B84,map_headernames!L:L,map_headernames!L:L),"")</f>
        <v>PCT_NHWHITE</v>
      </c>
      <c r="H84" s="21">
        <f>_xlfn.XLOOKUP(K84,map_headernames!$Q$1:$Q$734,map_headernames!$O$1:$O$734)</f>
        <v>0</v>
      </c>
      <c r="I84" s="23">
        <f>IFERROR(_xlfn.XLOOKUP(G84,map_headernames!L:L,map_headernames!O:O),"")</f>
        <v>0</v>
      </c>
      <c r="K84" s="485"/>
      <c r="L84" t="str">
        <f>IFERROR(_xlfn.XLOOKUP(G84,map_headernames!L:L,map_headernames!Q:Q),"")</f>
        <v>pctnhwa</v>
      </c>
      <c r="M84" t="str">
        <f>IFERROR(_xlfn.XLOOKUP(H84,map_headernames!O:O,map_headernames!Q:Q),"")</f>
        <v/>
      </c>
      <c r="N84" s="489" t="s">
        <v>6492</v>
      </c>
      <c r="O84" s="21" t="s">
        <v>6483</v>
      </c>
      <c r="S84" t="s">
        <v>7129</v>
      </c>
      <c r="T84" t="s">
        <v>3772</v>
      </c>
      <c r="U84" t="s">
        <v>5426</v>
      </c>
      <c r="W84" t="str">
        <f t="shared" si="1"/>
        <v>Speak_Spanish__Limited_English_speaking</v>
      </c>
    </row>
    <row r="85" spans="1:23">
      <c r="A85">
        <v>32</v>
      </c>
      <c r="B85" s="69" t="s">
        <v>3000</v>
      </c>
      <c r="C85" s="69">
        <v>12</v>
      </c>
      <c r="D85" s="69" t="s">
        <v>5823</v>
      </c>
      <c r="E85" s="28" t="str">
        <f>IFERROR(_xlfn.XLOOKUP(B85,map_headernames!M:M,map_headernames!M:M),"")</f>
        <v>NHBLACK</v>
      </c>
      <c r="F85" s="28" t="str">
        <f>IFERROR(_xlfn.XLOOKUP(B85,map_headernames!N:N,map_headernames!N:N),"")</f>
        <v/>
      </c>
      <c r="G85" s="135" t="str">
        <f>IFERROR(_xlfn.XLOOKUP($B85,map_headernames!L:L,map_headernames!L:L),"")</f>
        <v>NHBLACK</v>
      </c>
      <c r="H85" s="21">
        <f>_xlfn.XLOOKUP(K85,map_headernames!$Q$1:$Q$734,map_headernames!$O$1:$O$734)</f>
        <v>0</v>
      </c>
      <c r="I85" s="23">
        <f>IFERROR(_xlfn.XLOOKUP(G85,map_headernames!L:L,map_headernames!O:O),"")</f>
        <v>0</v>
      </c>
      <c r="K85" s="485"/>
      <c r="L85" t="str">
        <f>IFERROR(_xlfn.XLOOKUP(G85,map_headernames!L:L,map_headernames!Q:Q),"")</f>
        <v>nhba</v>
      </c>
      <c r="M85" t="str">
        <f>IFERROR(_xlfn.XLOOKUP(H85,map_headernames!O:O,map_headernames!Q:Q),"")</f>
        <v/>
      </c>
      <c r="N85" s="489" t="s">
        <v>6492</v>
      </c>
      <c r="O85" s="21" t="s">
        <v>6483</v>
      </c>
      <c r="S85" t="s">
        <v>7130</v>
      </c>
      <c r="T85" t="s">
        <v>3775</v>
      </c>
      <c r="U85" t="s">
        <v>5430</v>
      </c>
      <c r="W85" t="str">
        <f t="shared" si="1"/>
        <v>Pct__Speak_Spanish__Limited_English_speaking</v>
      </c>
    </row>
    <row r="86" spans="1:23">
      <c r="A86">
        <v>33</v>
      </c>
      <c r="B86" s="69" t="s">
        <v>2993</v>
      </c>
      <c r="C86" s="69">
        <v>2.1505376344085998</v>
      </c>
      <c r="D86" s="69" t="s">
        <v>5824</v>
      </c>
      <c r="E86" s="28" t="str">
        <f>IFERROR(_xlfn.XLOOKUP(B86,map_headernames!M:M,map_headernames!M:M),"")</f>
        <v>PCT_NHBLACK</v>
      </c>
      <c r="F86" s="28" t="str">
        <f>IFERROR(_xlfn.XLOOKUP(B86,map_headernames!N:N,map_headernames!N:N),"")</f>
        <v/>
      </c>
      <c r="G86" s="135" t="str">
        <f>IFERROR(_xlfn.XLOOKUP($B86,map_headernames!L:L,map_headernames!L:L),"")</f>
        <v>PCT_NHBLACK</v>
      </c>
      <c r="H86" s="21">
        <f>_xlfn.XLOOKUP(K86,map_headernames!$Q$1:$Q$734,map_headernames!$O$1:$O$734)</f>
        <v>0</v>
      </c>
      <c r="I86" s="23">
        <f>IFERROR(_xlfn.XLOOKUP(G86,map_headernames!L:L,map_headernames!O:O),"")</f>
        <v>0</v>
      </c>
      <c r="K86" s="485"/>
      <c r="L86" t="str">
        <f>IFERROR(_xlfn.XLOOKUP(G86,map_headernames!L:L,map_headernames!Q:Q),"")</f>
        <v>pctnhba</v>
      </c>
      <c r="M86" t="str">
        <f>IFERROR(_xlfn.XLOOKUP(H86,map_headernames!O:O,map_headernames!Q:Q),"")</f>
        <v/>
      </c>
      <c r="N86" s="489" t="s">
        <v>6492</v>
      </c>
      <c r="O86" s="21" t="s">
        <v>6483</v>
      </c>
      <c r="S86" t="s">
        <v>7131</v>
      </c>
      <c r="T86" t="s">
        <v>3778</v>
      </c>
      <c r="U86" t="s">
        <v>3778</v>
      </c>
      <c r="W86" t="str">
        <f t="shared" si="1"/>
        <v>Speak_Spanish__not_Limited_English_speaking</v>
      </c>
    </row>
    <row r="87" spans="1:23">
      <c r="A87">
        <v>34</v>
      </c>
      <c r="B87" s="69" t="s">
        <v>3001</v>
      </c>
      <c r="C87" s="69">
        <v>0</v>
      </c>
      <c r="D87" s="69" t="s">
        <v>5825</v>
      </c>
      <c r="E87" s="28" t="str">
        <f>IFERROR(_xlfn.XLOOKUP(B87,map_headernames!M:M,map_headernames!M:M),"")</f>
        <v>NHASIAN</v>
      </c>
      <c r="F87" s="28" t="str">
        <f>IFERROR(_xlfn.XLOOKUP(B87,map_headernames!N:N,map_headernames!N:N),"")</f>
        <v/>
      </c>
      <c r="G87" s="135" t="str">
        <f>IFERROR(_xlfn.XLOOKUP($B87,map_headernames!L:L,map_headernames!L:L),"")</f>
        <v>NHASIAN</v>
      </c>
      <c r="H87" s="21">
        <f>_xlfn.XLOOKUP(K87,map_headernames!$Q$1:$Q$734,map_headernames!$O$1:$O$734)</f>
        <v>0</v>
      </c>
      <c r="I87" s="23">
        <f>IFERROR(_xlfn.XLOOKUP(G87,map_headernames!L:L,map_headernames!O:O),"")</f>
        <v>0</v>
      </c>
      <c r="K87" s="485"/>
      <c r="L87" t="str">
        <f>IFERROR(_xlfn.XLOOKUP(G87,map_headernames!L:L,map_headernames!Q:Q),"")</f>
        <v>nhaa</v>
      </c>
      <c r="M87" t="str">
        <f>IFERROR(_xlfn.XLOOKUP(H87,map_headernames!O:O,map_headernames!Q:Q),"")</f>
        <v/>
      </c>
      <c r="N87" s="489" t="s">
        <v>6492</v>
      </c>
      <c r="O87" s="21" t="s">
        <v>6483</v>
      </c>
      <c r="S87" t="s">
        <v>7132</v>
      </c>
      <c r="T87" t="s">
        <v>3781</v>
      </c>
      <c r="U87" t="s">
        <v>3781</v>
      </c>
      <c r="W87" t="str">
        <f t="shared" si="1"/>
        <v>Pct__Speak_Spanish__not_Limited_English_speaking</v>
      </c>
    </row>
    <row r="88" spans="1:23">
      <c r="A88">
        <v>35</v>
      </c>
      <c r="B88" s="69" t="s">
        <v>2994</v>
      </c>
      <c r="C88" s="69">
        <v>0</v>
      </c>
      <c r="D88" s="69" t="s">
        <v>5826</v>
      </c>
      <c r="E88" s="28" t="str">
        <f>IFERROR(_xlfn.XLOOKUP(B88,map_headernames!M:M,map_headernames!M:M),"")</f>
        <v>PCT_NHASIAN</v>
      </c>
      <c r="F88" s="28" t="str">
        <f>IFERROR(_xlfn.XLOOKUP(B88,map_headernames!N:N,map_headernames!N:N),"")</f>
        <v/>
      </c>
      <c r="G88" s="135" t="str">
        <f>IFERROR(_xlfn.XLOOKUP($B88,map_headernames!L:L,map_headernames!L:L),"")</f>
        <v>PCT_NHASIAN</v>
      </c>
      <c r="H88" s="21">
        <f>_xlfn.XLOOKUP(K88,map_headernames!$Q$1:$Q$734,map_headernames!$O$1:$O$734)</f>
        <v>0</v>
      </c>
      <c r="I88" s="23">
        <f>IFERROR(_xlfn.XLOOKUP(G88,map_headernames!L:L,map_headernames!O:O),"")</f>
        <v>0</v>
      </c>
      <c r="K88" s="485"/>
      <c r="L88" t="str">
        <f>IFERROR(_xlfn.XLOOKUP(G88,map_headernames!L:L,map_headernames!Q:Q),"")</f>
        <v>pctnhaa</v>
      </c>
      <c r="M88" t="str">
        <f>IFERROR(_xlfn.XLOOKUP(H88,map_headernames!O:O,map_headernames!Q:Q),"")</f>
        <v/>
      </c>
      <c r="N88" s="489" t="s">
        <v>6492</v>
      </c>
      <c r="O88" s="21" t="s">
        <v>6483</v>
      </c>
      <c r="S88" t="s">
        <v>7133</v>
      </c>
      <c r="T88" t="s">
        <v>3784</v>
      </c>
      <c r="U88" t="s">
        <v>3784</v>
      </c>
      <c r="W88" t="str">
        <f t="shared" ref="W88:W105" si="2">_xlfn.XLOOKUP(T88,B:B,D:D)</f>
        <v>Speak_Other_Indo_European_languages</v>
      </c>
    </row>
    <row r="89" spans="1:23">
      <c r="A89">
        <v>36</v>
      </c>
      <c r="B89" s="69" t="s">
        <v>3002</v>
      </c>
      <c r="C89" s="69">
        <v>0</v>
      </c>
      <c r="D89" s="69" t="s">
        <v>5827</v>
      </c>
      <c r="E89" s="28" t="str">
        <f>IFERROR(_xlfn.XLOOKUP(B89,map_headernames!M:M,map_headernames!M:M),"")</f>
        <v>NHAMERIND</v>
      </c>
      <c r="F89" s="28" t="str">
        <f>IFERROR(_xlfn.XLOOKUP(B89,map_headernames!N:N,map_headernames!N:N),"")</f>
        <v/>
      </c>
      <c r="G89" s="135" t="str">
        <f>IFERROR(_xlfn.XLOOKUP($B89,map_headernames!L:L,map_headernames!L:L),"")</f>
        <v>NHAMERIND</v>
      </c>
      <c r="H89" s="21">
        <f>_xlfn.XLOOKUP(K89,map_headernames!$Q$1:$Q$734,map_headernames!$O$1:$O$734)</f>
        <v>0</v>
      </c>
      <c r="I89" s="23">
        <f>IFERROR(_xlfn.XLOOKUP(G89,map_headernames!L:L,map_headernames!O:O),"")</f>
        <v>0</v>
      </c>
      <c r="K89" s="485"/>
      <c r="L89" t="str">
        <f>IFERROR(_xlfn.XLOOKUP(G89,map_headernames!L:L,map_headernames!Q:Q),"")</f>
        <v>nhaiana</v>
      </c>
      <c r="M89" t="str">
        <f>IFERROR(_xlfn.XLOOKUP(H89,map_headernames!O:O,map_headernames!Q:Q),"")</f>
        <v/>
      </c>
      <c r="N89" s="489" t="s">
        <v>6492</v>
      </c>
      <c r="O89" s="21" t="s">
        <v>6483</v>
      </c>
      <c r="S89" s="34" t="s">
        <v>7134</v>
      </c>
      <c r="T89" t="s">
        <v>3786</v>
      </c>
      <c r="U89" t="s">
        <v>3786</v>
      </c>
      <c r="W89" t="str">
        <f t="shared" si="2"/>
        <v>Pct__Speak_Other_Indo_European_languages</v>
      </c>
    </row>
    <row r="90" spans="1:23">
      <c r="A90">
        <v>37</v>
      </c>
      <c r="B90" s="69" t="s">
        <v>2995</v>
      </c>
      <c r="C90" s="69">
        <v>0</v>
      </c>
      <c r="D90" s="69" t="s">
        <v>5828</v>
      </c>
      <c r="E90" s="28" t="str">
        <f>IFERROR(_xlfn.XLOOKUP(B90,map_headernames!M:M,map_headernames!M:M),"")</f>
        <v>PCT_NHAMERIND</v>
      </c>
      <c r="F90" s="28" t="str">
        <f>IFERROR(_xlfn.XLOOKUP(B90,map_headernames!N:N,map_headernames!N:N),"")</f>
        <v/>
      </c>
      <c r="G90" s="135" t="str">
        <f>IFERROR(_xlfn.XLOOKUP($B90,map_headernames!L:L,map_headernames!L:L),"")</f>
        <v>PCT_NHAMERIND</v>
      </c>
      <c r="H90" s="21">
        <f>_xlfn.XLOOKUP(K90,map_headernames!$Q$1:$Q$734,map_headernames!$O$1:$O$734)</f>
        <v>0</v>
      </c>
      <c r="I90" s="23">
        <f>IFERROR(_xlfn.XLOOKUP(G90,map_headernames!L:L,map_headernames!O:O),"")</f>
        <v>0</v>
      </c>
      <c r="K90" s="485"/>
      <c r="L90" t="str">
        <f>IFERROR(_xlfn.XLOOKUP(G90,map_headernames!L:L,map_headernames!Q:Q),"")</f>
        <v>pctnhaiana</v>
      </c>
      <c r="M90" t="str">
        <f>IFERROR(_xlfn.XLOOKUP(H90,map_headernames!O:O,map_headernames!Q:Q),"")</f>
        <v/>
      </c>
      <c r="N90" s="489" t="s">
        <v>6492</v>
      </c>
      <c r="O90" s="21" t="s">
        <v>6483</v>
      </c>
      <c r="S90" s="34" t="s">
        <v>7135</v>
      </c>
      <c r="T90" t="s">
        <v>3789</v>
      </c>
      <c r="U90" t="s">
        <v>5427</v>
      </c>
      <c r="W90" t="str">
        <f t="shared" si="2"/>
        <v>Speak_Other_Indo_European__Limited_English_speaking</v>
      </c>
    </row>
    <row r="91" spans="1:23">
      <c r="A91">
        <v>38</v>
      </c>
      <c r="B91" s="69" t="s">
        <v>3003</v>
      </c>
      <c r="C91" s="69">
        <v>0</v>
      </c>
      <c r="D91" s="69" t="s">
        <v>5829</v>
      </c>
      <c r="E91" s="28" t="str">
        <f>IFERROR(_xlfn.XLOOKUP(B91,map_headernames!M:M,map_headernames!M:M),"")</f>
        <v>NHHAWPAC</v>
      </c>
      <c r="F91" s="28" t="str">
        <f>IFERROR(_xlfn.XLOOKUP(B91,map_headernames!N:N,map_headernames!N:N),"")</f>
        <v/>
      </c>
      <c r="G91" s="135" t="str">
        <f>IFERROR(_xlfn.XLOOKUP($B91,map_headernames!L:L,map_headernames!L:L),"")</f>
        <v>NHHAWPAC</v>
      </c>
      <c r="H91" s="21">
        <f>_xlfn.XLOOKUP(K91,map_headernames!$Q$1:$Q$734,map_headernames!$O$1:$O$734)</f>
        <v>0</v>
      </c>
      <c r="I91" s="23">
        <f>IFERROR(_xlfn.XLOOKUP(G91,map_headernames!L:L,map_headernames!O:O),"")</f>
        <v>0</v>
      </c>
      <c r="K91" s="485"/>
      <c r="L91" t="str">
        <f>IFERROR(_xlfn.XLOOKUP(G91,map_headernames!L:L,map_headernames!Q:Q),"")</f>
        <v>nhnhpia</v>
      </c>
      <c r="M91" t="str">
        <f>IFERROR(_xlfn.XLOOKUP(H91,map_headernames!O:O,map_headernames!Q:Q),"")</f>
        <v/>
      </c>
      <c r="N91" s="489" t="s">
        <v>6492</v>
      </c>
      <c r="O91" s="21" t="s">
        <v>6483</v>
      </c>
      <c r="S91" s="34" t="s">
        <v>7136</v>
      </c>
      <c r="T91" t="s">
        <v>3792</v>
      </c>
      <c r="U91" t="s">
        <v>5431</v>
      </c>
      <c r="W91" t="str">
        <f t="shared" si="2"/>
        <v>Pct__Speak_Other_Indo_European__Limited_English_speaking</v>
      </c>
    </row>
    <row r="92" spans="1:23">
      <c r="A92">
        <v>39</v>
      </c>
      <c r="B92" s="69" t="s">
        <v>2996</v>
      </c>
      <c r="C92" s="69">
        <v>0</v>
      </c>
      <c r="D92" s="69" t="s">
        <v>5830</v>
      </c>
      <c r="E92" s="28" t="str">
        <f>IFERROR(_xlfn.XLOOKUP(B92,map_headernames!M:M,map_headernames!M:M),"")</f>
        <v>PCT_NHHAWPAC</v>
      </c>
      <c r="F92" s="28" t="str">
        <f>IFERROR(_xlfn.XLOOKUP(B92,map_headernames!N:N,map_headernames!N:N),"")</f>
        <v/>
      </c>
      <c r="G92" s="135" t="str">
        <f>IFERROR(_xlfn.XLOOKUP($B92,map_headernames!L:L,map_headernames!L:L),"")</f>
        <v>PCT_NHHAWPAC</v>
      </c>
      <c r="H92" s="21">
        <f>_xlfn.XLOOKUP(K92,map_headernames!$Q$1:$Q$734,map_headernames!$O$1:$O$734)</f>
        <v>0</v>
      </c>
      <c r="I92" s="23">
        <f>IFERROR(_xlfn.XLOOKUP(G92,map_headernames!L:L,map_headernames!O:O),"")</f>
        <v>0</v>
      </c>
      <c r="K92" s="485"/>
      <c r="L92" t="str">
        <f>IFERROR(_xlfn.XLOOKUP(G92,map_headernames!L:L,map_headernames!Q:Q),"")</f>
        <v>pctnhnhpia</v>
      </c>
      <c r="M92" t="str">
        <f>IFERROR(_xlfn.XLOOKUP(H92,map_headernames!O:O,map_headernames!Q:Q),"")</f>
        <v/>
      </c>
      <c r="N92" s="489" t="s">
        <v>6492</v>
      </c>
      <c r="O92" s="21" t="s">
        <v>6483</v>
      </c>
      <c r="S92" s="34" t="s">
        <v>7137</v>
      </c>
      <c r="T92" t="s">
        <v>3795</v>
      </c>
      <c r="U92" t="s">
        <v>3795</v>
      </c>
      <c r="W92" t="str">
        <f t="shared" si="2"/>
        <v>Speak_Other_Indo_European__not_Limited_English_speaking</v>
      </c>
    </row>
    <row r="93" spans="1:23">
      <c r="A93">
        <v>40</v>
      </c>
      <c r="B93" s="69" t="s">
        <v>3004</v>
      </c>
      <c r="C93" s="69">
        <v>0</v>
      </c>
      <c r="D93" s="69" t="s">
        <v>5831</v>
      </c>
      <c r="E93" s="28" t="str">
        <f>IFERROR(_xlfn.XLOOKUP(B93,map_headernames!M:M,map_headernames!M:M),"")</f>
        <v>NHOTHER_RACE</v>
      </c>
      <c r="F93" s="28" t="str">
        <f>IFERROR(_xlfn.XLOOKUP(B93,map_headernames!N:N,map_headernames!N:N),"")</f>
        <v/>
      </c>
      <c r="G93" s="135" t="str">
        <f>IFERROR(_xlfn.XLOOKUP($B93,map_headernames!L:L,map_headernames!L:L),"")</f>
        <v>NHOTHER_RACE</v>
      </c>
      <c r="H93" s="21">
        <f>_xlfn.XLOOKUP(K93,map_headernames!$Q$1:$Q$734,map_headernames!$O$1:$O$734)</f>
        <v>0</v>
      </c>
      <c r="I93" s="23">
        <f>IFERROR(_xlfn.XLOOKUP(G93,map_headernames!L:L,map_headernames!O:O),"")</f>
        <v>0</v>
      </c>
      <c r="K93" s="485"/>
      <c r="L93" t="str">
        <f>IFERROR(_xlfn.XLOOKUP(G93,map_headernames!L:L,map_headernames!Q:Q),"")</f>
        <v>nhotheralone</v>
      </c>
      <c r="M93" t="str">
        <f>IFERROR(_xlfn.XLOOKUP(H93,map_headernames!O:O,map_headernames!Q:Q),"")</f>
        <v/>
      </c>
      <c r="N93" s="489" t="s">
        <v>6492</v>
      </c>
      <c r="O93" s="21" t="s">
        <v>6483</v>
      </c>
      <c r="S93" s="34" t="s">
        <v>7138</v>
      </c>
      <c r="T93" t="s">
        <v>3798</v>
      </c>
      <c r="U93" t="s">
        <v>3798</v>
      </c>
      <c r="W93" t="str">
        <f t="shared" si="2"/>
        <v>Pct__Speak_Other_Indo_European__not_Limited_English_speaking</v>
      </c>
    </row>
    <row r="94" spans="1:23">
      <c r="A94">
        <v>41</v>
      </c>
      <c r="B94" s="69" t="s">
        <v>2997</v>
      </c>
      <c r="C94" s="69">
        <v>0</v>
      </c>
      <c r="D94" s="69" t="s">
        <v>5832</v>
      </c>
      <c r="E94" s="28" t="str">
        <f>IFERROR(_xlfn.XLOOKUP(B94,map_headernames!M:M,map_headernames!M:M),"")</f>
        <v>PCT_NHOTHER_RACE</v>
      </c>
      <c r="F94" s="28" t="str">
        <f>IFERROR(_xlfn.XLOOKUP(B94,map_headernames!N:N,map_headernames!N:N),"")</f>
        <v/>
      </c>
      <c r="G94" s="135" t="str">
        <f>IFERROR(_xlfn.XLOOKUP($B94,map_headernames!L:L,map_headernames!L:L),"")</f>
        <v>PCT_NHOTHER_RACE</v>
      </c>
      <c r="H94" s="21">
        <f>_xlfn.XLOOKUP(K94,map_headernames!$Q$1:$Q$734,map_headernames!$O$1:$O$734)</f>
        <v>0</v>
      </c>
      <c r="I94" s="23">
        <f>IFERROR(_xlfn.XLOOKUP(G94,map_headernames!L:L,map_headernames!O:O),"")</f>
        <v>0</v>
      </c>
      <c r="K94" s="485"/>
      <c r="L94" t="str">
        <f>IFERROR(_xlfn.XLOOKUP(G94,map_headernames!L:L,map_headernames!Q:Q),"")</f>
        <v>pctnhotheralone</v>
      </c>
      <c r="M94" t="str">
        <f>IFERROR(_xlfn.XLOOKUP(H94,map_headernames!O:O,map_headernames!Q:Q),"")</f>
        <v/>
      </c>
      <c r="N94" s="489" t="s">
        <v>6492</v>
      </c>
      <c r="O94" s="21" t="s">
        <v>6483</v>
      </c>
      <c r="S94" s="34" t="s">
        <v>7139</v>
      </c>
      <c r="T94" t="s">
        <v>3801</v>
      </c>
      <c r="U94" t="s">
        <v>3801</v>
      </c>
      <c r="W94" t="str">
        <f t="shared" si="2"/>
        <v>Speak_Asian_Pacific_Island_languages</v>
      </c>
    </row>
    <row r="95" spans="1:23">
      <c r="A95">
        <v>42</v>
      </c>
      <c r="B95" s="69" t="s">
        <v>3005</v>
      </c>
      <c r="C95" s="69">
        <v>62</v>
      </c>
      <c r="D95" s="69" t="s">
        <v>5833</v>
      </c>
      <c r="E95" s="28" t="str">
        <f>IFERROR(_xlfn.XLOOKUP(B95,map_headernames!M:M,map_headernames!M:M),"")</f>
        <v>NHTWOMORE</v>
      </c>
      <c r="F95" s="28" t="str">
        <f>IFERROR(_xlfn.XLOOKUP(B95,map_headernames!N:N,map_headernames!N:N),"")</f>
        <v/>
      </c>
      <c r="G95" s="135" t="str">
        <f>IFERROR(_xlfn.XLOOKUP($B95,map_headernames!L:L,map_headernames!L:L),"")</f>
        <v>NHTWOMORE</v>
      </c>
      <c r="H95" s="21">
        <f>_xlfn.XLOOKUP(K95,map_headernames!$Q$1:$Q$734,map_headernames!$O$1:$O$734)</f>
        <v>0</v>
      </c>
      <c r="I95" s="23">
        <f>IFERROR(_xlfn.XLOOKUP(G95,map_headernames!L:L,map_headernames!O:O),"")</f>
        <v>0</v>
      </c>
      <c r="K95" s="485"/>
      <c r="L95" t="str">
        <f>IFERROR(_xlfn.XLOOKUP(G95,map_headernames!L:L,map_headernames!Q:Q),"")</f>
        <v>nhmulti</v>
      </c>
      <c r="M95" t="str">
        <f>IFERROR(_xlfn.XLOOKUP(H95,map_headernames!O:O,map_headernames!Q:Q),"")</f>
        <v/>
      </c>
      <c r="N95" s="489" t="s">
        <v>6492</v>
      </c>
      <c r="O95" s="21" t="s">
        <v>6483</v>
      </c>
      <c r="S95" s="34" t="s">
        <v>7140</v>
      </c>
      <c r="T95" t="s">
        <v>3803</v>
      </c>
      <c r="U95" t="s">
        <v>3803</v>
      </c>
      <c r="W95" t="str">
        <f t="shared" si="2"/>
        <v>Pct__Speak_Asian_Pacific_Island_languages</v>
      </c>
    </row>
    <row r="96" spans="1:23">
      <c r="A96">
        <v>43</v>
      </c>
      <c r="B96" s="69" t="s">
        <v>2998</v>
      </c>
      <c r="C96" s="69">
        <v>11.1111111111111</v>
      </c>
      <c r="D96" s="69" t="s">
        <v>5834</v>
      </c>
      <c r="E96" s="28" t="str">
        <f>IFERROR(_xlfn.XLOOKUP(B96,map_headernames!M:M,map_headernames!M:M),"")</f>
        <v>PCT_NHTWOMORE</v>
      </c>
      <c r="F96" s="28" t="str">
        <f>IFERROR(_xlfn.XLOOKUP(B96,map_headernames!N:N,map_headernames!N:N),"")</f>
        <v/>
      </c>
      <c r="G96" s="135" t="str">
        <f>IFERROR(_xlfn.XLOOKUP($B96,map_headernames!L:L,map_headernames!L:L),"")</f>
        <v>PCT_NHTWOMORE</v>
      </c>
      <c r="H96" s="21">
        <f>_xlfn.XLOOKUP(K96,map_headernames!$Q$1:$Q$734,map_headernames!$O$1:$O$734)</f>
        <v>0</v>
      </c>
      <c r="I96" s="23">
        <f>IFERROR(_xlfn.XLOOKUP(G96,map_headernames!L:L,map_headernames!O:O),"")</f>
        <v>0</v>
      </c>
      <c r="K96" s="485"/>
      <c r="L96" t="str">
        <f>IFERROR(_xlfn.XLOOKUP(G96,map_headernames!L:L,map_headernames!Q:Q),"")</f>
        <v>pctnhmulti</v>
      </c>
      <c r="M96" t="str">
        <f>IFERROR(_xlfn.XLOOKUP(H96,map_headernames!O:O,map_headernames!Q:Q),"")</f>
        <v/>
      </c>
      <c r="N96" s="489" t="s">
        <v>6492</v>
      </c>
      <c r="O96" s="21" t="s">
        <v>6483</v>
      </c>
      <c r="S96" s="34" t="s">
        <v>7141</v>
      </c>
      <c r="T96" t="s">
        <v>3806</v>
      </c>
      <c r="U96" t="s">
        <v>5428</v>
      </c>
      <c r="W96" t="str">
        <f t="shared" si="2"/>
        <v>Speak_Asian_Pacific_Island__Limited_English_speaking</v>
      </c>
    </row>
    <row r="97" spans="1:23">
      <c r="A97">
        <v>44</v>
      </c>
      <c r="B97" t="s">
        <v>3110</v>
      </c>
      <c r="C97">
        <v>90</v>
      </c>
      <c r="D97" t="s">
        <v>5835</v>
      </c>
      <c r="E97" s="28" t="str">
        <f>IFERROR(_xlfn.XLOOKUP(B97,map_headernames!M:M,map_headernames!M:M),"")</f>
        <v>AGE_LT18</v>
      </c>
      <c r="F97" s="28" t="str">
        <f>IFERROR(_xlfn.XLOOKUP(B97,map_headernames!N:N,map_headernames!N:N),"")</f>
        <v/>
      </c>
      <c r="G97" s="135" t="str">
        <f>IFERROR(_xlfn.XLOOKUP($B97,map_headernames!L:L,map_headernames!L:L),"")</f>
        <v>AGE_LT18</v>
      </c>
      <c r="H97" s="21">
        <f>_xlfn.XLOOKUP(K97,map_headernames!$Q$1:$Q$734,map_headernames!$O$1:$O$734)</f>
        <v>0</v>
      </c>
      <c r="I97" s="23">
        <f>IFERROR(_xlfn.XLOOKUP(G97,map_headernames!L:L,map_headernames!O:O),"")</f>
        <v>0</v>
      </c>
      <c r="K97" s="485"/>
      <c r="L97" t="str">
        <f>IFERROR(_xlfn.XLOOKUP(G97,map_headernames!L:L,map_headernames!Q:Q),"")</f>
        <v>under18</v>
      </c>
      <c r="M97" t="str">
        <f>IFERROR(_xlfn.XLOOKUP(H97,map_headernames!O:O,map_headernames!Q:Q),"")</f>
        <v/>
      </c>
      <c r="N97" s="489" t="s">
        <v>6492</v>
      </c>
      <c r="O97" s="21" t="s">
        <v>6483</v>
      </c>
      <c r="S97" s="34" t="s">
        <v>7142</v>
      </c>
      <c r="T97" t="s">
        <v>3809</v>
      </c>
      <c r="U97" t="s">
        <v>5432</v>
      </c>
      <c r="W97" t="str">
        <f t="shared" si="2"/>
        <v>Pct__Speak_Asian_Pacific_Island__Limited_English_speaking</v>
      </c>
    </row>
    <row r="98" spans="1:23">
      <c r="A98">
        <v>45</v>
      </c>
      <c r="B98" t="s">
        <v>3113</v>
      </c>
      <c r="C98">
        <v>16.129032258064498</v>
      </c>
      <c r="D98" t="s">
        <v>5836</v>
      </c>
      <c r="E98" s="28" t="str">
        <f>IFERROR(_xlfn.XLOOKUP(B98,map_headernames!M:M,map_headernames!M:M),"")</f>
        <v>PCT_AGE_LT18</v>
      </c>
      <c r="F98" s="28" t="str">
        <f>IFERROR(_xlfn.XLOOKUP(B98,map_headernames!N:N,map_headernames!N:N),"")</f>
        <v/>
      </c>
      <c r="G98" s="135" t="str">
        <f>IFERROR(_xlfn.XLOOKUP($B98,map_headernames!L:L,map_headernames!L:L),"")</f>
        <v>PCT_AGE_LT18</v>
      </c>
      <c r="H98" s="21">
        <f>_xlfn.XLOOKUP(K98,map_headernames!$Q$1:$Q$734,map_headernames!$O$1:$O$734)</f>
        <v>0</v>
      </c>
      <c r="I98" s="23">
        <f>IFERROR(_xlfn.XLOOKUP(G98,map_headernames!L:L,map_headernames!O:O),"")</f>
        <v>0</v>
      </c>
      <c r="K98" s="485"/>
      <c r="L98" t="str">
        <f>IFERROR(_xlfn.XLOOKUP(G98,map_headernames!L:L,map_headernames!Q:Q),"")</f>
        <v>pctunder18</v>
      </c>
      <c r="M98" t="str">
        <f>IFERROR(_xlfn.XLOOKUP(H98,map_headernames!O:O,map_headernames!Q:Q),"")</f>
        <v/>
      </c>
      <c r="N98" s="489" t="s">
        <v>6492</v>
      </c>
      <c r="O98" s="21" t="s">
        <v>6483</v>
      </c>
      <c r="S98" s="34" t="s">
        <v>7143</v>
      </c>
      <c r="T98" t="s">
        <v>3812</v>
      </c>
      <c r="U98" t="s">
        <v>3812</v>
      </c>
      <c r="W98" t="str">
        <f t="shared" si="2"/>
        <v>Speak_Asian_Pacific_Island__not_Limited_English_speaking</v>
      </c>
    </row>
    <row r="99" spans="1:23">
      <c r="A99">
        <v>50</v>
      </c>
      <c r="B99" t="s">
        <v>3126</v>
      </c>
      <c r="C99">
        <v>468</v>
      </c>
      <c r="D99" t="s">
        <v>5841</v>
      </c>
      <c r="E99" s="28" t="str">
        <f>IFERROR(_xlfn.XLOOKUP(B99,map_headernames!M:M,map_headernames!M:M),"")</f>
        <v>AGE_GT17</v>
      </c>
      <c r="F99" s="28" t="str">
        <f>IFERROR(_xlfn.XLOOKUP(B99,map_headernames!N:N,map_headernames!N:N),"")</f>
        <v/>
      </c>
      <c r="G99" s="135" t="str">
        <f>IFERROR(_xlfn.XLOOKUP($B99,map_headernames!L:L,map_headernames!L:L),"")</f>
        <v>AGE_GT17</v>
      </c>
      <c r="H99" s="21">
        <f>_xlfn.XLOOKUP(K99,map_headernames!$Q$1:$Q$734,map_headernames!$O$1:$O$734)</f>
        <v>0</v>
      </c>
      <c r="I99" s="23">
        <f>IFERROR(_xlfn.XLOOKUP(G99,map_headernames!L:L,map_headernames!O:O),"")</f>
        <v>0</v>
      </c>
      <c r="L99" t="str">
        <f>IFERROR(_xlfn.XLOOKUP(G99,map_headernames!L:L,map_headernames!Q:Q),"")</f>
        <v>over17</v>
      </c>
      <c r="M99" t="str">
        <f>IFERROR(_xlfn.XLOOKUP(H99,map_headernames!O:O,map_headernames!Q:Q),"")</f>
        <v/>
      </c>
      <c r="N99" s="489" t="s">
        <v>6492</v>
      </c>
      <c r="O99" s="21" t="s">
        <v>6483</v>
      </c>
      <c r="S99" s="34" t="s">
        <v>7144</v>
      </c>
      <c r="T99" t="s">
        <v>3815</v>
      </c>
      <c r="U99" t="s">
        <v>3815</v>
      </c>
      <c r="W99" t="str">
        <f t="shared" si="2"/>
        <v>Pct__Speak_Asian_Pacific_Island__not_Limited_English_speaking</v>
      </c>
    </row>
    <row r="100" spans="1:23">
      <c r="A100">
        <v>51</v>
      </c>
      <c r="B100" t="s">
        <v>3129</v>
      </c>
      <c r="C100">
        <v>83.870967741935502</v>
      </c>
      <c r="D100" t="s">
        <v>5842</v>
      </c>
      <c r="E100" s="28" t="str">
        <f>IFERROR(_xlfn.XLOOKUP(B100,map_headernames!M:M,map_headernames!M:M),"")</f>
        <v>PCT_AGE_GT17</v>
      </c>
      <c r="F100" s="28" t="str">
        <f>IFERROR(_xlfn.XLOOKUP(B100,map_headernames!N:N,map_headernames!N:N),"")</f>
        <v/>
      </c>
      <c r="G100" s="135" t="str">
        <f>IFERROR(_xlfn.XLOOKUP($B100,map_headernames!L:L,map_headernames!L:L),"")</f>
        <v>PCT_AGE_GT17</v>
      </c>
      <c r="H100" s="21">
        <f>_xlfn.XLOOKUP(K100,map_headernames!$Q$1:$Q$734,map_headernames!$O$1:$O$734)</f>
        <v>0</v>
      </c>
      <c r="I100" s="23">
        <f>IFERROR(_xlfn.XLOOKUP(G100,map_headernames!L:L,map_headernames!O:O),"")</f>
        <v>0</v>
      </c>
      <c r="L100" t="str">
        <f>IFERROR(_xlfn.XLOOKUP(G100,map_headernames!L:L,map_headernames!Q:Q),"")</f>
        <v>pctover17</v>
      </c>
      <c r="M100" t="str">
        <f>IFERROR(_xlfn.XLOOKUP(H100,map_headernames!O:O,map_headernames!Q:Q),"")</f>
        <v/>
      </c>
      <c r="N100" s="489" t="s">
        <v>6492</v>
      </c>
      <c r="O100" s="21" t="s">
        <v>6483</v>
      </c>
      <c r="S100" s="34" t="s">
        <v>7145</v>
      </c>
      <c r="T100" t="s">
        <v>3818</v>
      </c>
      <c r="U100" t="s">
        <v>3818</v>
      </c>
      <c r="W100" t="str">
        <f t="shared" si="2"/>
        <v>Speak_Other_languages</v>
      </c>
    </row>
    <row r="101" spans="1:23">
      <c r="A101">
        <v>52</v>
      </c>
      <c r="B101" t="s">
        <v>3132</v>
      </c>
      <c r="C101">
        <v>301</v>
      </c>
      <c r="D101" t="s">
        <v>5843</v>
      </c>
      <c r="E101" s="28" t="str">
        <f>IFERROR(_xlfn.XLOOKUP(B101,map_headernames!M:M,map_headernames!M:M),"")</f>
        <v>MALES</v>
      </c>
      <c r="F101" s="28" t="str">
        <f>IFERROR(_xlfn.XLOOKUP(B101,map_headernames!N:N,map_headernames!N:N),"")</f>
        <v/>
      </c>
      <c r="G101" s="135" t="str">
        <f>IFERROR(_xlfn.XLOOKUP($B101,map_headernames!L:L,map_headernames!L:L),"")</f>
        <v>MALES</v>
      </c>
      <c r="H101" s="21">
        <f>_xlfn.XLOOKUP(K101,map_headernames!$Q$1:$Q$734,map_headernames!$O$1:$O$734)</f>
        <v>0</v>
      </c>
      <c r="I101" s="23">
        <f>IFERROR(_xlfn.XLOOKUP(G101,map_headernames!L:L,map_headernames!O:O),"")</f>
        <v>0</v>
      </c>
      <c r="L101" t="str">
        <f>IFERROR(_xlfn.XLOOKUP(G101,map_headernames!L:L,map_headernames!Q:Q),"")</f>
        <v>male</v>
      </c>
      <c r="M101" t="str">
        <f>IFERROR(_xlfn.XLOOKUP(H101,map_headernames!O:O,map_headernames!Q:Q),"")</f>
        <v/>
      </c>
      <c r="N101" s="489" t="s">
        <v>6492</v>
      </c>
      <c r="O101" s="21" t="s">
        <v>6483</v>
      </c>
      <c r="S101" s="34" t="s">
        <v>7146</v>
      </c>
      <c r="T101" t="s">
        <v>3820</v>
      </c>
      <c r="U101" t="s">
        <v>3820</v>
      </c>
      <c r="W101" t="str">
        <f t="shared" si="2"/>
        <v>Pct__Speak_Other_languages</v>
      </c>
    </row>
    <row r="102" spans="1:23">
      <c r="A102">
        <v>53</v>
      </c>
      <c r="B102" t="s">
        <v>3135</v>
      </c>
      <c r="C102">
        <v>53.942652329749102</v>
      </c>
      <c r="D102" t="s">
        <v>5844</v>
      </c>
      <c r="E102" s="28" t="str">
        <f>IFERROR(_xlfn.XLOOKUP(B102,map_headernames!M:M,map_headernames!M:M),"")</f>
        <v>PCT_MALES</v>
      </c>
      <c r="F102" s="28" t="str">
        <f>IFERROR(_xlfn.XLOOKUP(B102,map_headernames!N:N,map_headernames!N:N),"")</f>
        <v/>
      </c>
      <c r="G102" s="135" t="str">
        <f>IFERROR(_xlfn.XLOOKUP($B102,map_headernames!L:L,map_headernames!L:L),"")</f>
        <v>PCT_MALES</v>
      </c>
      <c r="H102" s="21">
        <f>_xlfn.XLOOKUP(K102,map_headernames!$Q$1:$Q$734,map_headernames!$O$1:$O$734)</f>
        <v>0</v>
      </c>
      <c r="I102" s="23">
        <f>IFERROR(_xlfn.XLOOKUP(G102,map_headernames!L:L,map_headernames!O:O),"")</f>
        <v>0</v>
      </c>
      <c r="L102" t="str">
        <f>IFERROR(_xlfn.XLOOKUP(G102,map_headernames!L:L,map_headernames!Q:Q),"")</f>
        <v>pctmale</v>
      </c>
      <c r="M102" t="str">
        <f>IFERROR(_xlfn.XLOOKUP(H102,map_headernames!O:O,map_headernames!Q:Q),"")</f>
        <v/>
      </c>
      <c r="N102" s="489" t="s">
        <v>6492</v>
      </c>
      <c r="O102" s="21" t="s">
        <v>6483</v>
      </c>
      <c r="S102" s="34" t="s">
        <v>7147</v>
      </c>
      <c r="T102" t="s">
        <v>3823</v>
      </c>
      <c r="U102" t="s">
        <v>5429</v>
      </c>
      <c r="W102" t="str">
        <f t="shared" si="2"/>
        <v>Speak_Other__Limited_English_speaking</v>
      </c>
    </row>
    <row r="103" spans="1:23">
      <c r="A103">
        <v>54</v>
      </c>
      <c r="B103" t="s">
        <v>3138</v>
      </c>
      <c r="C103">
        <v>257</v>
      </c>
      <c r="D103" t="s">
        <v>5845</v>
      </c>
      <c r="E103" s="28" t="str">
        <f>IFERROR(_xlfn.XLOOKUP(B103,map_headernames!M:M,map_headernames!M:M),"")</f>
        <v>FEMALES</v>
      </c>
      <c r="F103" s="28" t="str">
        <f>IFERROR(_xlfn.XLOOKUP(B103,map_headernames!N:N,map_headernames!N:N),"")</f>
        <v/>
      </c>
      <c r="G103" s="135" t="str">
        <f>IFERROR(_xlfn.XLOOKUP($B103,map_headernames!L:L,map_headernames!L:L),"")</f>
        <v>FEMALES</v>
      </c>
      <c r="H103" s="21">
        <f>_xlfn.XLOOKUP(K103,map_headernames!$Q$1:$Q$734,map_headernames!$O$1:$O$734)</f>
        <v>0</v>
      </c>
      <c r="I103" s="23">
        <f>IFERROR(_xlfn.XLOOKUP(G103,map_headernames!L:L,map_headernames!O:O),"")</f>
        <v>0</v>
      </c>
      <c r="L103" t="str">
        <f>IFERROR(_xlfn.XLOOKUP(G103,map_headernames!L:L,map_headernames!Q:Q),"")</f>
        <v>female</v>
      </c>
      <c r="M103" t="str">
        <f>IFERROR(_xlfn.XLOOKUP(H103,map_headernames!O:O,map_headernames!Q:Q),"")</f>
        <v/>
      </c>
      <c r="N103" s="489" t="s">
        <v>6492</v>
      </c>
      <c r="O103" s="21" t="s">
        <v>6483</v>
      </c>
      <c r="S103" s="34" t="s">
        <v>7148</v>
      </c>
      <c r="T103" t="s">
        <v>3826</v>
      </c>
      <c r="U103" t="s">
        <v>5433</v>
      </c>
      <c r="W103" t="str">
        <f t="shared" si="2"/>
        <v>Pct__Speak_Other__Limited_English_speaking</v>
      </c>
    </row>
    <row r="104" spans="1:23">
      <c r="A104">
        <v>55</v>
      </c>
      <c r="B104" t="s">
        <v>3141</v>
      </c>
      <c r="C104">
        <v>46.057347670250898</v>
      </c>
      <c r="D104" t="s">
        <v>5846</v>
      </c>
      <c r="E104" s="28" t="str">
        <f>IFERROR(_xlfn.XLOOKUP(B104,map_headernames!M:M,map_headernames!M:M),"")</f>
        <v>PCT_FEMALES</v>
      </c>
      <c r="F104" s="28" t="str">
        <f>IFERROR(_xlfn.XLOOKUP(B104,map_headernames!N:N,map_headernames!N:N),"")</f>
        <v/>
      </c>
      <c r="G104" s="135" t="str">
        <f>IFERROR(_xlfn.XLOOKUP($B104,map_headernames!L:L,map_headernames!L:L),"")</f>
        <v>PCT_FEMALES</v>
      </c>
      <c r="H104" s="21">
        <f>_xlfn.XLOOKUP(K104,map_headernames!$Q$1:$Q$734,map_headernames!$O$1:$O$734)</f>
        <v>0</v>
      </c>
      <c r="I104" s="23">
        <f>IFERROR(_xlfn.XLOOKUP(G104,map_headernames!L:L,map_headernames!O:O),"")</f>
        <v>0</v>
      </c>
      <c r="L104" t="str">
        <f>IFERROR(_xlfn.XLOOKUP(G104,map_headernames!L:L,map_headernames!Q:Q),"")</f>
        <v>pctfemale</v>
      </c>
      <c r="M104" t="str">
        <f>IFERROR(_xlfn.XLOOKUP(H104,map_headernames!O:O,map_headernames!Q:Q),"")</f>
        <v/>
      </c>
      <c r="N104" s="489" t="s">
        <v>6492</v>
      </c>
      <c r="O104" s="21" t="s">
        <v>6483</v>
      </c>
      <c r="S104" s="34" t="s">
        <v>7149</v>
      </c>
      <c r="T104" t="s">
        <v>3829</v>
      </c>
      <c r="U104" t="s">
        <v>3829</v>
      </c>
      <c r="W104" t="str">
        <f t="shared" si="2"/>
        <v>Speak_Other__not_Limited_English_speaking</v>
      </c>
    </row>
    <row r="105" spans="1:23">
      <c r="A105">
        <v>98</v>
      </c>
      <c r="B105" t="s">
        <v>3250</v>
      </c>
      <c r="C105">
        <v>38</v>
      </c>
      <c r="D105" t="s">
        <v>5886</v>
      </c>
      <c r="E105" s="28" t="str">
        <f>IFERROR(_xlfn.XLOOKUP(B105,map_headernames!M:M,map_headernames!M:M),"")</f>
        <v>HH_BPOV</v>
      </c>
      <c r="F105" s="28" t="str">
        <f>IFERROR(_xlfn.XLOOKUP(B105,map_headernames!N:N,map_headernames!N:N),"")</f>
        <v/>
      </c>
      <c r="G105" s="28" t="str">
        <f>IFERROR(_xlfn.XLOOKUP($B105,map_headernames!L:L,map_headernames!L:L),"")</f>
        <v>HH_BPOV</v>
      </c>
      <c r="H105">
        <f>_xlfn.XLOOKUP(K105,map_headernames!$Q$1:$Q$734,map_headernames!$O$1:$O$734)</f>
        <v>0</v>
      </c>
      <c r="I105" s="23">
        <f>IFERROR(_xlfn.XLOOKUP(G105,map_headernames!L:L,map_headernames!O:O),"")</f>
        <v>0</v>
      </c>
      <c r="L105" t="str">
        <f>IFERROR(_xlfn.XLOOKUP(G105,map_headernames!L:L,map_headernames!Q:Q),"")</f>
        <v>poor</v>
      </c>
      <c r="M105" t="str">
        <f>IFERROR(_xlfn.XLOOKUP(H105,map_headernames!O:O,map_headernames!Q:Q),"")</f>
        <v/>
      </c>
      <c r="N105" s="489" t="s">
        <v>6492</v>
      </c>
      <c r="O105" s="21" t="s">
        <v>6483</v>
      </c>
      <c r="S105" s="35" t="s">
        <v>7150</v>
      </c>
      <c r="T105" t="s">
        <v>3832</v>
      </c>
      <c r="U105" t="s">
        <v>3832</v>
      </c>
      <c r="W105" t="str">
        <f t="shared" si="2"/>
        <v>Pct__Speak_Other__not_Limited_English_speaking</v>
      </c>
    </row>
    <row r="106" spans="1:23">
      <c r="A106">
        <v>99</v>
      </c>
      <c r="B106" t="s">
        <v>3252</v>
      </c>
      <c r="C106">
        <v>14.5593869731801</v>
      </c>
      <c r="D106" t="s">
        <v>5887</v>
      </c>
      <c r="E106" s="28" t="str">
        <f>IFERROR(_xlfn.XLOOKUP(B106,map_headernames!M:M,map_headernames!M:M),"")</f>
        <v>PCT_HH_BPOV</v>
      </c>
      <c r="F106" s="28" t="str">
        <f>IFERROR(_xlfn.XLOOKUP(B106,map_headernames!N:N,map_headernames!N:N),"")</f>
        <v/>
      </c>
      <c r="G106" s="28" t="str">
        <f>IFERROR(_xlfn.XLOOKUP($B106,map_headernames!L:L,map_headernames!L:L),"")</f>
        <v>PCT_HH_BPOV</v>
      </c>
      <c r="H106">
        <f>_xlfn.XLOOKUP(K106,map_headernames!$Q$1:$Q$734,map_headernames!$O$1:$O$734)</f>
        <v>0</v>
      </c>
      <c r="I106" s="23">
        <f>IFERROR(_xlfn.XLOOKUP(G106,map_headernames!L:L,map_headernames!O:O),"")</f>
        <v>0</v>
      </c>
      <c r="L106" t="str">
        <f>IFERROR(_xlfn.XLOOKUP(G106,map_headernames!L:L,map_headernames!Q:Q),"")</f>
        <v>pctpoor</v>
      </c>
      <c r="M106" t="str">
        <f>IFERROR(_xlfn.XLOOKUP(H106,map_headernames!O:O,map_headernames!Q:Q),"")</f>
        <v/>
      </c>
      <c r="N106" s="489" t="s">
        <v>6492</v>
      </c>
      <c r="O106" s="21" t="s">
        <v>6483</v>
      </c>
    </row>
    <row r="107" spans="1:23">
      <c r="A107">
        <v>244</v>
      </c>
      <c r="B107" s="1" t="s">
        <v>3614</v>
      </c>
      <c r="C107">
        <v>530</v>
      </c>
      <c r="D107" t="s">
        <v>6032</v>
      </c>
      <c r="E107" s="28" t="str">
        <f>IFERROR(_xlfn.XLOOKUP(B107,map_headernames!M:M,map_headernames!M:M),"")</f>
        <v>LAN_UNIVERSE</v>
      </c>
      <c r="F107" s="28" t="str">
        <f>IFERROR(_xlfn.XLOOKUP(B107,map_headernames!N:N,map_headernames!N:N),"")</f>
        <v/>
      </c>
      <c r="G107" s="135" t="str">
        <f>IFERROR(_xlfn.XLOOKUP($B107,map_headernames!L:L,map_headernames!L:L),"")</f>
        <v>LAN_UNIVERSE</v>
      </c>
      <c r="H107">
        <f>_xlfn.XLOOKUP(K107,map_headernames!$Q$1:$Q$734,map_headernames!$O$1:$O$734)</f>
        <v>0</v>
      </c>
      <c r="I107" s="23">
        <f>IFERROR(_xlfn.XLOOKUP(G107,map_headernames!L:L,map_headernames!O:O),"")</f>
        <v>0</v>
      </c>
      <c r="L107" s="1" t="str">
        <f>IFERROR(_xlfn.XLOOKUP(G107,map_headernames!L:L,map_headernames!Q:Q),"")</f>
        <v>lan_universe</v>
      </c>
      <c r="M107" t="str">
        <f>IFERROR(_xlfn.XLOOKUP(H107,map_headernames!O:O,map_headernames!Q:Q),"")</f>
        <v/>
      </c>
      <c r="N107" s="489" t="s">
        <v>6492</v>
      </c>
      <c r="O107" s="21" t="s">
        <v>6483</v>
      </c>
      <c r="P107" t="s">
        <v>6511</v>
      </c>
    </row>
    <row r="108" spans="1:23">
      <c r="A108">
        <v>255</v>
      </c>
      <c r="B108" s="1" t="s">
        <v>3643</v>
      </c>
      <c r="C108">
        <v>0</v>
      </c>
      <c r="D108" t="s">
        <v>6043</v>
      </c>
      <c r="E108" s="28" t="str">
        <f>IFERROR(_xlfn.XLOOKUP(B108,map_headernames!M:M,map_headernames!M:M),"")</f>
        <v>LAN_ENG_NA</v>
      </c>
      <c r="F108" s="28" t="str">
        <f>IFERROR(_xlfn.XLOOKUP(B108,map_headernames!N:N,map_headernames!N:N),"")</f>
        <v/>
      </c>
      <c r="G108" s="135" t="str">
        <f>IFERROR(_xlfn.XLOOKUP($B108,map_headernames!L:L,map_headernames!L:L),"")</f>
        <v>LAN_ENG_NA</v>
      </c>
      <c r="H108">
        <f>_xlfn.XLOOKUP(K108,map_headernames!$Q$1:$Q$734,map_headernames!$O$1:$O$734)</f>
        <v>0</v>
      </c>
      <c r="I108" s="23">
        <f>IFERROR(_xlfn.XLOOKUP(G108,map_headernames!L:L,map_headernames!O:O),"")</f>
        <v>0</v>
      </c>
      <c r="L108" s="1" t="str">
        <f>IFERROR(_xlfn.XLOOKUP(G108,map_headernames!L:L,map_headernames!Q:Q),"")</f>
        <v>lan_eng_na</v>
      </c>
      <c r="M108" t="str">
        <f>IFERROR(_xlfn.XLOOKUP(H108,map_headernames!O:O,map_headernames!Q:Q),"")</f>
        <v/>
      </c>
      <c r="N108" s="489" t="s">
        <v>6492</v>
      </c>
      <c r="O108" s="21" t="s">
        <v>6483</v>
      </c>
      <c r="P108" t="s">
        <v>6511</v>
      </c>
    </row>
    <row r="109" spans="1:23">
      <c r="A109">
        <v>261</v>
      </c>
      <c r="B109" s="1" t="s">
        <v>3658</v>
      </c>
      <c r="C109" s="18">
        <v>13</v>
      </c>
      <c r="D109" s="18" t="s">
        <v>6049</v>
      </c>
      <c r="E109" s="28" t="str">
        <f>IFERROR(_xlfn.XLOOKUP(B109,map_headernames!M:M,map_headernames!M:M),"")</f>
        <v>LAN_SPANISH</v>
      </c>
      <c r="F109" s="28" t="str">
        <f>IFERROR(_xlfn.XLOOKUP(B109,map_headernames!N:N,map_headernames!N:N),"")</f>
        <v/>
      </c>
      <c r="G109" s="135" t="str">
        <f>IFERROR(_xlfn.XLOOKUP($B109,map_headernames!L:L,map_headernames!L:L),"")</f>
        <v>LAN_SPANISH</v>
      </c>
      <c r="H109">
        <f>_xlfn.XLOOKUP(K109,map_headernames!$Q$1:$Q$734,map_headernames!$O$1:$O$734)</f>
        <v>0</v>
      </c>
      <c r="I109" s="23">
        <f>IFERROR(_xlfn.XLOOKUP(G109,map_headernames!L:L,map_headernames!O:O),"")</f>
        <v>0</v>
      </c>
      <c r="L109" s="1" t="str">
        <f>IFERROR(_xlfn.XLOOKUP(G109,map_headernames!L:L,map_headernames!Q:Q),"")</f>
        <v>lan_spanish</v>
      </c>
      <c r="M109" t="str">
        <f>IFERROR(_xlfn.XLOOKUP(H109,map_headernames!O:O,map_headernames!Q:Q),"")</f>
        <v/>
      </c>
      <c r="N109" s="489" t="s">
        <v>6492</v>
      </c>
      <c r="O109" s="21" t="s">
        <v>6483</v>
      </c>
      <c r="P109" t="s">
        <v>6511</v>
      </c>
    </row>
    <row r="110" spans="1:23">
      <c r="A110">
        <v>271</v>
      </c>
      <c r="B110" s="1" t="s">
        <v>3683</v>
      </c>
      <c r="C110">
        <v>0</v>
      </c>
      <c r="D110" t="s">
        <v>6059</v>
      </c>
      <c r="E110" s="28" t="str">
        <f>IFERROR(_xlfn.XLOOKUP(B110,map_headernames!M:M,map_headernames!M:M),"")</f>
        <v>LAN_IE</v>
      </c>
      <c r="F110" s="28" t="str">
        <f>IFERROR(_xlfn.XLOOKUP(B110,map_headernames!N:N,map_headernames!N:N),"")</f>
        <v/>
      </c>
      <c r="G110" s="135" t="str">
        <f>IFERROR(_xlfn.XLOOKUP($B110,map_headernames!L:L,map_headernames!L:L),"")</f>
        <v>LAN_IE</v>
      </c>
      <c r="H110">
        <f>_xlfn.XLOOKUP(K110,map_headernames!$Q$1:$Q$734,map_headernames!$O$1:$O$734)</f>
        <v>0</v>
      </c>
      <c r="I110" s="23">
        <f>IFERROR(_xlfn.XLOOKUP(G110,map_headernames!L:L,map_headernames!O:O),"")</f>
        <v>0</v>
      </c>
      <c r="L110" s="1" t="str">
        <f>IFERROR(_xlfn.XLOOKUP(G110,map_headernames!L:L,map_headernames!Q:Q),"")</f>
        <v>lan_ie</v>
      </c>
      <c r="M110" t="str">
        <f>IFERROR(_xlfn.XLOOKUP(H110,map_headernames!O:O,map_headernames!Q:Q),"")</f>
        <v/>
      </c>
      <c r="N110" s="489" t="s">
        <v>6492</v>
      </c>
      <c r="O110" s="21" t="s">
        <v>6483</v>
      </c>
      <c r="P110" t="s">
        <v>6511</v>
      </c>
    </row>
    <row r="111" spans="1:23">
      <c r="A111">
        <v>281</v>
      </c>
      <c r="B111" s="1" t="s">
        <v>3708</v>
      </c>
      <c r="C111">
        <v>0</v>
      </c>
      <c r="D111" t="s">
        <v>6069</v>
      </c>
      <c r="E111" s="28" t="str">
        <f>IFERROR(_xlfn.XLOOKUP(B111,map_headernames!M:M,map_headernames!M:M),"")</f>
        <v>LAN_API</v>
      </c>
      <c r="F111" s="28" t="str">
        <f>IFERROR(_xlfn.XLOOKUP(B111,map_headernames!N:N,map_headernames!N:N),"")</f>
        <v/>
      </c>
      <c r="G111" s="135" t="str">
        <f>IFERROR(_xlfn.XLOOKUP($B111,map_headernames!L:L,map_headernames!L:L),"")</f>
        <v>LAN_API</v>
      </c>
      <c r="H111">
        <f>_xlfn.XLOOKUP(K111,map_headernames!$Q$1:$Q$734,map_headernames!$O$1:$O$734)</f>
        <v>0</v>
      </c>
      <c r="I111" s="23">
        <f>IFERROR(_xlfn.XLOOKUP(G111,map_headernames!L:L,map_headernames!O:O),"")</f>
        <v>0</v>
      </c>
      <c r="L111" s="1" t="str">
        <f>IFERROR(_xlfn.XLOOKUP(G111,map_headernames!L:L,map_headernames!Q:Q),"")</f>
        <v>lan_api</v>
      </c>
      <c r="M111" t="str">
        <f>IFERROR(_xlfn.XLOOKUP(H111,map_headernames!O:O,map_headernames!Q:Q),"")</f>
        <v/>
      </c>
      <c r="N111" s="489" t="s">
        <v>6492</v>
      </c>
      <c r="O111" s="21" t="s">
        <v>6483</v>
      </c>
      <c r="P111" t="s">
        <v>6511</v>
      </c>
    </row>
    <row r="112" spans="1:23">
      <c r="A112">
        <v>302</v>
      </c>
      <c r="B112" t="s">
        <v>561</v>
      </c>
      <c r="C112">
        <v>0</v>
      </c>
      <c r="D112" t="s">
        <v>6089</v>
      </c>
      <c r="E112" s="28" t="str">
        <f>IFERROR(_xlfn.XLOOKUP(B112,map_headernames!M:M,map_headernames!M:M),"")</f>
        <v>LINGISO</v>
      </c>
      <c r="F112" s="28" t="str">
        <f>IFERROR(_xlfn.XLOOKUP(B112,map_headernames!N:N,map_headernames!N:N),"")</f>
        <v>LINGISO</v>
      </c>
      <c r="G112" s="28" t="str">
        <f>IFERROR(_xlfn.XLOOKUP($B112,map_headernames!L:L,map_headernames!L:L),"")</f>
        <v>LINGISO</v>
      </c>
      <c r="H112">
        <f>_xlfn.XLOOKUP(K112,map_headernames!$Q$1:$Q$734,map_headernames!$O$1:$O$734)</f>
        <v>0</v>
      </c>
      <c r="I112" s="23" t="str">
        <f>IFERROR(_xlfn.XLOOKUP(G112,map_headernames!L:L,map_headernames!O:O),"")</f>
        <v>LINGISO</v>
      </c>
      <c r="L112" t="str">
        <f>IFERROR(_xlfn.XLOOKUP(G112,map_headernames!L:L,map_headernames!Q:Q),"")</f>
        <v>lingiso</v>
      </c>
      <c r="M112" t="str">
        <f>IFERROR(_xlfn.XLOOKUP(H112,map_headernames!O:O,map_headernames!Q:Q),"")</f>
        <v/>
      </c>
      <c r="N112" s="489" t="s">
        <v>6492</v>
      </c>
      <c r="O112" s="21" t="s">
        <v>6486</v>
      </c>
    </row>
    <row r="113" spans="1:15">
      <c r="A113">
        <v>308</v>
      </c>
      <c r="B113" s="123" t="s">
        <v>3772</v>
      </c>
      <c r="C113" s="123">
        <v>0</v>
      </c>
      <c r="D113" s="123" t="s">
        <v>6095</v>
      </c>
      <c r="E113" s="28" t="str">
        <f>IFERROR(_xlfn.XLOOKUP(B113,map_headernames!M:M,map_headernames!M:M),"")</f>
        <v>HLI_SPANISH_LI</v>
      </c>
      <c r="F113" s="28" t="str">
        <f>IFERROR(_xlfn.XLOOKUP(B113,map_headernames!N:N,map_headernames!N:N),"")</f>
        <v/>
      </c>
      <c r="G113" s="28" t="str">
        <f>IFERROR(_xlfn.XLOOKUP($B113,map_headernames!L:L,map_headernames!L:L),"")</f>
        <v>HLI_SPANISH_LI</v>
      </c>
      <c r="H113">
        <f>_xlfn.XLOOKUP(K113,map_headernames!$Q$1:$Q$734,map_headernames!$O$1:$O$734)</f>
        <v>0</v>
      </c>
      <c r="I113" s="23">
        <f>IFERROR(_xlfn.XLOOKUP(G113,map_headernames!L:L,map_headernames!O:O),"")</f>
        <v>0</v>
      </c>
      <c r="L113" s="39" t="str">
        <f>IFERROR(_xlfn.XLOOKUP(G113,map_headernames!L:L,map_headernames!Q:Q),"")</f>
        <v>spanish_li</v>
      </c>
      <c r="M113" t="str">
        <f>IFERROR(_xlfn.XLOOKUP(H113,map_headernames!O:O,map_headernames!Q:Q),"")</f>
        <v/>
      </c>
      <c r="N113" s="489" t="s">
        <v>6492</v>
      </c>
      <c r="O113" s="21" t="s">
        <v>6485</v>
      </c>
    </row>
    <row r="114" spans="1:15">
      <c r="A114">
        <v>309</v>
      </c>
      <c r="B114" s="123" t="s">
        <v>3775</v>
      </c>
      <c r="C114" s="123">
        <v>0</v>
      </c>
      <c r="D114" s="123" t="s">
        <v>6096</v>
      </c>
      <c r="E114" s="28" t="str">
        <f>IFERROR(_xlfn.XLOOKUP(B114,map_headernames!M:M,map_headernames!M:M),"")</f>
        <v>PCT_HLI_SPANISH_LI</v>
      </c>
      <c r="F114" s="28" t="str">
        <f>IFERROR(_xlfn.XLOOKUP(B114,map_headernames!N:N,map_headernames!N:N),"")</f>
        <v/>
      </c>
      <c r="G114" s="28" t="str">
        <f>IFERROR(_xlfn.XLOOKUP($B114,map_headernames!L:L,map_headernames!L:L),"")</f>
        <v>PCT_HLI_SPANISH_LI</v>
      </c>
      <c r="H114">
        <f>_xlfn.XLOOKUP(K114,map_headernames!$Q$1:$Q$734,map_headernames!$O$1:$O$734)</f>
        <v>0</v>
      </c>
      <c r="I114" s="23">
        <f>IFERROR(_xlfn.XLOOKUP(G114,map_headernames!L:L,map_headernames!O:O),"")</f>
        <v>0</v>
      </c>
      <c r="L114" s="39" t="str">
        <f>IFERROR(_xlfn.XLOOKUP(G114,map_headernames!L:L,map_headernames!Q:Q),"")</f>
        <v>pctspanish_li</v>
      </c>
      <c r="M114" t="str">
        <f>IFERROR(_xlfn.XLOOKUP(H114,map_headernames!O:O,map_headernames!Q:Q),"")</f>
        <v/>
      </c>
      <c r="N114" s="489" t="s">
        <v>6492</v>
      </c>
      <c r="O114" s="21" t="s">
        <v>6485</v>
      </c>
    </row>
    <row r="115" spans="1:15">
      <c r="A115">
        <v>314</v>
      </c>
      <c r="B115" t="s">
        <v>3789</v>
      </c>
      <c r="C115">
        <v>0</v>
      </c>
      <c r="D115" t="s">
        <v>6101</v>
      </c>
      <c r="E115" s="28" t="str">
        <f>IFERROR(_xlfn.XLOOKUP(B115,map_headernames!M:M,map_headernames!M:M),"")</f>
        <v>HLI_IE_LI</v>
      </c>
      <c r="F115" s="28" t="str">
        <f>IFERROR(_xlfn.XLOOKUP(B115,map_headernames!N:N,map_headernames!N:N),"")</f>
        <v/>
      </c>
      <c r="G115" s="28" t="str">
        <f>IFERROR(_xlfn.XLOOKUP($B115,map_headernames!L:L,map_headernames!L:L),"")</f>
        <v>HLI_IE_LI</v>
      </c>
      <c r="H115">
        <f>_xlfn.XLOOKUP(K115,map_headernames!$Q$1:$Q$734,map_headernames!$O$1:$O$734)</f>
        <v>0</v>
      </c>
      <c r="I115" s="23">
        <f>IFERROR(_xlfn.XLOOKUP(G115,map_headernames!L:L,map_headernames!O:O),"")</f>
        <v>0</v>
      </c>
      <c r="L115" t="str">
        <f>IFERROR(_xlfn.XLOOKUP(G115,map_headernames!L:L,map_headernames!Q:Q),"")</f>
        <v>ie_li</v>
      </c>
      <c r="M115" t="str">
        <f>IFERROR(_xlfn.XLOOKUP(H115,map_headernames!O:O,map_headernames!Q:Q),"")</f>
        <v/>
      </c>
      <c r="N115" s="489" t="s">
        <v>6492</v>
      </c>
      <c r="O115" s="21" t="s">
        <v>6485</v>
      </c>
    </row>
    <row r="116" spans="1:15">
      <c r="A116">
        <v>315</v>
      </c>
      <c r="B116" t="s">
        <v>3792</v>
      </c>
      <c r="C116">
        <v>0</v>
      </c>
      <c r="D116" t="s">
        <v>6102</v>
      </c>
      <c r="E116" s="28" t="str">
        <f>IFERROR(_xlfn.XLOOKUP(B116,map_headernames!M:M,map_headernames!M:M),"")</f>
        <v>PCT_HLI_IE_LI</v>
      </c>
      <c r="F116" s="28" t="str">
        <f>IFERROR(_xlfn.XLOOKUP(B116,map_headernames!N:N,map_headernames!N:N),"")</f>
        <v/>
      </c>
      <c r="G116" s="28" t="str">
        <f>IFERROR(_xlfn.XLOOKUP($B116,map_headernames!L:L,map_headernames!L:L),"")</f>
        <v>PCT_HLI_IE_LI</v>
      </c>
      <c r="H116">
        <f>_xlfn.XLOOKUP(K116,map_headernames!$Q$1:$Q$734,map_headernames!$O$1:$O$734)</f>
        <v>0</v>
      </c>
      <c r="I116" s="23">
        <f>IFERROR(_xlfn.XLOOKUP(G116,map_headernames!L:L,map_headernames!O:O),"")</f>
        <v>0</v>
      </c>
      <c r="L116" t="str">
        <f>IFERROR(_xlfn.XLOOKUP(G116,map_headernames!L:L,map_headernames!Q:Q),"")</f>
        <v>pctie_li</v>
      </c>
      <c r="M116" t="str">
        <f>IFERROR(_xlfn.XLOOKUP(H116,map_headernames!O:O,map_headernames!Q:Q),"")</f>
        <v/>
      </c>
      <c r="N116" s="489" t="s">
        <v>6492</v>
      </c>
      <c r="O116" s="21" t="s">
        <v>6485</v>
      </c>
    </row>
    <row r="117" spans="1:15">
      <c r="A117">
        <v>320</v>
      </c>
      <c r="B117" t="s">
        <v>3806</v>
      </c>
      <c r="C117">
        <v>0</v>
      </c>
      <c r="D117" t="s">
        <v>6107</v>
      </c>
      <c r="E117" s="28" t="str">
        <f>IFERROR(_xlfn.XLOOKUP(B117,map_headernames!M:M,map_headernames!M:M),"")</f>
        <v>HLI_API_LI</v>
      </c>
      <c r="F117" s="28" t="str">
        <f>IFERROR(_xlfn.XLOOKUP(B117,map_headernames!N:N,map_headernames!N:N),"")</f>
        <v/>
      </c>
      <c r="G117" s="28" t="str">
        <f>IFERROR(_xlfn.XLOOKUP($B117,map_headernames!L:L,map_headernames!L:L),"")</f>
        <v>HLI_API_LI</v>
      </c>
      <c r="H117">
        <f>_xlfn.XLOOKUP(K117,map_headernames!$Q$1:$Q$734,map_headernames!$O$1:$O$734)</f>
        <v>0</v>
      </c>
      <c r="I117" s="23">
        <f>IFERROR(_xlfn.XLOOKUP(G117,map_headernames!L:L,map_headernames!O:O),"")</f>
        <v>0</v>
      </c>
      <c r="L117" t="str">
        <f>IFERROR(_xlfn.XLOOKUP(G117,map_headernames!L:L,map_headernames!Q:Q),"")</f>
        <v>api_li</v>
      </c>
      <c r="M117" t="str">
        <f>IFERROR(_xlfn.XLOOKUP(H117,map_headernames!O:O,map_headernames!Q:Q),"")</f>
        <v/>
      </c>
      <c r="N117" s="489" t="s">
        <v>6492</v>
      </c>
      <c r="O117" s="21" t="s">
        <v>6485</v>
      </c>
    </row>
    <row r="118" spans="1:15">
      <c r="A118">
        <v>321</v>
      </c>
      <c r="B118" t="s">
        <v>3809</v>
      </c>
      <c r="C118">
        <v>0</v>
      </c>
      <c r="D118" t="s">
        <v>6108</v>
      </c>
      <c r="E118" s="28" t="str">
        <f>IFERROR(_xlfn.XLOOKUP(B118,map_headernames!M:M,map_headernames!M:M),"")</f>
        <v>PCT_HLI_API_LI</v>
      </c>
      <c r="F118" s="28" t="str">
        <f>IFERROR(_xlfn.XLOOKUP(B118,map_headernames!N:N,map_headernames!N:N),"")</f>
        <v/>
      </c>
      <c r="G118" s="28" t="str">
        <f>IFERROR(_xlfn.XLOOKUP($B118,map_headernames!L:L,map_headernames!L:L),"")</f>
        <v>PCT_HLI_API_LI</v>
      </c>
      <c r="H118">
        <f>_xlfn.XLOOKUP(K118,map_headernames!$Q$1:$Q$734,map_headernames!$O$1:$O$734)</f>
        <v>0</v>
      </c>
      <c r="I118" s="23">
        <f>IFERROR(_xlfn.XLOOKUP(G118,map_headernames!L:L,map_headernames!O:O),"")</f>
        <v>0</v>
      </c>
      <c r="L118" t="str">
        <f>IFERROR(_xlfn.XLOOKUP(G118,map_headernames!L:L,map_headernames!Q:Q),"")</f>
        <v>pctapi_li</v>
      </c>
      <c r="M118" t="str">
        <f>IFERROR(_xlfn.XLOOKUP(H118,map_headernames!O:O,map_headernames!Q:Q),"")</f>
        <v/>
      </c>
      <c r="N118" s="489" t="s">
        <v>6492</v>
      </c>
      <c r="O118" s="21" t="s">
        <v>6485</v>
      </c>
    </row>
    <row r="119" spans="1:15">
      <c r="A119">
        <v>326</v>
      </c>
      <c r="B119" t="s">
        <v>3823</v>
      </c>
      <c r="C119">
        <v>0</v>
      </c>
      <c r="D119" t="s">
        <v>6113</v>
      </c>
      <c r="E119" s="28" t="str">
        <f>IFERROR(_xlfn.XLOOKUP(B119,map_headernames!M:M,map_headernames!M:M),"")</f>
        <v>HLI_OTHER_LI</v>
      </c>
      <c r="F119" s="28" t="str">
        <f>IFERROR(_xlfn.XLOOKUP(B119,map_headernames!N:N,map_headernames!N:N),"")</f>
        <v/>
      </c>
      <c r="G119" s="28" t="str">
        <f>IFERROR(_xlfn.XLOOKUP($B119,map_headernames!L:L,map_headernames!L:L),"")</f>
        <v>HLI_OTHER_LI</v>
      </c>
      <c r="H119">
        <f>_xlfn.XLOOKUP(K119,map_headernames!$Q$1:$Q$734,map_headernames!$O$1:$O$734)</f>
        <v>0</v>
      </c>
      <c r="I119" s="23">
        <f>IFERROR(_xlfn.XLOOKUP(G119,map_headernames!L:L,map_headernames!O:O),"")</f>
        <v>0</v>
      </c>
      <c r="L119" t="str">
        <f>IFERROR(_xlfn.XLOOKUP(G119,map_headernames!L:L,map_headernames!Q:Q),"")</f>
        <v>other_li</v>
      </c>
      <c r="M119" t="str">
        <f>IFERROR(_xlfn.XLOOKUP(H119,map_headernames!O:O,map_headernames!Q:Q),"")</f>
        <v/>
      </c>
      <c r="N119" s="489" t="s">
        <v>6492</v>
      </c>
      <c r="O119" s="21" t="s">
        <v>6485</v>
      </c>
    </row>
    <row r="120" spans="1:15">
      <c r="A120">
        <v>327</v>
      </c>
      <c r="B120" t="s">
        <v>3826</v>
      </c>
      <c r="C120">
        <v>0</v>
      </c>
      <c r="D120" t="s">
        <v>6114</v>
      </c>
      <c r="E120" s="28" t="str">
        <f>IFERROR(_xlfn.XLOOKUP(B120,map_headernames!M:M,map_headernames!M:M),"")</f>
        <v>PCT_HLI_OTHER_LI</v>
      </c>
      <c r="F120" s="28" t="str">
        <f>IFERROR(_xlfn.XLOOKUP(B120,map_headernames!N:N,map_headernames!N:N),"")</f>
        <v/>
      </c>
      <c r="G120" s="28" t="str">
        <f>IFERROR(_xlfn.XLOOKUP($B120,map_headernames!L:L,map_headernames!L:L),"")</f>
        <v>PCT_HLI_OTHER_LI</v>
      </c>
      <c r="H120">
        <f>_xlfn.XLOOKUP(K120,map_headernames!$Q$1:$Q$734,map_headernames!$O$1:$O$734)</f>
        <v>0</v>
      </c>
      <c r="I120" s="23">
        <f>IFERROR(_xlfn.XLOOKUP(G120,map_headernames!L:L,map_headernames!O:O),"")</f>
        <v>0</v>
      </c>
      <c r="L120" t="str">
        <f>IFERROR(_xlfn.XLOOKUP(G120,map_headernames!L:L,map_headernames!Q:Q),"")</f>
        <v>pctother_li</v>
      </c>
      <c r="M120" t="str">
        <f>IFERROR(_xlfn.XLOOKUP(H120,map_headernames!O:O,map_headernames!Q:Q),"")</f>
        <v/>
      </c>
      <c r="N120" s="489" t="s">
        <v>6492</v>
      </c>
      <c r="O120" s="21" t="s">
        <v>6485</v>
      </c>
    </row>
    <row r="121" spans="1:15">
      <c r="A121">
        <v>355</v>
      </c>
      <c r="B121" t="s">
        <v>3899</v>
      </c>
      <c r="C121">
        <v>261</v>
      </c>
      <c r="D121" t="s">
        <v>6142</v>
      </c>
      <c r="E121" s="28" t="str">
        <f>IFERROR(_xlfn.XLOOKUP(B121,map_headernames!M:M,map_headernames!M:M),"")</f>
        <v>OCCHU</v>
      </c>
      <c r="F121" s="28" t="str">
        <f>IFERROR(_xlfn.XLOOKUP(B121,map_headernames!N:N,map_headernames!N:N),"")</f>
        <v/>
      </c>
      <c r="G121" s="28" t="str">
        <f>IFERROR(_xlfn.XLOOKUP($B121,map_headernames!L:L,map_headernames!L:L),"")</f>
        <v>OCCHU</v>
      </c>
      <c r="H121">
        <f>_xlfn.XLOOKUP(K121,map_headernames!$Q$1:$Q$734,map_headernames!$O$1:$O$734)</f>
        <v>0</v>
      </c>
      <c r="I121" s="23">
        <f>IFERROR(_xlfn.XLOOKUP(G121,map_headernames!L:L,map_headernames!O:O),"")</f>
        <v>0</v>
      </c>
      <c r="L121" t="str">
        <f>IFERROR(_xlfn.XLOOKUP(G121,map_headernames!L:L,map_headernames!Q:Q),"")</f>
        <v>occupiedunits</v>
      </c>
      <c r="M121" t="str">
        <f>IFERROR(_xlfn.XLOOKUP(H121,map_headernames!O:O,map_headernames!Q:Q),"")</f>
        <v/>
      </c>
      <c r="N121" s="489" t="s">
        <v>6492</v>
      </c>
      <c r="O121" s="21" t="s">
        <v>6483</v>
      </c>
    </row>
    <row r="122" spans="1:15">
      <c r="A122">
        <v>357</v>
      </c>
      <c r="B122" t="s">
        <v>3904</v>
      </c>
      <c r="C122">
        <v>180</v>
      </c>
      <c r="D122" t="s">
        <v>6144</v>
      </c>
      <c r="E122" s="28" t="str">
        <f>IFERROR(_xlfn.XLOOKUP(B122,map_headernames!M:M,map_headernames!M:M),"")</f>
        <v>OWNHU</v>
      </c>
      <c r="F122" s="28" t="str">
        <f>IFERROR(_xlfn.XLOOKUP(B122,map_headernames!N:N,map_headernames!N:N),"")</f>
        <v/>
      </c>
      <c r="G122" s="28" t="str">
        <f>IFERROR(_xlfn.XLOOKUP($B122,map_headernames!L:L,map_headernames!L:L),"")</f>
        <v>OWNHU</v>
      </c>
      <c r="H122">
        <f>_xlfn.XLOOKUP(K122,map_headernames!$Q$1:$Q$734,map_headernames!$O$1:$O$734)</f>
        <v>0</v>
      </c>
      <c r="I122" s="23">
        <f>IFERROR(_xlfn.XLOOKUP(G122,map_headernames!L:L,map_headernames!O:O),"")</f>
        <v>0</v>
      </c>
      <c r="L122" t="str">
        <f>IFERROR(_xlfn.XLOOKUP(G122,map_headernames!L:L,map_headernames!Q:Q),"")</f>
        <v>ownedunits</v>
      </c>
      <c r="M122" t="str">
        <f>IFERROR(_xlfn.XLOOKUP(H122,map_headernames!O:O,map_headernames!Q:Q),"")</f>
        <v/>
      </c>
      <c r="N122" s="489" t="s">
        <v>6492</v>
      </c>
      <c r="O122" s="21" t="s">
        <v>6483</v>
      </c>
    </row>
    <row r="123" spans="1:15">
      <c r="A123">
        <v>358</v>
      </c>
      <c r="B123" t="s">
        <v>3906</v>
      </c>
      <c r="C123">
        <v>64.516129032258107</v>
      </c>
      <c r="D123" t="s">
        <v>6145</v>
      </c>
      <c r="E123" s="28" t="str">
        <f>IFERROR(_xlfn.XLOOKUP(B123,map_headernames!M:M,map_headernames!M:M),"")</f>
        <v>PCT_OWNERS</v>
      </c>
      <c r="F123" s="28" t="str">
        <f>IFERROR(_xlfn.XLOOKUP(B123,map_headernames!N:N,map_headernames!N:N),"")</f>
        <v/>
      </c>
      <c r="G123" s="28" t="str">
        <f>IFERROR(_xlfn.XLOOKUP($B123,map_headernames!L:L,map_headernames!L:L),"")</f>
        <v>PCT_OWNERS</v>
      </c>
      <c r="H123">
        <f>_xlfn.XLOOKUP(K123,map_headernames!$Q$1:$Q$734,map_headernames!$O$1:$O$734)</f>
        <v>0</v>
      </c>
      <c r="I123" s="23">
        <f>IFERROR(_xlfn.XLOOKUP(G123,map_headernames!L:L,map_headernames!O:O),"")</f>
        <v>0</v>
      </c>
      <c r="L123" t="str">
        <f>IFERROR(_xlfn.XLOOKUP(G123,map_headernames!L:L,map_headernames!Q:Q),"")</f>
        <v>pctownedunits</v>
      </c>
      <c r="M123" t="str">
        <f>IFERROR(_xlfn.XLOOKUP(H123,map_headernames!O:O,map_headernames!Q:Q),"")</f>
        <v/>
      </c>
      <c r="N123" s="489" t="s">
        <v>6492</v>
      </c>
      <c r="O123" s="21" t="s">
        <v>6483</v>
      </c>
    </row>
    <row r="124" spans="1:15">
      <c r="A124">
        <v>663</v>
      </c>
      <c r="B124" t="s">
        <v>1619</v>
      </c>
      <c r="C124">
        <v>0.25025641025640999</v>
      </c>
      <c r="D124" t="s">
        <v>6447</v>
      </c>
      <c r="E124" s="28" t="str">
        <f>IFERROR(_xlfn.XLOOKUP(B124,map_headernames!M:M,map_headernames!M:M),"")</f>
        <v>LIFEEXPPCT</v>
      </c>
      <c r="F124" s="28" t="str">
        <f>IFERROR(_xlfn.XLOOKUP(B124,map_headernames!N:N,map_headernames!N:N),"")</f>
        <v>LIFEEXPPCT</v>
      </c>
      <c r="G124" s="28" t="str">
        <f>IFERROR(_xlfn.XLOOKUP($B124,map_headernames!L:L,map_headernames!L:L),"")</f>
        <v>LIFEEXPPCT</v>
      </c>
      <c r="H124">
        <f>_xlfn.XLOOKUP(K124,map_headernames!$Q$1:$Q$734,map_headernames!$O$1:$O$734)</f>
        <v>0</v>
      </c>
      <c r="I124" s="23" t="str">
        <f>IFERROR(_xlfn.XLOOKUP(G124,map_headernames!L:L,map_headernames!O:O),"")</f>
        <v>LIFEEXPPCT</v>
      </c>
      <c r="L124" t="str">
        <f>IFERROR(_xlfn.XLOOKUP(G124,map_headernames!L:L,map_headernames!Q:Q),"")</f>
        <v>lowlifex</v>
      </c>
      <c r="M124" s="493" t="str">
        <f>IFERROR(_xlfn.XLOOKUP(H124,map_headernames!O:O,map_headernames!Q:Q),"")</f>
        <v/>
      </c>
      <c r="N124" s="489" t="s">
        <v>6492</v>
      </c>
      <c r="O124" s="21" t="s">
        <v>6486</v>
      </c>
    </row>
    <row r="125" spans="1:15">
      <c r="A125">
        <v>664</v>
      </c>
      <c r="B125" t="s">
        <v>2464</v>
      </c>
      <c r="C125">
        <v>73.099999999999994</v>
      </c>
      <c r="D125" t="s">
        <v>6448</v>
      </c>
      <c r="E125" s="28" t="str">
        <f>IFERROR(_xlfn.XLOOKUP(B125,map_headernames!M:M,map_headernames!M:M),"")</f>
        <v>LIFEEXP</v>
      </c>
      <c r="F125" s="28" t="str">
        <f>IFERROR(_xlfn.XLOOKUP(B125,map_headernames!N:N,map_headernames!N:N),"")</f>
        <v/>
      </c>
      <c r="G125" s="28" t="str">
        <f>IFERROR(_xlfn.XLOOKUP($B125,map_headernames!L:L,map_headernames!L:L),"")</f>
        <v>LIFEEXP</v>
      </c>
      <c r="H125">
        <f>_xlfn.XLOOKUP(K125,map_headernames!$Q$1:$Q$734,map_headernames!$O$1:$O$734)</f>
        <v>0</v>
      </c>
      <c r="I125" s="23">
        <f>IFERROR(_xlfn.XLOOKUP(G125,map_headernames!L:L,map_headernames!O:O),"")</f>
        <v>0</v>
      </c>
      <c r="L125" t="str">
        <f>IFERROR(_xlfn.XLOOKUP(G125,map_headernames!L:L,map_headernames!Q:Q),"")</f>
        <v>lifexyears</v>
      </c>
      <c r="M125" s="493" t="str">
        <f>IFERROR(_xlfn.XLOOKUP(H125,map_headernames!O:O,map_headernames!Q:Q),"")</f>
        <v/>
      </c>
      <c r="N125" s="489" t="s">
        <v>6492</v>
      </c>
      <c r="O125" s="21" t="s">
        <v>6487</v>
      </c>
    </row>
    <row r="126" spans="1:15">
      <c r="A126">
        <v>665</v>
      </c>
      <c r="B126" t="s">
        <v>4692</v>
      </c>
      <c r="C126">
        <v>602</v>
      </c>
      <c r="D126" t="s">
        <v>6449</v>
      </c>
      <c r="E126" s="28" t="str">
        <f>IFERROR(_xlfn.XLOOKUP(B126,map_headernames!M:M,map_headernames!M:M),"")</f>
        <v>DISAB_UNIVERSE</v>
      </c>
      <c r="F126" s="28" t="str">
        <f>IFERROR(_xlfn.XLOOKUP(B126,map_headernames!N:N,map_headernames!N:N),"")</f>
        <v/>
      </c>
      <c r="G126" s="28" t="str">
        <f>IFERROR(_xlfn.XLOOKUP($B126,map_headernames!L:L,map_headernames!L:L),"")</f>
        <v>DISAB_UNIVERSE</v>
      </c>
      <c r="H126">
        <f>_xlfn.XLOOKUP(K126,map_headernames!$Q$1:$Q$734,map_headernames!$O$1:$O$734)</f>
        <v>0</v>
      </c>
      <c r="I126" s="23" t="str">
        <f>IFERROR(_xlfn.XLOOKUP(G126,map_headernames!L:L,map_headernames!O:O),"")</f>
        <v>ACSDISABBAS</v>
      </c>
      <c r="L126" t="str">
        <f>IFERROR(_xlfn.XLOOKUP(G126,map_headernames!L:L,map_headernames!Q:Q),"")</f>
        <v>disab_universe</v>
      </c>
      <c r="M126" s="493" t="str">
        <f>IFERROR(_xlfn.XLOOKUP(H126,map_headernames!O:O,map_headernames!Q:Q),"")</f>
        <v/>
      </c>
      <c r="N126" s="489" t="s">
        <v>6492</v>
      </c>
      <c r="O126" s="21" t="s">
        <v>6486</v>
      </c>
    </row>
    <row r="127" spans="1:15">
      <c r="A127">
        <v>666</v>
      </c>
      <c r="B127" t="s">
        <v>4694</v>
      </c>
      <c r="C127">
        <v>121</v>
      </c>
      <c r="D127" t="s">
        <v>6450</v>
      </c>
      <c r="E127" s="28" t="str">
        <f>IFERROR(_xlfn.XLOOKUP(B127,map_headernames!M:M,map_headernames!M:M),"")</f>
        <v>DISABILITY</v>
      </c>
      <c r="F127" s="28" t="str">
        <f>IFERROR(_xlfn.XLOOKUP(B127,map_headernames!N:N,map_headernames!N:N),"")</f>
        <v/>
      </c>
      <c r="G127" s="28" t="str">
        <f>IFERROR(_xlfn.XLOOKUP($B127,map_headernames!L:L,map_headernames!L:L),"")</f>
        <v>DISABILITY</v>
      </c>
      <c r="H127">
        <f>_xlfn.XLOOKUP(K127,map_headernames!$Q$1:$Q$734,map_headernames!$O$1:$O$734)</f>
        <v>0</v>
      </c>
      <c r="I127" s="23" t="str">
        <f>IFERROR(_xlfn.XLOOKUP(G127,map_headernames!L:L,map_headernames!O:O),"")</f>
        <v>DISABILITY</v>
      </c>
      <c r="L127" t="str">
        <f>IFERROR(_xlfn.XLOOKUP(G127,map_headernames!L:L,map_headernames!Q:Q),"")</f>
        <v>disability</v>
      </c>
      <c r="M127" s="493" t="str">
        <f>IFERROR(_xlfn.XLOOKUP(H127,map_headernames!O:O,map_headernames!Q:Q),"")</f>
        <v/>
      </c>
      <c r="N127" s="489" t="s">
        <v>6492</v>
      </c>
      <c r="O127" s="21" t="s">
        <v>6486</v>
      </c>
    </row>
    <row r="128" spans="1:15">
      <c r="A128">
        <v>667</v>
      </c>
      <c r="B128" t="s">
        <v>4696</v>
      </c>
      <c r="C128">
        <v>20.064550833781599</v>
      </c>
      <c r="D128" t="s">
        <v>6451</v>
      </c>
      <c r="E128" s="28" t="str">
        <f>IFERROR(_xlfn.XLOOKUP(B128,map_headernames!M:M,map_headernames!M:M),"")</f>
        <v>PCT_DISABILITY</v>
      </c>
      <c r="F128" s="28" t="str">
        <f>IFERROR(_xlfn.XLOOKUP(B128,map_headernames!N:N,map_headernames!N:N),"")</f>
        <v/>
      </c>
      <c r="G128" s="28" t="str">
        <f>IFERROR(_xlfn.XLOOKUP($B128,map_headernames!L:L,map_headernames!L:L),"")</f>
        <v>PCT_DISABILITY</v>
      </c>
      <c r="H128">
        <f>_xlfn.XLOOKUP(K128,map_headernames!$Q$1:$Q$734,map_headernames!$O$1:$O$734)</f>
        <v>0</v>
      </c>
      <c r="I128" s="23" t="str">
        <f>IFERROR(_xlfn.XLOOKUP(G128,map_headernames!L:L,map_headernames!O:O),"")</f>
        <v>DISABILITYPCT</v>
      </c>
      <c r="L128" t="str">
        <f>IFERROR(_xlfn.XLOOKUP(G128,map_headernames!L:L,map_headernames!Q:Q),"")</f>
        <v>pctdisability</v>
      </c>
      <c r="M128" s="493" t="str">
        <f>IFERROR(_xlfn.XLOOKUP(H128,map_headernames!O:O,map_headernames!Q:Q),"")</f>
        <v/>
      </c>
      <c r="N128" s="489" t="s">
        <v>6492</v>
      </c>
      <c r="O128" s="21" t="s">
        <v>6486</v>
      </c>
    </row>
    <row r="129" spans="1:15">
      <c r="A129">
        <v>673</v>
      </c>
      <c r="B129" t="s">
        <v>121</v>
      </c>
      <c r="C129">
        <v>0.110793227731095</v>
      </c>
      <c r="D129" t="s">
        <v>121</v>
      </c>
      <c r="E129" s="28" t="str">
        <f>IFERROR(_xlfn.XLOOKUP(B129,map_headernames!M:M,map_headernames!M:M),"")</f>
        <v>Shape_Length</v>
      </c>
      <c r="F129" s="28" t="str">
        <f>IFERROR(_xlfn.XLOOKUP(B129,map_headernames!N:N,map_headernames!N:N),"")</f>
        <v>Shape_Length</v>
      </c>
      <c r="G129" s="28" t="str">
        <f>IFERROR(_xlfn.XLOOKUP($B129,map_headernames!L:L,map_headernames!L:L),"")</f>
        <v>Shape_Length</v>
      </c>
      <c r="H129">
        <f>_xlfn.XLOOKUP(K129,map_headernames!$Q$1:$Q$734,map_headernames!$O$1:$O$734)</f>
        <v>0</v>
      </c>
      <c r="I129" s="23" t="str">
        <f>IFERROR(_xlfn.XLOOKUP(G129,map_headernames!L:L,map_headernames!O:O),"")</f>
        <v>Shape_Length</v>
      </c>
      <c r="L129" t="str">
        <f>IFERROR(_xlfn.XLOOKUP(G129,map_headernames!L:L,map_headernames!Q:Q),"")</f>
        <v>Shape_Length</v>
      </c>
      <c r="M129" t="str">
        <f>IFERROR(_xlfn.XLOOKUP(H129,map_headernames!O:O,map_headernames!Q:Q),"")</f>
        <v/>
      </c>
      <c r="N129" s="489" t="s">
        <v>6492</v>
      </c>
      <c r="O129" s="21" t="s">
        <v>6486</v>
      </c>
    </row>
    <row r="130" spans="1:15">
      <c r="A130">
        <v>674</v>
      </c>
      <c r="B130" t="s">
        <v>58</v>
      </c>
      <c r="C130">
        <v>4.1175358649962399E-4</v>
      </c>
      <c r="D130" t="s">
        <v>58</v>
      </c>
      <c r="E130" s="28" t="str">
        <f>IFERROR(_xlfn.XLOOKUP(B130,map_headernames!M:M,map_headernames!M:M),"")</f>
        <v>Shape_Area</v>
      </c>
      <c r="F130" s="28" t="str">
        <f>IFERROR(_xlfn.XLOOKUP(B130,map_headernames!N:N,map_headernames!N:N),"")</f>
        <v>Shape_Area</v>
      </c>
      <c r="G130" s="28" t="str">
        <f>IFERROR(_xlfn.XLOOKUP($B130,map_headernames!L:L,map_headernames!L:L),"")</f>
        <v>Shape_Area</v>
      </c>
      <c r="H130">
        <f>_xlfn.XLOOKUP(K130,map_headernames!$Q$1:$Q$734,map_headernames!$O$1:$O$734)</f>
        <v>0</v>
      </c>
      <c r="I130" s="23" t="str">
        <f>IFERROR(_xlfn.XLOOKUP(G130,map_headernames!L:L,map_headernames!O:O),"")</f>
        <v>Shape_Area</v>
      </c>
      <c r="L130" t="str">
        <f>IFERROR(_xlfn.XLOOKUP(G130,map_headernames!L:L,map_headernames!Q:Q),"")</f>
        <v>area</v>
      </c>
      <c r="M130" t="str">
        <f>IFERROR(_xlfn.XLOOKUP(H130,map_headernames!O:O,map_headernames!Q:Q),"")</f>
        <v/>
      </c>
      <c r="N130" s="489" t="s">
        <v>6492</v>
      </c>
      <c r="O130" s="21" t="s">
        <v>6486</v>
      </c>
    </row>
    <row r="131" spans="1:15">
      <c r="A131">
        <v>675</v>
      </c>
      <c r="B131" t="s">
        <v>5784</v>
      </c>
      <c r="C131">
        <v>1</v>
      </c>
      <c r="D131" t="s">
        <v>5784</v>
      </c>
      <c r="E131" s="28" t="str">
        <f>IFERROR(_xlfn.XLOOKUP(B131,map_headernames!M:M,map_headernames!M:M),"")</f>
        <v/>
      </c>
      <c r="F131" s="28" t="str">
        <f>IFERROR(_xlfn.XLOOKUP(B131,map_headernames!N:N,map_headernames!N:N),"")</f>
        <v/>
      </c>
      <c r="G131" s="28" t="str">
        <f>IFERROR(_xlfn.XLOOKUP($B131,map_headernames!L:L,map_headernames!L:L),"")</f>
        <v/>
      </c>
      <c r="H131">
        <f>_xlfn.XLOOKUP(K131,map_headernames!$Q$1:$Q$734,map_headernames!$O$1:$O$734)</f>
        <v>0</v>
      </c>
      <c r="I131" s="23" t="str">
        <f>IFERROR(_xlfn.XLOOKUP(G131,map_headernames!L:L,map_headernames!O:O),"")</f>
        <v/>
      </c>
      <c r="L131" t="str">
        <f>IFERROR(_xlfn.XLOOKUP(G131,map_headernames!L:L,map_headernames!Q:Q),"")</f>
        <v/>
      </c>
      <c r="M131" t="str">
        <f>IFERROR(_xlfn.XLOOKUP(H131,map_headernames!O:O,map_headernames!Q:Q),"")</f>
        <v/>
      </c>
      <c r="N131" s="489" t="s">
        <v>6493</v>
      </c>
      <c r="O131" s="388" t="s">
        <v>2664</v>
      </c>
    </row>
    <row r="132" spans="1:15">
      <c r="A132">
        <v>5</v>
      </c>
      <c r="B132" s="388" t="s">
        <v>3031</v>
      </c>
      <c r="C132" s="491" t="s">
        <v>5768</v>
      </c>
      <c r="D132" s="388" t="s">
        <v>5796</v>
      </c>
      <c r="E132" s="390" t="str">
        <f>IFERROR(_xlfn.XLOOKUP(B132,map_headernames!M:M,map_headernames!M:M),"")</f>
        <v/>
      </c>
      <c r="F132" s="390" t="str">
        <f>IFERROR(_xlfn.XLOOKUP(B132,map_headernames!N:N,map_headernames!N:N),"")</f>
        <v/>
      </c>
      <c r="G132" s="390" t="str">
        <f>IFERROR(_xlfn.XLOOKUP($B132,map_headernames!L:L,map_headernames!L:L),"")</f>
        <v/>
      </c>
      <c r="H132" s="388">
        <f>_xlfn.XLOOKUP(K132,map_headernames!$Q$1:$Q$734,map_headernames!$O$1:$O$734)</f>
        <v>0</v>
      </c>
      <c r="I132" s="23" t="str">
        <f>IFERROR(_xlfn.XLOOKUP(G132,map_headernames!L:L,map_headernames!O:O),"")</f>
        <v/>
      </c>
      <c r="K132" s="388"/>
      <c r="L132" t="str">
        <f>IFERROR(_xlfn.XLOOKUP(G132,map_headernames!L:L,map_headernames!Q:Q),"")</f>
        <v/>
      </c>
      <c r="M132" t="str">
        <f>IFERROR(_xlfn.XLOOKUP(H132,map_headernames!O:O,map_headernames!Q:Q),"")</f>
        <v/>
      </c>
      <c r="N132" s="499"/>
      <c r="O132" s="388" t="s">
        <v>6482</v>
      </c>
    </row>
    <row r="133" spans="1:15">
      <c r="A133">
        <v>6</v>
      </c>
      <c r="B133" s="388" t="s">
        <v>3034</v>
      </c>
      <c r="C133" s="491" t="s">
        <v>5769</v>
      </c>
      <c r="D133" s="388" t="s">
        <v>5797</v>
      </c>
      <c r="E133" s="390" t="str">
        <f>IFERROR(_xlfn.XLOOKUP(B133,map_headernames!M:M,map_headernames!M:M),"")</f>
        <v/>
      </c>
      <c r="F133" s="390" t="str">
        <f>IFERROR(_xlfn.XLOOKUP(B133,map_headernames!N:N,map_headernames!N:N),"")</f>
        <v/>
      </c>
      <c r="G133" s="390" t="str">
        <f>IFERROR(_xlfn.XLOOKUP($B133,map_headernames!L:L,map_headernames!L:L),"")</f>
        <v/>
      </c>
      <c r="H133" s="388">
        <f>_xlfn.XLOOKUP(K133,map_headernames!$Q$1:$Q$734,map_headernames!$O$1:$O$734)</f>
        <v>0</v>
      </c>
      <c r="I133" s="23" t="str">
        <f>IFERROR(_xlfn.XLOOKUP(G133,map_headernames!L:L,map_headernames!O:O),"")</f>
        <v/>
      </c>
      <c r="K133" s="388"/>
      <c r="L133" t="str">
        <f>IFERROR(_xlfn.XLOOKUP(G133,map_headernames!L:L,map_headernames!Q:Q),"")</f>
        <v/>
      </c>
      <c r="M133" t="str">
        <f>IFERROR(_xlfn.XLOOKUP(H133,map_headernames!O:O,map_headernames!Q:Q),"")</f>
        <v/>
      </c>
      <c r="N133" s="499"/>
      <c r="O133" s="388" t="s">
        <v>6482</v>
      </c>
    </row>
    <row r="134" spans="1:15">
      <c r="A134">
        <v>7</v>
      </c>
      <c r="B134" s="388" t="s">
        <v>3037</v>
      </c>
      <c r="C134" s="491" t="s">
        <v>5770</v>
      </c>
      <c r="D134" s="388" t="s">
        <v>5798</v>
      </c>
      <c r="E134" s="390" t="str">
        <f>IFERROR(_xlfn.XLOOKUP(B134,map_headernames!M:M,map_headernames!M:M),"")</f>
        <v/>
      </c>
      <c r="F134" s="390" t="str">
        <f>IFERROR(_xlfn.XLOOKUP(B134,map_headernames!N:N,map_headernames!N:N),"")</f>
        <v/>
      </c>
      <c r="G134" s="390" t="str">
        <f>IFERROR(_xlfn.XLOOKUP($B134,map_headernames!L:L,map_headernames!L:L),"")</f>
        <v/>
      </c>
      <c r="H134" s="388">
        <f>_xlfn.XLOOKUP(K134,map_headernames!$Q$1:$Q$734,map_headernames!$O$1:$O$734)</f>
        <v>0</v>
      </c>
      <c r="I134" s="23" t="str">
        <f>IFERROR(_xlfn.XLOOKUP(G134,map_headernames!L:L,map_headernames!O:O),"")</f>
        <v/>
      </c>
      <c r="K134" s="388"/>
      <c r="L134" t="str">
        <f>IFERROR(_xlfn.XLOOKUP(G134,map_headernames!L:L,map_headernames!Q:Q),"")</f>
        <v/>
      </c>
      <c r="M134" t="str">
        <f>IFERROR(_xlfn.XLOOKUP(H134,map_headernames!O:O,map_headernames!Q:Q),"")</f>
        <v/>
      </c>
      <c r="N134" s="499"/>
      <c r="O134" s="388" t="s">
        <v>6482</v>
      </c>
    </row>
    <row r="135" spans="1:15">
      <c r="A135">
        <v>8</v>
      </c>
      <c r="B135" s="388" t="s">
        <v>3040</v>
      </c>
      <c r="C135" s="491" t="s">
        <v>5771</v>
      </c>
      <c r="D135" s="388" t="s">
        <v>5799</v>
      </c>
      <c r="E135" s="390" t="str">
        <f>IFERROR(_xlfn.XLOOKUP(B135,map_headernames!M:M,map_headernames!M:M),"")</f>
        <v/>
      </c>
      <c r="F135" s="390" t="str">
        <f>IFERROR(_xlfn.XLOOKUP(B135,map_headernames!N:N,map_headernames!N:N),"")</f>
        <v/>
      </c>
      <c r="G135" s="390" t="str">
        <f>IFERROR(_xlfn.XLOOKUP($B135,map_headernames!L:L,map_headernames!L:L),"")</f>
        <v/>
      </c>
      <c r="H135" s="388">
        <f>_xlfn.XLOOKUP(K135,map_headernames!$Q$1:$Q$734,map_headernames!$O$1:$O$734)</f>
        <v>0</v>
      </c>
      <c r="I135" s="23" t="str">
        <f>IFERROR(_xlfn.XLOOKUP(G135,map_headernames!L:L,map_headernames!O:O),"")</f>
        <v/>
      </c>
      <c r="K135" s="388"/>
      <c r="L135" t="str">
        <f>IFERROR(_xlfn.XLOOKUP(G135,map_headernames!L:L,map_headernames!Q:Q),"")</f>
        <v/>
      </c>
      <c r="M135" t="str">
        <f>IFERROR(_xlfn.XLOOKUP(H135,map_headernames!O:O,map_headernames!Q:Q),"")</f>
        <v/>
      </c>
      <c r="N135" s="499"/>
      <c r="O135" s="388" t="s">
        <v>6482</v>
      </c>
    </row>
    <row r="136" spans="1:15">
      <c r="A136">
        <v>9</v>
      </c>
      <c r="B136" s="388" t="s">
        <v>3043</v>
      </c>
      <c r="C136" s="388">
        <v>1</v>
      </c>
      <c r="D136" s="388" t="s">
        <v>5800</v>
      </c>
      <c r="E136" s="390" t="str">
        <f>IFERROR(_xlfn.XLOOKUP(B136,map_headernames!M:M,map_headernames!M:M),"")</f>
        <v/>
      </c>
      <c r="F136" s="390" t="str">
        <f>IFERROR(_xlfn.XLOOKUP(B136,map_headernames!N:N,map_headernames!N:N),"")</f>
        <v/>
      </c>
      <c r="G136" s="390" t="str">
        <f>IFERROR(_xlfn.XLOOKUP($B136,map_headernames!L:L,map_headernames!L:L),"")</f>
        <v/>
      </c>
      <c r="H136" s="388">
        <f>_xlfn.XLOOKUP(K136,map_headernames!$Q$1:$Q$734,map_headernames!$O$1:$O$734)</f>
        <v>0</v>
      </c>
      <c r="I136" s="23" t="str">
        <f>IFERROR(_xlfn.XLOOKUP(G136,map_headernames!L:L,map_headernames!O:O),"")</f>
        <v/>
      </c>
      <c r="K136" s="388"/>
      <c r="L136" t="str">
        <f>IFERROR(_xlfn.XLOOKUP(G136,map_headernames!L:L,map_headernames!Q:Q),"")</f>
        <v/>
      </c>
      <c r="M136" t="str">
        <f>IFERROR(_xlfn.XLOOKUP(H136,map_headernames!O:O,map_headernames!Q:Q),"")</f>
        <v/>
      </c>
      <c r="N136" s="499"/>
      <c r="O136" s="388" t="s">
        <v>6482</v>
      </c>
    </row>
    <row r="137" spans="1:15">
      <c r="A137">
        <v>11</v>
      </c>
      <c r="B137" t="s">
        <v>3048</v>
      </c>
      <c r="C137">
        <v>338.90993666250898</v>
      </c>
      <c r="D137" t="s">
        <v>5802</v>
      </c>
      <c r="E137" s="28" t="str">
        <f>IFERROR(_xlfn.XLOOKUP(B137,map_headernames!M:M,map_headernames!M:M),"")</f>
        <v/>
      </c>
      <c r="F137" s="28" t="str">
        <f>IFERROR(_xlfn.XLOOKUP(B137,map_headernames!N:N,map_headernames!N:N),"")</f>
        <v/>
      </c>
      <c r="G137" s="28" t="str">
        <f>IFERROR(_xlfn.XLOOKUP($B137,map_headernames!L:L,map_headernames!L:L),"")</f>
        <v/>
      </c>
      <c r="H137">
        <f>_xlfn.XLOOKUP(K137,map_headernames!$Q$1:$Q$734,map_headernames!$O$1:$O$734)</f>
        <v>0</v>
      </c>
      <c r="I137" s="23" t="str">
        <f>IFERROR(_xlfn.XLOOKUP(G137,map_headernames!L:L,map_headernames!O:O),"")</f>
        <v/>
      </c>
      <c r="L137" t="str">
        <f>IFERROR(_xlfn.XLOOKUP(G137,map_headernames!L:L,map_headernames!Q:Q),"")</f>
        <v/>
      </c>
      <c r="M137" t="str">
        <f>IFERROR(_xlfn.XLOOKUP(H137,map_headernames!O:O,map_headernames!Q:Q),"")</f>
        <v/>
      </c>
      <c r="N137" s="499"/>
      <c r="O137" s="388" t="s">
        <v>6482</v>
      </c>
    </row>
    <row r="138" spans="1:15">
      <c r="A138">
        <v>56</v>
      </c>
      <c r="B138" t="s">
        <v>3144</v>
      </c>
      <c r="C138">
        <v>468</v>
      </c>
      <c r="D138" t="s">
        <v>5847</v>
      </c>
      <c r="E138" s="28" t="str">
        <f>IFERROR(_xlfn.XLOOKUP(B138,map_headernames!M:M,map_headernames!M:M),"")</f>
        <v/>
      </c>
      <c r="F138" s="28" t="str">
        <f>IFERROR(_xlfn.XLOOKUP(B138,map_headernames!N:N,map_headernames!N:N),"")</f>
        <v/>
      </c>
      <c r="G138" s="28" t="str">
        <f>IFERROR(_xlfn.XLOOKUP($B138,map_headernames!L:L,map_headernames!L:L),"")</f>
        <v/>
      </c>
      <c r="H138">
        <f>_xlfn.XLOOKUP(K138,map_headernames!$Q$1:$Q$734,map_headernames!$O$1:$O$734)</f>
        <v>0</v>
      </c>
      <c r="I138" s="23" t="str">
        <f>IFERROR(_xlfn.XLOOKUP(G138,map_headernames!L:L,map_headernames!O:O),"")</f>
        <v/>
      </c>
      <c r="L138" t="str">
        <f>IFERROR(_xlfn.XLOOKUP(G138,map_headernames!L:L,map_headernames!Q:Q),"")</f>
        <v/>
      </c>
      <c r="M138" t="str">
        <f>IFERROR(_xlfn.XLOOKUP(H138,map_headernames!O:O,map_headernames!Q:Q),"")</f>
        <v/>
      </c>
      <c r="O138" s="388" t="s">
        <v>6482</v>
      </c>
    </row>
    <row r="139" spans="1:15">
      <c r="A139">
        <v>57</v>
      </c>
      <c r="B139" t="s">
        <v>3147</v>
      </c>
      <c r="C139">
        <v>106</v>
      </c>
      <c r="D139" t="s">
        <v>5848</v>
      </c>
      <c r="E139" s="28" t="str">
        <f>IFERROR(_xlfn.XLOOKUP(B139,map_headernames!M:M,map_headernames!M:M),"")</f>
        <v/>
      </c>
      <c r="F139" s="28" t="str">
        <f>IFERROR(_xlfn.XLOOKUP(B139,map_headernames!N:N,map_headernames!N:N),"")</f>
        <v/>
      </c>
      <c r="G139" s="28" t="str">
        <f>IFERROR(_xlfn.XLOOKUP($B139,map_headernames!L:L,map_headernames!L:L),"")</f>
        <v/>
      </c>
      <c r="H139">
        <f>_xlfn.XLOOKUP(K139,map_headernames!$Q$1:$Q$734,map_headernames!$O$1:$O$734)</f>
        <v>0</v>
      </c>
      <c r="I139" s="23" t="str">
        <f>IFERROR(_xlfn.XLOOKUP(G139,map_headernames!L:L,map_headernames!O:O),"")</f>
        <v/>
      </c>
      <c r="L139" t="str">
        <f>IFERROR(_xlfn.XLOOKUP(G139,map_headernames!L:L,map_headernames!Q:Q),"")</f>
        <v/>
      </c>
      <c r="M139" t="str">
        <f>IFERROR(_xlfn.XLOOKUP(H139,map_headernames!O:O,map_headernames!Q:Q),"")</f>
        <v/>
      </c>
      <c r="O139" s="388" t="s">
        <v>6482</v>
      </c>
    </row>
    <row r="140" spans="1:15">
      <c r="A140">
        <v>58</v>
      </c>
      <c r="B140" t="s">
        <v>3149</v>
      </c>
      <c r="C140">
        <v>22.649572649572701</v>
      </c>
      <c r="D140" t="s">
        <v>5849</v>
      </c>
      <c r="E140" s="28" t="str">
        <f>IFERROR(_xlfn.XLOOKUP(B140,map_headernames!M:M,map_headernames!M:M),"")</f>
        <v/>
      </c>
      <c r="F140" s="28" t="str">
        <f>IFERROR(_xlfn.XLOOKUP(B140,map_headernames!N:N,map_headernames!N:N),"")</f>
        <v/>
      </c>
      <c r="G140" s="28" t="str">
        <f>IFERROR(_xlfn.XLOOKUP($B140,map_headernames!L:L,map_headernames!L:L),"")</f>
        <v/>
      </c>
      <c r="H140">
        <f>_xlfn.XLOOKUP(K140,map_headernames!$Q$1:$Q$734,map_headernames!$O$1:$O$734)</f>
        <v>0</v>
      </c>
      <c r="I140" s="23" t="str">
        <f>IFERROR(_xlfn.XLOOKUP(G140,map_headernames!L:L,map_headernames!O:O),"")</f>
        <v/>
      </c>
      <c r="L140" t="str">
        <f>IFERROR(_xlfn.XLOOKUP(G140,map_headernames!L:L,map_headernames!Q:Q),"")</f>
        <v/>
      </c>
      <c r="M140" t="str">
        <f>IFERROR(_xlfn.XLOOKUP(H140,map_headernames!O:O,map_headernames!Q:Q),"")</f>
        <v/>
      </c>
      <c r="O140" s="388" t="s">
        <v>6482</v>
      </c>
    </row>
    <row r="141" spans="1:15">
      <c r="A141">
        <v>59</v>
      </c>
      <c r="B141" t="s">
        <v>3152</v>
      </c>
      <c r="C141">
        <v>247</v>
      </c>
      <c r="D141" t="s">
        <v>3154</v>
      </c>
      <c r="E141" s="28" t="str">
        <f>IFERROR(_xlfn.XLOOKUP(B141,map_headernames!M:M,map_headernames!M:M),"")</f>
        <v/>
      </c>
      <c r="F141" s="28" t="str">
        <f>IFERROR(_xlfn.XLOOKUP(B141,map_headernames!N:N,map_headernames!N:N),"")</f>
        <v/>
      </c>
      <c r="G141" s="28" t="str">
        <f>IFERROR(_xlfn.XLOOKUP($B141,map_headernames!L:L,map_headernames!L:L),"")</f>
        <v/>
      </c>
      <c r="H141">
        <f>_xlfn.XLOOKUP(K141,map_headernames!$Q$1:$Q$734,map_headernames!$O$1:$O$734)</f>
        <v>0</v>
      </c>
      <c r="I141" s="23" t="str">
        <f>IFERROR(_xlfn.XLOOKUP(G141,map_headernames!L:L,map_headernames!O:O),"")</f>
        <v/>
      </c>
      <c r="L141" t="str">
        <f>IFERROR(_xlfn.XLOOKUP(G141,map_headernames!L:L,map_headernames!Q:Q),"")</f>
        <v/>
      </c>
      <c r="M141" t="str">
        <f>IFERROR(_xlfn.XLOOKUP(H141,map_headernames!O:O,map_headernames!Q:Q),"")</f>
        <v/>
      </c>
      <c r="O141" s="388" t="s">
        <v>6482</v>
      </c>
    </row>
    <row r="142" spans="1:15">
      <c r="A142">
        <v>60</v>
      </c>
      <c r="B142" t="s">
        <v>3155</v>
      </c>
      <c r="C142">
        <v>52.7777777777778</v>
      </c>
      <c r="D142" t="s">
        <v>5850</v>
      </c>
      <c r="E142" s="28" t="str">
        <f>IFERROR(_xlfn.XLOOKUP(B142,map_headernames!M:M,map_headernames!M:M),"")</f>
        <v/>
      </c>
      <c r="F142" s="28" t="str">
        <f>IFERROR(_xlfn.XLOOKUP(B142,map_headernames!N:N,map_headernames!N:N),"")</f>
        <v/>
      </c>
      <c r="G142" s="28" t="str">
        <f>IFERROR(_xlfn.XLOOKUP($B142,map_headernames!L:L,map_headernames!L:L),"")</f>
        <v/>
      </c>
      <c r="H142">
        <f>_xlfn.XLOOKUP(K142,map_headernames!$Q$1:$Q$734,map_headernames!$O$1:$O$734)</f>
        <v>0</v>
      </c>
      <c r="I142" s="23" t="str">
        <f>IFERROR(_xlfn.XLOOKUP(G142,map_headernames!L:L,map_headernames!O:O),"")</f>
        <v/>
      </c>
      <c r="L142" t="str">
        <f>IFERROR(_xlfn.XLOOKUP(G142,map_headernames!L:L,map_headernames!Q:Q),"")</f>
        <v/>
      </c>
      <c r="M142" t="str">
        <f>IFERROR(_xlfn.XLOOKUP(H142,map_headernames!O:O,map_headernames!Q:Q),"")</f>
        <v/>
      </c>
      <c r="O142" s="388" t="s">
        <v>6482</v>
      </c>
    </row>
    <row r="143" spans="1:15">
      <c r="A143">
        <v>61</v>
      </c>
      <c r="B143" t="s">
        <v>3158</v>
      </c>
      <c r="C143">
        <v>53</v>
      </c>
      <c r="D143" t="s">
        <v>3160</v>
      </c>
      <c r="E143" s="28" t="str">
        <f>IFERROR(_xlfn.XLOOKUP(B143,map_headernames!M:M,map_headernames!M:M),"")</f>
        <v/>
      </c>
      <c r="F143" s="28" t="str">
        <f>IFERROR(_xlfn.XLOOKUP(B143,map_headernames!N:N,map_headernames!N:N),"")</f>
        <v/>
      </c>
      <c r="G143" s="28" t="str">
        <f>IFERROR(_xlfn.XLOOKUP($B143,map_headernames!L:L,map_headernames!L:L),"")</f>
        <v/>
      </c>
      <c r="H143">
        <f>_xlfn.XLOOKUP(K143,map_headernames!$Q$1:$Q$734,map_headernames!$O$1:$O$734)</f>
        <v>0</v>
      </c>
      <c r="I143" s="23" t="str">
        <f>IFERROR(_xlfn.XLOOKUP(G143,map_headernames!L:L,map_headernames!O:O),"")</f>
        <v/>
      </c>
      <c r="L143" t="str">
        <f>IFERROR(_xlfn.XLOOKUP(G143,map_headernames!L:L,map_headernames!Q:Q),"")</f>
        <v/>
      </c>
      <c r="M143" t="str">
        <f>IFERROR(_xlfn.XLOOKUP(H143,map_headernames!O:O,map_headernames!Q:Q),"")</f>
        <v/>
      </c>
      <c r="O143" s="388" t="s">
        <v>6482</v>
      </c>
    </row>
    <row r="144" spans="1:15">
      <c r="A144">
        <v>62</v>
      </c>
      <c r="B144" t="s">
        <v>3161</v>
      </c>
      <c r="C144">
        <v>11.324786324786301</v>
      </c>
      <c r="D144" t="s">
        <v>5851</v>
      </c>
      <c r="E144" s="28" t="str">
        <f>IFERROR(_xlfn.XLOOKUP(B144,map_headernames!M:M,map_headernames!M:M),"")</f>
        <v/>
      </c>
      <c r="F144" s="28" t="str">
        <f>IFERROR(_xlfn.XLOOKUP(B144,map_headernames!N:N,map_headernames!N:N),"")</f>
        <v/>
      </c>
      <c r="G144" s="28" t="str">
        <f>IFERROR(_xlfn.XLOOKUP($B144,map_headernames!L:L,map_headernames!L:L),"")</f>
        <v/>
      </c>
      <c r="H144">
        <f>_xlfn.XLOOKUP(K144,map_headernames!$Q$1:$Q$734,map_headernames!$O$1:$O$734)</f>
        <v>0</v>
      </c>
      <c r="I144" s="23" t="str">
        <f>IFERROR(_xlfn.XLOOKUP(G144,map_headernames!L:L,map_headernames!O:O),"")</f>
        <v/>
      </c>
      <c r="L144" t="str">
        <f>IFERROR(_xlfn.XLOOKUP(G144,map_headernames!L:L,map_headernames!Q:Q),"")</f>
        <v/>
      </c>
      <c r="M144" t="str">
        <f>IFERROR(_xlfn.XLOOKUP(H144,map_headernames!O:O,map_headernames!Q:Q),"")</f>
        <v/>
      </c>
      <c r="O144" s="388" t="s">
        <v>6482</v>
      </c>
    </row>
    <row r="145" spans="1:15">
      <c r="A145">
        <v>63</v>
      </c>
      <c r="B145" t="s">
        <v>3164</v>
      </c>
      <c r="C145">
        <v>62</v>
      </c>
      <c r="D145" t="s">
        <v>3166</v>
      </c>
      <c r="E145" s="28" t="str">
        <f>IFERROR(_xlfn.XLOOKUP(B145,map_headernames!M:M,map_headernames!M:M),"")</f>
        <v/>
      </c>
      <c r="F145" s="28" t="str">
        <f>IFERROR(_xlfn.XLOOKUP(B145,map_headernames!N:N,map_headernames!N:N),"")</f>
        <v/>
      </c>
      <c r="G145" s="28" t="str">
        <f>IFERROR(_xlfn.XLOOKUP($B145,map_headernames!L:L,map_headernames!L:L),"")</f>
        <v/>
      </c>
      <c r="H145">
        <f>_xlfn.XLOOKUP(K145,map_headernames!$Q$1:$Q$734,map_headernames!$O$1:$O$734)</f>
        <v>0</v>
      </c>
      <c r="I145" s="23" t="str">
        <f>IFERROR(_xlfn.XLOOKUP(G145,map_headernames!L:L,map_headernames!O:O),"")</f>
        <v/>
      </c>
      <c r="L145" t="str">
        <f>IFERROR(_xlfn.XLOOKUP(G145,map_headernames!L:L,map_headernames!Q:Q),"")</f>
        <v/>
      </c>
      <c r="M145" t="str">
        <f>IFERROR(_xlfn.XLOOKUP(H145,map_headernames!O:O,map_headernames!Q:Q),"")</f>
        <v/>
      </c>
      <c r="O145" s="388" t="s">
        <v>6482</v>
      </c>
    </row>
    <row r="146" spans="1:15">
      <c r="A146">
        <v>64</v>
      </c>
      <c r="B146" t="s">
        <v>3167</v>
      </c>
      <c r="C146">
        <v>13.247863247863201</v>
      </c>
      <c r="D146" t="s">
        <v>5852</v>
      </c>
      <c r="E146" s="28" t="str">
        <f>IFERROR(_xlfn.XLOOKUP(B146,map_headernames!M:M,map_headernames!M:M),"")</f>
        <v/>
      </c>
      <c r="F146" s="28" t="str">
        <f>IFERROR(_xlfn.XLOOKUP(B146,map_headernames!N:N,map_headernames!N:N),"")</f>
        <v/>
      </c>
      <c r="G146" s="28" t="str">
        <f>IFERROR(_xlfn.XLOOKUP($B146,map_headernames!L:L,map_headernames!L:L),"")</f>
        <v/>
      </c>
      <c r="H146">
        <f>_xlfn.XLOOKUP(K146,map_headernames!$Q$1:$Q$734,map_headernames!$O$1:$O$734)</f>
        <v>0</v>
      </c>
      <c r="I146" s="23" t="str">
        <f>IFERROR(_xlfn.XLOOKUP(G146,map_headernames!L:L,map_headernames!O:O),"")</f>
        <v/>
      </c>
      <c r="L146" t="str">
        <f>IFERROR(_xlfn.XLOOKUP(G146,map_headernames!L:L,map_headernames!Q:Q),"")</f>
        <v/>
      </c>
      <c r="M146" t="str">
        <f>IFERROR(_xlfn.XLOOKUP(H146,map_headernames!O:O,map_headernames!Q:Q),"")</f>
        <v/>
      </c>
      <c r="O146" s="388" t="s">
        <v>6482</v>
      </c>
    </row>
    <row r="147" spans="1:15">
      <c r="A147">
        <v>66</v>
      </c>
      <c r="B147" t="s">
        <v>3172</v>
      </c>
      <c r="C147">
        <v>0</v>
      </c>
      <c r="D147" t="s">
        <v>5854</v>
      </c>
      <c r="E147" s="28" t="str">
        <f>IFERROR(_xlfn.XLOOKUP(B147,map_headernames!M:M,map_headernames!M:M),"")</f>
        <v/>
      </c>
      <c r="F147" s="28" t="str">
        <f>IFERROR(_xlfn.XLOOKUP(B147,map_headernames!N:N,map_headernames!N:N),"")</f>
        <v/>
      </c>
      <c r="G147" s="28" t="str">
        <f>IFERROR(_xlfn.XLOOKUP($B147,map_headernames!L:L,map_headernames!L:L),"")</f>
        <v/>
      </c>
      <c r="H147">
        <f>_xlfn.XLOOKUP(K147,map_headernames!$Q$1:$Q$734,map_headernames!$O$1:$O$734)</f>
        <v>0</v>
      </c>
      <c r="I147" s="23" t="str">
        <f>IFERROR(_xlfn.XLOOKUP(G147,map_headernames!L:L,map_headernames!O:O),"")</f>
        <v/>
      </c>
      <c r="L147" t="str">
        <f>IFERROR(_xlfn.XLOOKUP(G147,map_headernames!L:L,map_headernames!Q:Q),"")</f>
        <v/>
      </c>
      <c r="M147" t="str">
        <f>IFERROR(_xlfn.XLOOKUP(H147,map_headernames!O:O,map_headernames!Q:Q),"")</f>
        <v/>
      </c>
      <c r="O147" s="388" t="s">
        <v>6482</v>
      </c>
    </row>
    <row r="148" spans="1:15">
      <c r="A148">
        <v>67</v>
      </c>
      <c r="B148" t="s">
        <v>3175</v>
      </c>
      <c r="C148">
        <v>42204</v>
      </c>
      <c r="D148" t="s">
        <v>5855</v>
      </c>
      <c r="E148" s="28" t="str">
        <f>IFERROR(_xlfn.XLOOKUP(B148,map_headernames!M:M,map_headernames!M:M),"")</f>
        <v/>
      </c>
      <c r="F148" s="28" t="str">
        <f>IFERROR(_xlfn.XLOOKUP(B148,map_headernames!N:N,map_headernames!N:N),"")</f>
        <v/>
      </c>
      <c r="G148" s="28" t="str">
        <f>IFERROR(_xlfn.XLOOKUP($B148,map_headernames!L:L,map_headernames!L:L),"")</f>
        <v/>
      </c>
      <c r="H148">
        <f>_xlfn.XLOOKUP(K148,map_headernames!$Q$1:$Q$734,map_headernames!$O$1:$O$734)</f>
        <v>0</v>
      </c>
      <c r="I148" s="23" t="str">
        <f>IFERROR(_xlfn.XLOOKUP(G148,map_headernames!L:L,map_headernames!O:O),"")</f>
        <v/>
      </c>
      <c r="L148" t="str">
        <f>IFERROR(_xlfn.XLOOKUP(G148,map_headernames!L:L,map_headernames!Q:Q),"")</f>
        <v/>
      </c>
      <c r="M148" t="str">
        <f>IFERROR(_xlfn.XLOOKUP(H148,map_headernames!O:O,map_headernames!Q:Q),"")</f>
        <v/>
      </c>
      <c r="O148" s="388" t="s">
        <v>6482</v>
      </c>
    </row>
    <row r="149" spans="1:15">
      <c r="A149">
        <v>68</v>
      </c>
      <c r="B149" t="s">
        <v>3177</v>
      </c>
      <c r="C149">
        <v>100</v>
      </c>
      <c r="D149" t="s">
        <v>5856</v>
      </c>
      <c r="E149" s="28" t="str">
        <f>IFERROR(_xlfn.XLOOKUP(B149,map_headernames!M:M,map_headernames!M:M),"")</f>
        <v/>
      </c>
      <c r="F149" s="28" t="str">
        <f>IFERROR(_xlfn.XLOOKUP(B149,map_headernames!N:N,map_headernames!N:N),"")</f>
        <v/>
      </c>
      <c r="G149" s="28" t="str">
        <f>IFERROR(_xlfn.XLOOKUP($B149,map_headernames!L:L,map_headernames!L:L),"")</f>
        <v/>
      </c>
      <c r="H149">
        <f>_xlfn.XLOOKUP(K149,map_headernames!$Q$1:$Q$734,map_headernames!$O$1:$O$734)</f>
        <v>0</v>
      </c>
      <c r="I149" s="23" t="str">
        <f>IFERROR(_xlfn.XLOOKUP(G149,map_headernames!L:L,map_headernames!O:O),"")</f>
        <v/>
      </c>
      <c r="L149" t="str">
        <f>IFERROR(_xlfn.XLOOKUP(G149,map_headernames!L:L,map_headernames!Q:Q),"")</f>
        <v/>
      </c>
      <c r="M149" t="str">
        <f>IFERROR(_xlfn.XLOOKUP(H149,map_headernames!O:O,map_headernames!Q:Q),"")</f>
        <v/>
      </c>
      <c r="O149" s="388" t="s">
        <v>6482</v>
      </c>
    </row>
    <row r="150" spans="1:15">
      <c r="A150">
        <v>69</v>
      </c>
      <c r="B150" t="s">
        <v>3179</v>
      </c>
      <c r="C150">
        <v>59.523809523809497</v>
      </c>
      <c r="D150" t="s">
        <v>5857</v>
      </c>
      <c r="E150" s="28" t="str">
        <f>IFERROR(_xlfn.XLOOKUP(B150,map_headernames!M:M,map_headernames!M:M),"")</f>
        <v/>
      </c>
      <c r="F150" s="28" t="str">
        <f>IFERROR(_xlfn.XLOOKUP(B150,map_headernames!N:N,map_headernames!N:N),"")</f>
        <v/>
      </c>
      <c r="G150" s="28" t="str">
        <f>IFERROR(_xlfn.XLOOKUP($B150,map_headernames!L:L,map_headernames!L:L),"")</f>
        <v/>
      </c>
      <c r="H150">
        <f>_xlfn.XLOOKUP(K150,map_headernames!$Q$1:$Q$734,map_headernames!$O$1:$O$734)</f>
        <v>0</v>
      </c>
      <c r="I150" s="23" t="str">
        <f>IFERROR(_xlfn.XLOOKUP(G150,map_headernames!L:L,map_headernames!O:O),"")</f>
        <v/>
      </c>
      <c r="L150" t="str">
        <f>IFERROR(_xlfn.XLOOKUP(G150,map_headernames!L:L,map_headernames!Q:Q),"")</f>
        <v/>
      </c>
      <c r="M150" t="str">
        <f>IFERROR(_xlfn.XLOOKUP(H150,map_headernames!O:O,map_headernames!Q:Q),"")</f>
        <v/>
      </c>
      <c r="O150" s="388" t="s">
        <v>6482</v>
      </c>
    </row>
    <row r="151" spans="1:15">
      <c r="A151">
        <v>70</v>
      </c>
      <c r="B151" t="s">
        <v>2467</v>
      </c>
      <c r="C151">
        <v>46648</v>
      </c>
      <c r="D151" t="s">
        <v>5858</v>
      </c>
      <c r="E151" s="28" t="str">
        <f>IFERROR(_xlfn.XLOOKUP(B151,map_headernames!M:M,map_headernames!M:M),"")</f>
        <v>PER_CAP_INC</v>
      </c>
      <c r="F151" s="28" t="str">
        <f>IFERROR(_xlfn.XLOOKUP(B151,map_headernames!N:N,map_headernames!N:N),"")</f>
        <v/>
      </c>
      <c r="G151" s="28" t="str">
        <f>IFERROR(_xlfn.XLOOKUP($B151,map_headernames!L:L,map_headernames!L:L),"")</f>
        <v>PER_CAP_INC</v>
      </c>
      <c r="H151">
        <f>_xlfn.XLOOKUP(K151,map_headernames!$Q$1:$Q$734,map_headernames!$O$1:$O$734)</f>
        <v>0</v>
      </c>
      <c r="I151" s="23">
        <f>IFERROR(_xlfn.XLOOKUP(G151,map_headernames!L:L,map_headernames!O:O),"")</f>
        <v>0</v>
      </c>
      <c r="L151" t="str">
        <f>IFERROR(_xlfn.XLOOKUP(G151,map_headernames!L:L,map_headernames!Q:Q),"")</f>
        <v>percapincome</v>
      </c>
      <c r="M151" t="str">
        <f>IFERROR(_xlfn.XLOOKUP(H151,map_headernames!O:O,map_headernames!Q:Q),"")</f>
        <v/>
      </c>
      <c r="O151" s="388" t="s">
        <v>6482</v>
      </c>
    </row>
    <row r="152" spans="1:15">
      <c r="A152">
        <v>71</v>
      </c>
      <c r="B152" t="s">
        <v>3182</v>
      </c>
      <c r="C152">
        <v>25</v>
      </c>
      <c r="D152" t="s">
        <v>5859</v>
      </c>
      <c r="E152" s="28" t="str">
        <f>IFERROR(_xlfn.XLOOKUP(B152,map_headernames!M:M,map_headernames!M:M),"")</f>
        <v/>
      </c>
      <c r="F152" s="28" t="str">
        <f>IFERROR(_xlfn.XLOOKUP(B152,map_headernames!N:N,map_headernames!N:N),"")</f>
        <v/>
      </c>
      <c r="G152" s="28" t="str">
        <f>IFERROR(_xlfn.XLOOKUP($B152,map_headernames!L:L,map_headernames!L:L),"")</f>
        <v/>
      </c>
      <c r="H152">
        <f>_xlfn.XLOOKUP(K152,map_headernames!$Q$1:$Q$734,map_headernames!$O$1:$O$734)</f>
        <v>0</v>
      </c>
      <c r="I152" s="23" t="str">
        <f>IFERROR(_xlfn.XLOOKUP(G152,map_headernames!L:L,map_headernames!O:O),"")</f>
        <v/>
      </c>
      <c r="L152" t="str">
        <f>IFERROR(_xlfn.XLOOKUP(G152,map_headernames!L:L,map_headernames!Q:Q),"")</f>
        <v/>
      </c>
      <c r="M152" t="str">
        <f>IFERROR(_xlfn.XLOOKUP(H152,map_headernames!O:O,map_headernames!Q:Q),"")</f>
        <v/>
      </c>
      <c r="O152" s="388" t="s">
        <v>6482</v>
      </c>
    </row>
    <row r="153" spans="1:15">
      <c r="A153">
        <v>72</v>
      </c>
      <c r="B153" t="s">
        <v>3184</v>
      </c>
      <c r="C153">
        <v>9.5785440613026793</v>
      </c>
      <c r="D153" t="s">
        <v>5860</v>
      </c>
      <c r="E153" s="28" t="str">
        <f>IFERROR(_xlfn.XLOOKUP(B153,map_headernames!M:M,map_headernames!M:M),"")</f>
        <v/>
      </c>
      <c r="F153" s="28" t="str">
        <f>IFERROR(_xlfn.XLOOKUP(B153,map_headernames!N:N,map_headernames!N:N),"")</f>
        <v/>
      </c>
      <c r="G153" s="28" t="str">
        <f>IFERROR(_xlfn.XLOOKUP($B153,map_headernames!L:L,map_headernames!L:L),"")</f>
        <v/>
      </c>
      <c r="H153">
        <f>_xlfn.XLOOKUP(K153,map_headernames!$Q$1:$Q$734,map_headernames!$O$1:$O$734)</f>
        <v>0</v>
      </c>
      <c r="I153" s="23" t="str">
        <f>IFERROR(_xlfn.XLOOKUP(G153,map_headernames!L:L,map_headernames!O:O),"")</f>
        <v/>
      </c>
      <c r="L153" t="str">
        <f>IFERROR(_xlfn.XLOOKUP(G153,map_headernames!L:L,map_headernames!Q:Q),"")</f>
        <v/>
      </c>
      <c r="M153" t="str">
        <f>IFERROR(_xlfn.XLOOKUP(H153,map_headernames!O:O,map_headernames!Q:Q),"")</f>
        <v/>
      </c>
      <c r="O153" s="388" t="s">
        <v>6482</v>
      </c>
    </row>
    <row r="154" spans="1:15">
      <c r="A154">
        <v>73</v>
      </c>
      <c r="B154" t="s">
        <v>3187</v>
      </c>
      <c r="C154">
        <v>33</v>
      </c>
      <c r="D154" t="s">
        <v>5861</v>
      </c>
      <c r="E154" s="28" t="str">
        <f>IFERROR(_xlfn.XLOOKUP(B154,map_headernames!M:M,map_headernames!M:M),"")</f>
        <v/>
      </c>
      <c r="F154" s="28" t="str">
        <f>IFERROR(_xlfn.XLOOKUP(B154,map_headernames!N:N,map_headernames!N:N),"")</f>
        <v/>
      </c>
      <c r="G154" s="28" t="str">
        <f>IFERROR(_xlfn.XLOOKUP($B154,map_headernames!L:L,map_headernames!L:L),"")</f>
        <v/>
      </c>
      <c r="H154">
        <f>_xlfn.XLOOKUP(K154,map_headernames!$Q$1:$Q$734,map_headernames!$O$1:$O$734)</f>
        <v>0</v>
      </c>
      <c r="I154" s="23" t="str">
        <f>IFERROR(_xlfn.XLOOKUP(G154,map_headernames!L:L,map_headernames!O:O),"")</f>
        <v/>
      </c>
      <c r="L154" t="str">
        <f>IFERROR(_xlfn.XLOOKUP(G154,map_headernames!L:L,map_headernames!Q:Q),"")</f>
        <v/>
      </c>
      <c r="M154" t="str">
        <f>IFERROR(_xlfn.XLOOKUP(H154,map_headernames!O:O,map_headernames!Q:Q),"")</f>
        <v/>
      </c>
      <c r="O154" s="388" t="s">
        <v>6482</v>
      </c>
    </row>
    <row r="155" spans="1:15">
      <c r="A155">
        <v>74</v>
      </c>
      <c r="B155" t="s">
        <v>3189</v>
      </c>
      <c r="C155">
        <v>12.643678160919499</v>
      </c>
      <c r="D155" t="s">
        <v>5862</v>
      </c>
      <c r="E155" s="28" t="str">
        <f>IFERROR(_xlfn.XLOOKUP(B155,map_headernames!M:M,map_headernames!M:M),"")</f>
        <v/>
      </c>
      <c r="F155" s="28" t="str">
        <f>IFERROR(_xlfn.XLOOKUP(B155,map_headernames!N:N,map_headernames!N:N),"")</f>
        <v/>
      </c>
      <c r="G155" s="28" t="str">
        <f>IFERROR(_xlfn.XLOOKUP($B155,map_headernames!L:L,map_headernames!L:L),"")</f>
        <v/>
      </c>
      <c r="H155">
        <f>_xlfn.XLOOKUP(K155,map_headernames!$Q$1:$Q$734,map_headernames!$O$1:$O$734)</f>
        <v>0</v>
      </c>
      <c r="I155" s="23" t="str">
        <f>IFERROR(_xlfn.XLOOKUP(G155,map_headernames!L:L,map_headernames!O:O),"")</f>
        <v/>
      </c>
      <c r="L155" t="str">
        <f>IFERROR(_xlfn.XLOOKUP(G155,map_headernames!L:L,map_headernames!Q:Q),"")</f>
        <v/>
      </c>
      <c r="M155" t="str">
        <f>IFERROR(_xlfn.XLOOKUP(H155,map_headernames!O:O,map_headernames!Q:Q),"")</f>
        <v/>
      </c>
      <c r="O155" s="388" t="s">
        <v>6482</v>
      </c>
    </row>
    <row r="156" spans="1:15">
      <c r="A156">
        <v>75</v>
      </c>
      <c r="B156" t="s">
        <v>3192</v>
      </c>
      <c r="C156">
        <v>77</v>
      </c>
      <c r="D156" t="s">
        <v>5863</v>
      </c>
      <c r="E156" s="28" t="str">
        <f>IFERROR(_xlfn.XLOOKUP(B156,map_headernames!M:M,map_headernames!M:M),"")</f>
        <v/>
      </c>
      <c r="F156" s="28" t="str">
        <f>IFERROR(_xlfn.XLOOKUP(B156,map_headernames!N:N,map_headernames!N:N),"")</f>
        <v/>
      </c>
      <c r="G156" s="28" t="str">
        <f>IFERROR(_xlfn.XLOOKUP($B156,map_headernames!L:L,map_headernames!L:L),"")</f>
        <v/>
      </c>
      <c r="H156">
        <f>_xlfn.XLOOKUP(K156,map_headernames!$Q$1:$Q$734,map_headernames!$O$1:$O$734)</f>
        <v>0</v>
      </c>
      <c r="I156" s="23" t="str">
        <f>IFERROR(_xlfn.XLOOKUP(G156,map_headernames!L:L,map_headernames!O:O),"")</f>
        <v/>
      </c>
      <c r="L156" t="str">
        <f>IFERROR(_xlfn.XLOOKUP(G156,map_headernames!L:L,map_headernames!Q:Q),"")</f>
        <v/>
      </c>
      <c r="M156" t="str">
        <f>IFERROR(_xlfn.XLOOKUP(H156,map_headernames!O:O,map_headernames!Q:Q),"")</f>
        <v/>
      </c>
      <c r="O156" s="388" t="s">
        <v>6482</v>
      </c>
    </row>
    <row r="157" spans="1:15">
      <c r="A157">
        <v>76</v>
      </c>
      <c r="B157" t="s">
        <v>3194</v>
      </c>
      <c r="C157">
        <v>29.501915708812302</v>
      </c>
      <c r="D157" t="s">
        <v>5864</v>
      </c>
      <c r="E157" s="28" t="str">
        <f>IFERROR(_xlfn.XLOOKUP(B157,map_headernames!M:M,map_headernames!M:M),"")</f>
        <v/>
      </c>
      <c r="F157" s="28" t="str">
        <f>IFERROR(_xlfn.XLOOKUP(B157,map_headernames!N:N,map_headernames!N:N),"")</f>
        <v/>
      </c>
      <c r="G157" s="28" t="str">
        <f>IFERROR(_xlfn.XLOOKUP($B157,map_headernames!L:L,map_headernames!L:L),"")</f>
        <v/>
      </c>
      <c r="H157">
        <f>_xlfn.XLOOKUP(K157,map_headernames!$Q$1:$Q$734,map_headernames!$O$1:$O$734)</f>
        <v>0</v>
      </c>
      <c r="I157" s="23" t="str">
        <f>IFERROR(_xlfn.XLOOKUP(G157,map_headernames!L:L,map_headernames!O:O),"")</f>
        <v/>
      </c>
      <c r="L157" t="str">
        <f>IFERROR(_xlfn.XLOOKUP(G157,map_headernames!L:L,map_headernames!Q:Q),"")</f>
        <v/>
      </c>
      <c r="M157" t="str">
        <f>IFERROR(_xlfn.XLOOKUP(H157,map_headernames!O:O,map_headernames!Q:Q),"")</f>
        <v/>
      </c>
      <c r="O157" s="388" t="s">
        <v>6482</v>
      </c>
    </row>
    <row r="158" spans="1:15">
      <c r="A158">
        <v>77</v>
      </c>
      <c r="B158" t="s">
        <v>3197</v>
      </c>
      <c r="C158">
        <v>35</v>
      </c>
      <c r="D158" t="s">
        <v>5865</v>
      </c>
      <c r="E158" s="28" t="str">
        <f>IFERROR(_xlfn.XLOOKUP(B158,map_headernames!M:M,map_headernames!M:M),"")</f>
        <v/>
      </c>
      <c r="F158" s="28" t="str">
        <f>IFERROR(_xlfn.XLOOKUP(B158,map_headernames!N:N,map_headernames!N:N),"")</f>
        <v/>
      </c>
      <c r="G158" s="28" t="str">
        <f>IFERROR(_xlfn.XLOOKUP($B158,map_headernames!L:L,map_headernames!L:L),"")</f>
        <v/>
      </c>
      <c r="H158">
        <f>_xlfn.XLOOKUP(K158,map_headernames!$Q$1:$Q$734,map_headernames!$O$1:$O$734)</f>
        <v>0</v>
      </c>
      <c r="I158" s="23" t="str">
        <f>IFERROR(_xlfn.XLOOKUP(G158,map_headernames!L:L,map_headernames!O:O),"")</f>
        <v/>
      </c>
      <c r="L158" t="str">
        <f>IFERROR(_xlfn.XLOOKUP(G158,map_headernames!L:L,map_headernames!Q:Q),"")</f>
        <v/>
      </c>
      <c r="M158" t="str">
        <f>IFERROR(_xlfn.XLOOKUP(H158,map_headernames!O:O,map_headernames!Q:Q),"")</f>
        <v/>
      </c>
      <c r="O158" s="388" t="s">
        <v>6482</v>
      </c>
    </row>
    <row r="159" spans="1:15">
      <c r="A159">
        <v>78</v>
      </c>
      <c r="B159" t="s">
        <v>3199</v>
      </c>
      <c r="C159">
        <v>13.4099616858238</v>
      </c>
      <c r="D159" t="s">
        <v>5866</v>
      </c>
      <c r="E159" s="28" t="str">
        <f>IFERROR(_xlfn.XLOOKUP(B159,map_headernames!M:M,map_headernames!M:M),"")</f>
        <v/>
      </c>
      <c r="F159" s="28" t="str">
        <f>IFERROR(_xlfn.XLOOKUP(B159,map_headernames!N:N,map_headernames!N:N),"")</f>
        <v/>
      </c>
      <c r="G159" s="28" t="str">
        <f>IFERROR(_xlfn.XLOOKUP($B159,map_headernames!L:L,map_headernames!L:L),"")</f>
        <v/>
      </c>
      <c r="H159">
        <f>_xlfn.XLOOKUP(K159,map_headernames!$Q$1:$Q$734,map_headernames!$O$1:$O$734)</f>
        <v>0</v>
      </c>
      <c r="I159" s="23" t="str">
        <f>IFERROR(_xlfn.XLOOKUP(G159,map_headernames!L:L,map_headernames!O:O),"")</f>
        <v/>
      </c>
      <c r="L159" t="str">
        <f>IFERROR(_xlfn.XLOOKUP(G159,map_headernames!L:L,map_headernames!Q:Q),"")</f>
        <v/>
      </c>
      <c r="M159" t="str">
        <f>IFERROR(_xlfn.XLOOKUP(H159,map_headernames!O:O,map_headernames!Q:Q),"")</f>
        <v/>
      </c>
      <c r="O159" s="388" t="s">
        <v>6482</v>
      </c>
    </row>
    <row r="160" spans="1:15">
      <c r="A160">
        <v>79</v>
      </c>
      <c r="B160" t="s">
        <v>3202</v>
      </c>
      <c r="C160">
        <v>91</v>
      </c>
      <c r="D160" t="s">
        <v>5867</v>
      </c>
      <c r="E160" s="28" t="str">
        <f>IFERROR(_xlfn.XLOOKUP(B160,map_headernames!M:M,map_headernames!M:M),"")</f>
        <v/>
      </c>
      <c r="F160" s="28" t="str">
        <f>IFERROR(_xlfn.XLOOKUP(B160,map_headernames!N:N,map_headernames!N:N),"")</f>
        <v/>
      </c>
      <c r="G160" s="28" t="str">
        <f>IFERROR(_xlfn.XLOOKUP($B160,map_headernames!L:L,map_headernames!L:L),"")</f>
        <v/>
      </c>
      <c r="H160">
        <f>_xlfn.XLOOKUP(K160,map_headernames!$Q$1:$Q$734,map_headernames!$O$1:$O$734)</f>
        <v>0</v>
      </c>
      <c r="I160" s="23" t="str">
        <f>IFERROR(_xlfn.XLOOKUP(G160,map_headernames!L:L,map_headernames!O:O),"")</f>
        <v/>
      </c>
      <c r="L160" t="str">
        <f>IFERROR(_xlfn.XLOOKUP(G160,map_headernames!L:L,map_headernames!Q:Q),"")</f>
        <v/>
      </c>
      <c r="M160" t="str">
        <f>IFERROR(_xlfn.XLOOKUP(H160,map_headernames!O:O,map_headernames!Q:Q),"")</f>
        <v/>
      </c>
      <c r="O160" s="388" t="s">
        <v>6482</v>
      </c>
    </row>
    <row r="161" spans="1:15">
      <c r="A161">
        <v>80</v>
      </c>
      <c r="B161" t="s">
        <v>3204</v>
      </c>
      <c r="C161">
        <v>34.865900383141799</v>
      </c>
      <c r="D161" t="s">
        <v>5868</v>
      </c>
      <c r="E161" s="28" t="str">
        <f>IFERROR(_xlfn.XLOOKUP(B161,map_headernames!M:M,map_headernames!M:M),"")</f>
        <v/>
      </c>
      <c r="F161" s="28" t="str">
        <f>IFERROR(_xlfn.XLOOKUP(B161,map_headernames!N:N,map_headernames!N:N),"")</f>
        <v/>
      </c>
      <c r="G161" s="28" t="str">
        <f>IFERROR(_xlfn.XLOOKUP($B161,map_headernames!L:L,map_headernames!L:L),"")</f>
        <v/>
      </c>
      <c r="H161">
        <f>_xlfn.XLOOKUP(K161,map_headernames!$Q$1:$Q$734,map_headernames!$O$1:$O$734)</f>
        <v>0</v>
      </c>
      <c r="I161" s="23" t="str">
        <f>IFERROR(_xlfn.XLOOKUP(G161,map_headernames!L:L,map_headernames!O:O),"")</f>
        <v/>
      </c>
      <c r="L161" t="str">
        <f>IFERROR(_xlfn.XLOOKUP(G161,map_headernames!L:L,map_headernames!Q:Q),"")</f>
        <v/>
      </c>
      <c r="M161" t="str">
        <f>IFERROR(_xlfn.XLOOKUP(H161,map_headernames!O:O,map_headernames!Q:Q),"")</f>
        <v/>
      </c>
      <c r="O161" s="388" t="s">
        <v>6482</v>
      </c>
    </row>
    <row r="162" spans="1:15">
      <c r="A162">
        <v>84</v>
      </c>
      <c r="B162" t="s">
        <v>3215</v>
      </c>
      <c r="C162">
        <v>31</v>
      </c>
      <c r="D162" t="s">
        <v>5872</v>
      </c>
      <c r="E162" s="28" t="str">
        <f>IFERROR(_xlfn.XLOOKUP(B162,map_headernames!M:M,map_headernames!M:M),"")</f>
        <v/>
      </c>
      <c r="F162" s="28" t="str">
        <f>IFERROR(_xlfn.XLOOKUP(B162,map_headernames!N:N,map_headernames!N:N),"")</f>
        <v/>
      </c>
      <c r="G162" s="28" t="str">
        <f>IFERROR(_xlfn.XLOOKUP($B162,map_headernames!L:L,map_headernames!L:L),"")</f>
        <v/>
      </c>
      <c r="H162">
        <f>_xlfn.XLOOKUP(K162,map_headernames!$Q$1:$Q$734,map_headernames!$O$1:$O$734)</f>
        <v>0</v>
      </c>
      <c r="I162" s="23" t="str">
        <f>IFERROR(_xlfn.XLOOKUP(G162,map_headernames!L:L,map_headernames!O:O),"")</f>
        <v/>
      </c>
      <c r="L162" t="str">
        <f>IFERROR(_xlfn.XLOOKUP(G162,map_headernames!L:L,map_headernames!Q:Q),"")</f>
        <v/>
      </c>
      <c r="M162" t="str">
        <f>IFERROR(_xlfn.XLOOKUP(H162,map_headernames!O:O,map_headernames!Q:Q),"")</f>
        <v/>
      </c>
      <c r="O162" s="388" t="s">
        <v>6482</v>
      </c>
    </row>
    <row r="163" spans="1:15">
      <c r="A163">
        <v>85</v>
      </c>
      <c r="B163" t="s">
        <v>3217</v>
      </c>
      <c r="C163">
        <v>5.5555555555555598</v>
      </c>
      <c r="D163" t="s">
        <v>5873</v>
      </c>
      <c r="E163" s="28" t="str">
        <f>IFERROR(_xlfn.XLOOKUP(B163,map_headernames!M:M,map_headernames!M:M),"")</f>
        <v/>
      </c>
      <c r="F163" s="28" t="str">
        <f>IFERROR(_xlfn.XLOOKUP(B163,map_headernames!N:N,map_headernames!N:N),"")</f>
        <v/>
      </c>
      <c r="G163" s="28" t="str">
        <f>IFERROR(_xlfn.XLOOKUP($B163,map_headernames!L:L,map_headernames!L:L),"")</f>
        <v/>
      </c>
      <c r="H163">
        <f>_xlfn.XLOOKUP(K163,map_headernames!$Q$1:$Q$734,map_headernames!$O$1:$O$734)</f>
        <v>0</v>
      </c>
      <c r="I163" s="23" t="str">
        <f>IFERROR(_xlfn.XLOOKUP(G163,map_headernames!L:L,map_headernames!O:O),"")</f>
        <v/>
      </c>
      <c r="L163" t="str">
        <f>IFERROR(_xlfn.XLOOKUP(G163,map_headernames!L:L,map_headernames!Q:Q),"")</f>
        <v/>
      </c>
      <c r="M163" t="str">
        <f>IFERROR(_xlfn.XLOOKUP(H163,map_headernames!O:O,map_headernames!Q:Q),"")</f>
        <v/>
      </c>
      <c r="O163" s="388" t="s">
        <v>6482</v>
      </c>
    </row>
    <row r="164" spans="1:15">
      <c r="A164">
        <v>86</v>
      </c>
      <c r="B164" t="s">
        <v>3220</v>
      </c>
      <c r="C164">
        <v>74</v>
      </c>
      <c r="D164" t="s">
        <v>5874</v>
      </c>
      <c r="E164" s="28" t="str">
        <f>IFERROR(_xlfn.XLOOKUP(B164,map_headernames!M:M,map_headernames!M:M),"")</f>
        <v/>
      </c>
      <c r="F164" s="28" t="str">
        <f>IFERROR(_xlfn.XLOOKUP(B164,map_headernames!N:N,map_headernames!N:N),"")</f>
        <v/>
      </c>
      <c r="G164" s="28" t="str">
        <f>IFERROR(_xlfn.XLOOKUP($B164,map_headernames!L:L,map_headernames!L:L),"")</f>
        <v/>
      </c>
      <c r="H164">
        <f>_xlfn.XLOOKUP(K164,map_headernames!$Q$1:$Q$734,map_headernames!$O$1:$O$734)</f>
        <v>0</v>
      </c>
      <c r="I164" s="23" t="str">
        <f>IFERROR(_xlfn.XLOOKUP(G164,map_headernames!L:L,map_headernames!O:O),"")</f>
        <v/>
      </c>
      <c r="L164" t="str">
        <f>IFERROR(_xlfn.XLOOKUP(G164,map_headernames!L:L,map_headernames!Q:Q),"")</f>
        <v/>
      </c>
      <c r="M164" t="str">
        <f>IFERROR(_xlfn.XLOOKUP(H164,map_headernames!O:O,map_headernames!Q:Q),"")</f>
        <v/>
      </c>
      <c r="O164" s="388" t="s">
        <v>6482</v>
      </c>
    </row>
    <row r="165" spans="1:15">
      <c r="A165">
        <v>87</v>
      </c>
      <c r="B165" t="s">
        <v>3222</v>
      </c>
      <c r="C165">
        <v>13.2616487455197</v>
      </c>
      <c r="D165" t="s">
        <v>5875</v>
      </c>
      <c r="E165" s="28" t="str">
        <f>IFERROR(_xlfn.XLOOKUP(B165,map_headernames!M:M,map_headernames!M:M),"")</f>
        <v/>
      </c>
      <c r="F165" s="28" t="str">
        <f>IFERROR(_xlfn.XLOOKUP(B165,map_headernames!N:N,map_headernames!N:N),"")</f>
        <v/>
      </c>
      <c r="G165" s="28" t="str">
        <f>IFERROR(_xlfn.XLOOKUP($B165,map_headernames!L:L,map_headernames!L:L),"")</f>
        <v/>
      </c>
      <c r="H165">
        <f>_xlfn.XLOOKUP(K165,map_headernames!$Q$1:$Q$734,map_headernames!$O$1:$O$734)</f>
        <v>0</v>
      </c>
      <c r="I165" s="23" t="str">
        <f>IFERROR(_xlfn.XLOOKUP(G165,map_headernames!L:L,map_headernames!O:O),"")</f>
        <v/>
      </c>
      <c r="L165" t="str">
        <f>IFERROR(_xlfn.XLOOKUP(G165,map_headernames!L:L,map_headernames!Q:Q),"")</f>
        <v/>
      </c>
      <c r="M165" t="str">
        <f>IFERROR(_xlfn.XLOOKUP(H165,map_headernames!O:O,map_headernames!Q:Q),"")</f>
        <v/>
      </c>
      <c r="O165" s="388" t="s">
        <v>6482</v>
      </c>
    </row>
    <row r="166" spans="1:15">
      <c r="A166">
        <v>88</v>
      </c>
      <c r="B166" t="s">
        <v>3225</v>
      </c>
      <c r="C166">
        <v>36</v>
      </c>
      <c r="D166" t="s">
        <v>5876</v>
      </c>
      <c r="E166" s="28" t="str">
        <f>IFERROR(_xlfn.XLOOKUP(B166,map_headernames!M:M,map_headernames!M:M),"")</f>
        <v/>
      </c>
      <c r="F166" s="28" t="str">
        <f>IFERROR(_xlfn.XLOOKUP(B166,map_headernames!N:N,map_headernames!N:N),"")</f>
        <v/>
      </c>
      <c r="G166" s="28" t="str">
        <f>IFERROR(_xlfn.XLOOKUP($B166,map_headernames!L:L,map_headernames!L:L),"")</f>
        <v/>
      </c>
      <c r="H166">
        <f>_xlfn.XLOOKUP(K166,map_headernames!$Q$1:$Q$734,map_headernames!$O$1:$O$734)</f>
        <v>0</v>
      </c>
      <c r="I166" s="23" t="str">
        <f>IFERROR(_xlfn.XLOOKUP(G166,map_headernames!L:L,map_headernames!O:O),"")</f>
        <v/>
      </c>
      <c r="L166" t="str">
        <f>IFERROR(_xlfn.XLOOKUP(G166,map_headernames!L:L,map_headernames!Q:Q),"")</f>
        <v/>
      </c>
      <c r="M166" t="str">
        <f>IFERROR(_xlfn.XLOOKUP(H166,map_headernames!O:O,map_headernames!Q:Q),"")</f>
        <v/>
      </c>
      <c r="O166" s="388" t="s">
        <v>6482</v>
      </c>
    </row>
    <row r="167" spans="1:15">
      <c r="A167">
        <v>89</v>
      </c>
      <c r="B167" t="s">
        <v>3227</v>
      </c>
      <c r="C167">
        <v>6.4516129032258096</v>
      </c>
      <c r="D167" t="s">
        <v>5877</v>
      </c>
      <c r="E167" s="28" t="str">
        <f>IFERROR(_xlfn.XLOOKUP(B167,map_headernames!M:M,map_headernames!M:M),"")</f>
        <v/>
      </c>
      <c r="F167" s="28" t="str">
        <f>IFERROR(_xlfn.XLOOKUP(B167,map_headernames!N:N,map_headernames!N:N),"")</f>
        <v/>
      </c>
      <c r="G167" s="28" t="str">
        <f>IFERROR(_xlfn.XLOOKUP($B167,map_headernames!L:L,map_headernames!L:L),"")</f>
        <v/>
      </c>
      <c r="H167">
        <f>_xlfn.XLOOKUP(K167,map_headernames!$Q$1:$Q$734,map_headernames!$O$1:$O$734)</f>
        <v>0</v>
      </c>
      <c r="I167" s="23" t="str">
        <f>IFERROR(_xlfn.XLOOKUP(G167,map_headernames!L:L,map_headernames!O:O),"")</f>
        <v/>
      </c>
      <c r="L167" t="str">
        <f>IFERROR(_xlfn.XLOOKUP(G167,map_headernames!L:L,map_headernames!Q:Q),"")</f>
        <v/>
      </c>
      <c r="M167" t="str">
        <f>IFERROR(_xlfn.XLOOKUP(H167,map_headernames!O:O,map_headernames!Q:Q),"")</f>
        <v/>
      </c>
      <c r="O167" s="388" t="s">
        <v>6482</v>
      </c>
    </row>
    <row r="168" spans="1:15">
      <c r="A168">
        <v>90</v>
      </c>
      <c r="B168" t="s">
        <v>3230</v>
      </c>
      <c r="C168">
        <v>26</v>
      </c>
      <c r="D168" t="s">
        <v>5878</v>
      </c>
      <c r="E168" s="28" t="str">
        <f>IFERROR(_xlfn.XLOOKUP(B168,map_headernames!M:M,map_headernames!M:M),"")</f>
        <v/>
      </c>
      <c r="F168" s="28" t="str">
        <f>IFERROR(_xlfn.XLOOKUP(B168,map_headernames!N:N,map_headernames!N:N),"")</f>
        <v/>
      </c>
      <c r="G168" s="28" t="str">
        <f>IFERROR(_xlfn.XLOOKUP($B168,map_headernames!L:L,map_headernames!L:L),"")</f>
        <v/>
      </c>
      <c r="H168">
        <f>_xlfn.XLOOKUP(K168,map_headernames!$Q$1:$Q$734,map_headernames!$O$1:$O$734)</f>
        <v>0</v>
      </c>
      <c r="I168" s="23" t="str">
        <f>IFERROR(_xlfn.XLOOKUP(G168,map_headernames!L:L,map_headernames!O:O),"")</f>
        <v/>
      </c>
      <c r="L168" t="str">
        <f>IFERROR(_xlfn.XLOOKUP(G168,map_headernames!L:L,map_headernames!Q:Q),"")</f>
        <v/>
      </c>
      <c r="M168" t="str">
        <f>IFERROR(_xlfn.XLOOKUP(H168,map_headernames!O:O,map_headernames!Q:Q),"")</f>
        <v/>
      </c>
      <c r="O168" s="388" t="s">
        <v>6482</v>
      </c>
    </row>
    <row r="169" spans="1:15">
      <c r="A169">
        <v>91</v>
      </c>
      <c r="B169" t="s">
        <v>3232</v>
      </c>
      <c r="C169">
        <v>4.6594982078853002</v>
      </c>
      <c r="D169" t="s">
        <v>5879</v>
      </c>
      <c r="E169" s="28" t="str">
        <f>IFERROR(_xlfn.XLOOKUP(B169,map_headernames!M:M,map_headernames!M:M),"")</f>
        <v/>
      </c>
      <c r="F169" s="28" t="str">
        <f>IFERROR(_xlfn.XLOOKUP(B169,map_headernames!N:N,map_headernames!N:N),"")</f>
        <v/>
      </c>
      <c r="G169" s="28" t="str">
        <f>IFERROR(_xlfn.XLOOKUP($B169,map_headernames!L:L,map_headernames!L:L),"")</f>
        <v/>
      </c>
      <c r="H169">
        <f>_xlfn.XLOOKUP(K169,map_headernames!$Q$1:$Q$734,map_headernames!$O$1:$O$734)</f>
        <v>0</v>
      </c>
      <c r="I169" s="23" t="str">
        <f>IFERROR(_xlfn.XLOOKUP(G169,map_headernames!L:L,map_headernames!O:O),"")</f>
        <v/>
      </c>
      <c r="L169" t="str">
        <f>IFERROR(_xlfn.XLOOKUP(G169,map_headernames!L:L,map_headernames!Q:Q),"")</f>
        <v/>
      </c>
      <c r="M169" t="str">
        <f>IFERROR(_xlfn.XLOOKUP(H169,map_headernames!O:O,map_headernames!Q:Q),"")</f>
        <v/>
      </c>
      <c r="O169" s="388" t="s">
        <v>6482</v>
      </c>
    </row>
    <row r="170" spans="1:15">
      <c r="A170">
        <v>92</v>
      </c>
      <c r="B170" t="s">
        <v>3235</v>
      </c>
      <c r="C170">
        <v>26</v>
      </c>
      <c r="D170" t="s">
        <v>5880</v>
      </c>
      <c r="E170" s="28" t="str">
        <f>IFERROR(_xlfn.XLOOKUP(B170,map_headernames!M:M,map_headernames!M:M),"")</f>
        <v/>
      </c>
      <c r="F170" s="28" t="str">
        <f>IFERROR(_xlfn.XLOOKUP(B170,map_headernames!N:N,map_headernames!N:N),"")</f>
        <v/>
      </c>
      <c r="G170" s="28" t="str">
        <f>IFERROR(_xlfn.XLOOKUP($B170,map_headernames!L:L,map_headernames!L:L),"")</f>
        <v/>
      </c>
      <c r="H170">
        <f>_xlfn.XLOOKUP(K170,map_headernames!$Q$1:$Q$734,map_headernames!$O$1:$O$734)</f>
        <v>0</v>
      </c>
      <c r="I170" s="23" t="str">
        <f>IFERROR(_xlfn.XLOOKUP(G170,map_headernames!L:L,map_headernames!O:O),"")</f>
        <v/>
      </c>
      <c r="L170" t="str">
        <f>IFERROR(_xlfn.XLOOKUP(G170,map_headernames!L:L,map_headernames!Q:Q),"")</f>
        <v/>
      </c>
      <c r="M170" t="str">
        <f>IFERROR(_xlfn.XLOOKUP(H170,map_headernames!O:O,map_headernames!Q:Q),"")</f>
        <v/>
      </c>
      <c r="O170" s="388" t="s">
        <v>6482</v>
      </c>
    </row>
    <row r="171" spans="1:15">
      <c r="A171">
        <v>93</v>
      </c>
      <c r="B171" t="s">
        <v>3237</v>
      </c>
      <c r="C171">
        <v>4.6594982078853002</v>
      </c>
      <c r="D171" t="s">
        <v>5881</v>
      </c>
      <c r="E171" s="28" t="str">
        <f>IFERROR(_xlfn.XLOOKUP(B171,map_headernames!M:M,map_headernames!M:M),"")</f>
        <v/>
      </c>
      <c r="F171" s="28" t="str">
        <f>IFERROR(_xlfn.XLOOKUP(B171,map_headernames!N:N,map_headernames!N:N),"")</f>
        <v/>
      </c>
      <c r="G171" s="28" t="str">
        <f>IFERROR(_xlfn.XLOOKUP($B171,map_headernames!L:L,map_headernames!L:L),"")</f>
        <v/>
      </c>
      <c r="H171">
        <f>_xlfn.XLOOKUP(K171,map_headernames!$Q$1:$Q$734,map_headernames!$O$1:$O$734)</f>
        <v>0</v>
      </c>
      <c r="I171" s="23" t="str">
        <f>IFERROR(_xlfn.XLOOKUP(G171,map_headernames!L:L,map_headernames!O:O),"")</f>
        <v/>
      </c>
      <c r="L171" t="str">
        <f>IFERROR(_xlfn.XLOOKUP(G171,map_headernames!L:L,map_headernames!Q:Q),"")</f>
        <v/>
      </c>
      <c r="M171" t="str">
        <f>IFERROR(_xlfn.XLOOKUP(H171,map_headernames!O:O,map_headernames!Q:Q),"")</f>
        <v/>
      </c>
      <c r="O171" s="388" t="s">
        <v>6482</v>
      </c>
    </row>
    <row r="172" spans="1:15">
      <c r="A172">
        <v>94</v>
      </c>
      <c r="B172" t="s">
        <v>3240</v>
      </c>
      <c r="C172">
        <v>51</v>
      </c>
      <c r="D172" t="s">
        <v>5882</v>
      </c>
      <c r="E172" s="28" t="str">
        <f>IFERROR(_xlfn.XLOOKUP(B172,map_headernames!M:M,map_headernames!M:M),"")</f>
        <v/>
      </c>
      <c r="F172" s="28" t="str">
        <f>IFERROR(_xlfn.XLOOKUP(B172,map_headernames!N:N,map_headernames!N:N),"")</f>
        <v/>
      </c>
      <c r="G172" s="28" t="str">
        <f>IFERROR(_xlfn.XLOOKUP($B172,map_headernames!L:L,map_headernames!L:L),"")</f>
        <v/>
      </c>
      <c r="H172">
        <f>_xlfn.XLOOKUP(K172,map_headernames!$Q$1:$Q$734,map_headernames!$O$1:$O$734)</f>
        <v>0</v>
      </c>
      <c r="I172" s="23" t="str">
        <f>IFERROR(_xlfn.XLOOKUP(G172,map_headernames!L:L,map_headernames!O:O),"")</f>
        <v/>
      </c>
      <c r="L172" t="str">
        <f>IFERROR(_xlfn.XLOOKUP(G172,map_headernames!L:L,map_headernames!Q:Q),"")</f>
        <v/>
      </c>
      <c r="M172" t="str">
        <f>IFERROR(_xlfn.XLOOKUP(H172,map_headernames!O:O,map_headernames!Q:Q),"")</f>
        <v/>
      </c>
      <c r="O172" s="388" t="s">
        <v>6482</v>
      </c>
    </row>
    <row r="173" spans="1:15">
      <c r="A173">
        <v>95</v>
      </c>
      <c r="B173" t="s">
        <v>3242</v>
      </c>
      <c r="C173">
        <v>9.1397849462365599</v>
      </c>
      <c r="D173" t="s">
        <v>5883</v>
      </c>
      <c r="E173" s="28" t="str">
        <f>IFERROR(_xlfn.XLOOKUP(B173,map_headernames!M:M,map_headernames!M:M),"")</f>
        <v/>
      </c>
      <c r="F173" s="28" t="str">
        <f>IFERROR(_xlfn.XLOOKUP(B173,map_headernames!N:N,map_headernames!N:N),"")</f>
        <v/>
      </c>
      <c r="G173" s="28" t="str">
        <f>IFERROR(_xlfn.XLOOKUP($B173,map_headernames!L:L,map_headernames!L:L),"")</f>
        <v/>
      </c>
      <c r="H173">
        <f>_xlfn.XLOOKUP(K173,map_headernames!$Q$1:$Q$734,map_headernames!$O$1:$O$734)</f>
        <v>0</v>
      </c>
      <c r="I173" s="23" t="str">
        <f>IFERROR(_xlfn.XLOOKUP(G173,map_headernames!L:L,map_headernames!O:O),"")</f>
        <v/>
      </c>
      <c r="L173" t="str">
        <f>IFERROR(_xlfn.XLOOKUP(G173,map_headernames!L:L,map_headernames!Q:Q),"")</f>
        <v/>
      </c>
      <c r="M173" t="str">
        <f>IFERROR(_xlfn.XLOOKUP(H173,map_headernames!O:O,map_headernames!Q:Q),"")</f>
        <v/>
      </c>
      <c r="O173" s="388" t="s">
        <v>6482</v>
      </c>
    </row>
    <row r="174" spans="1:15">
      <c r="A174">
        <v>96</v>
      </c>
      <c r="B174" t="s">
        <v>3245</v>
      </c>
      <c r="C174">
        <v>314</v>
      </c>
      <c r="D174" t="s">
        <v>5884</v>
      </c>
      <c r="E174" s="28" t="str">
        <f>IFERROR(_xlfn.XLOOKUP(B174,map_headernames!M:M,map_headernames!M:M),"")</f>
        <v/>
      </c>
      <c r="F174" s="28" t="str">
        <f>IFERROR(_xlfn.XLOOKUP(B174,map_headernames!N:N,map_headernames!N:N),"")</f>
        <v/>
      </c>
      <c r="G174" s="28" t="str">
        <f>IFERROR(_xlfn.XLOOKUP($B174,map_headernames!L:L,map_headernames!L:L),"")</f>
        <v/>
      </c>
      <c r="H174">
        <f>_xlfn.XLOOKUP(K174,map_headernames!$Q$1:$Q$734,map_headernames!$O$1:$O$734)</f>
        <v>0</v>
      </c>
      <c r="I174" s="23" t="str">
        <f>IFERROR(_xlfn.XLOOKUP(G174,map_headernames!L:L,map_headernames!O:O),"")</f>
        <v/>
      </c>
      <c r="L174" t="str">
        <f>IFERROR(_xlfn.XLOOKUP(G174,map_headernames!L:L,map_headernames!Q:Q),"")</f>
        <v/>
      </c>
      <c r="M174" t="str">
        <f>IFERROR(_xlfn.XLOOKUP(H174,map_headernames!O:O,map_headernames!Q:Q),"")</f>
        <v/>
      </c>
      <c r="O174" s="388" t="s">
        <v>6482</v>
      </c>
    </row>
    <row r="175" spans="1:15">
      <c r="A175">
        <v>97</v>
      </c>
      <c r="B175" t="s">
        <v>3247</v>
      </c>
      <c r="C175">
        <v>56.272401433691797</v>
      </c>
      <c r="D175" t="s">
        <v>5885</v>
      </c>
      <c r="E175" s="28" t="str">
        <f>IFERROR(_xlfn.XLOOKUP(B175,map_headernames!M:M,map_headernames!M:M),"")</f>
        <v/>
      </c>
      <c r="F175" s="28" t="str">
        <f>IFERROR(_xlfn.XLOOKUP(B175,map_headernames!N:N,map_headernames!N:N),"")</f>
        <v/>
      </c>
      <c r="G175" s="28" t="str">
        <f>IFERROR(_xlfn.XLOOKUP($B175,map_headernames!L:L,map_headernames!L:L),"")</f>
        <v/>
      </c>
      <c r="H175">
        <f>_xlfn.XLOOKUP(K175,map_headernames!$Q$1:$Q$734,map_headernames!$O$1:$O$734)</f>
        <v>0</v>
      </c>
      <c r="I175" s="23" t="str">
        <f>IFERROR(_xlfn.XLOOKUP(G175,map_headernames!L:L,map_headernames!O:O),"")</f>
        <v/>
      </c>
      <c r="L175" t="str">
        <f>IFERROR(_xlfn.XLOOKUP(G175,map_headernames!L:L,map_headernames!Q:Q),"")</f>
        <v/>
      </c>
      <c r="M175" t="str">
        <f>IFERROR(_xlfn.XLOOKUP(H175,map_headernames!O:O,map_headernames!Q:Q),"")</f>
        <v/>
      </c>
      <c r="O175" s="388" t="s">
        <v>6482</v>
      </c>
    </row>
    <row r="176" spans="1:15">
      <c r="A176">
        <v>100</v>
      </c>
      <c r="B176" t="s">
        <v>3255</v>
      </c>
      <c r="C176">
        <v>0</v>
      </c>
      <c r="D176" t="s">
        <v>5888</v>
      </c>
      <c r="E176" s="28" t="str">
        <f>IFERROR(_xlfn.XLOOKUP(B176,map_headernames!M:M,map_headernames!M:M),"")</f>
        <v/>
      </c>
      <c r="F176" s="28" t="str">
        <f>IFERROR(_xlfn.XLOOKUP(B176,map_headernames!N:N,map_headernames!N:N),"")</f>
        <v/>
      </c>
      <c r="G176" s="28" t="str">
        <f>IFERROR(_xlfn.XLOOKUP($B176,map_headernames!L:L,map_headernames!L:L),"")</f>
        <v/>
      </c>
      <c r="H176">
        <f>_xlfn.XLOOKUP(K176,map_headernames!$Q$1:$Q$734,map_headernames!$O$1:$O$734)</f>
        <v>0</v>
      </c>
      <c r="I176" s="23" t="str">
        <f>IFERROR(_xlfn.XLOOKUP(G176,map_headernames!L:L,map_headernames!O:O),"")</f>
        <v/>
      </c>
      <c r="L176" t="str">
        <f>IFERROR(_xlfn.XLOOKUP(G176,map_headernames!L:L,map_headernames!Q:Q),"")</f>
        <v/>
      </c>
      <c r="M176" t="str">
        <f>IFERROR(_xlfn.XLOOKUP(H176,map_headernames!O:O,map_headernames!Q:Q),"")</f>
        <v/>
      </c>
      <c r="O176" s="388" t="s">
        <v>6482</v>
      </c>
    </row>
    <row r="177" spans="1:15">
      <c r="A177">
        <v>101</v>
      </c>
      <c r="B177" t="s">
        <v>3257</v>
      </c>
      <c r="C177">
        <v>0</v>
      </c>
      <c r="D177" t="s">
        <v>5889</v>
      </c>
      <c r="E177" s="28" t="str">
        <f>IFERROR(_xlfn.XLOOKUP(B177,map_headernames!M:M,map_headernames!M:M),"")</f>
        <v/>
      </c>
      <c r="F177" s="28" t="str">
        <f>IFERROR(_xlfn.XLOOKUP(B177,map_headernames!N:N,map_headernames!N:N),"")</f>
        <v/>
      </c>
      <c r="G177" s="28" t="str">
        <f>IFERROR(_xlfn.XLOOKUP($B177,map_headernames!L:L,map_headernames!L:L),"")</f>
        <v/>
      </c>
      <c r="H177">
        <f>_xlfn.XLOOKUP(K177,map_headernames!$Q$1:$Q$734,map_headernames!$O$1:$O$734)</f>
        <v>0</v>
      </c>
      <c r="I177" s="23" t="str">
        <f>IFERROR(_xlfn.XLOOKUP(G177,map_headernames!L:L,map_headernames!O:O),"")</f>
        <v/>
      </c>
      <c r="L177" t="str">
        <f>IFERROR(_xlfn.XLOOKUP(G177,map_headernames!L:L,map_headernames!Q:Q),"")</f>
        <v/>
      </c>
      <c r="M177" t="str">
        <f>IFERROR(_xlfn.XLOOKUP(H177,map_headernames!O:O,map_headernames!Q:Q),"")</f>
        <v/>
      </c>
      <c r="O177" s="388" t="s">
        <v>6482</v>
      </c>
    </row>
    <row r="178" spans="1:15">
      <c r="A178">
        <v>102</v>
      </c>
      <c r="B178" t="s">
        <v>3260</v>
      </c>
      <c r="C178">
        <v>0</v>
      </c>
      <c r="D178" t="s">
        <v>5890</v>
      </c>
      <c r="E178" s="28" t="str">
        <f>IFERROR(_xlfn.XLOOKUP(B178,map_headernames!M:M,map_headernames!M:M),"")</f>
        <v/>
      </c>
      <c r="F178" s="28" t="str">
        <f>IFERROR(_xlfn.XLOOKUP(B178,map_headernames!N:N,map_headernames!N:N),"")</f>
        <v/>
      </c>
      <c r="G178" s="28" t="str">
        <f>IFERROR(_xlfn.XLOOKUP($B178,map_headernames!L:L,map_headernames!L:L),"")</f>
        <v/>
      </c>
      <c r="H178">
        <f>_xlfn.XLOOKUP(K178,map_headernames!$Q$1:$Q$734,map_headernames!$O$1:$O$734)</f>
        <v>0</v>
      </c>
      <c r="I178" s="23" t="str">
        <f>IFERROR(_xlfn.XLOOKUP(G178,map_headernames!L:L,map_headernames!O:O),"")</f>
        <v/>
      </c>
      <c r="L178" t="str">
        <f>IFERROR(_xlfn.XLOOKUP(G178,map_headernames!L:L,map_headernames!Q:Q),"")</f>
        <v/>
      </c>
      <c r="M178" t="str">
        <f>IFERROR(_xlfn.XLOOKUP(H178,map_headernames!O:O,map_headernames!Q:Q),"")</f>
        <v/>
      </c>
      <c r="O178" s="388" t="s">
        <v>6482</v>
      </c>
    </row>
    <row r="179" spans="1:15">
      <c r="A179">
        <v>103</v>
      </c>
      <c r="B179" t="s">
        <v>3262</v>
      </c>
      <c r="C179">
        <v>0</v>
      </c>
      <c r="D179" t="s">
        <v>5891</v>
      </c>
      <c r="E179" s="28" t="str">
        <f>IFERROR(_xlfn.XLOOKUP(B179,map_headernames!M:M,map_headernames!M:M),"")</f>
        <v/>
      </c>
      <c r="F179" s="28" t="str">
        <f>IFERROR(_xlfn.XLOOKUP(B179,map_headernames!N:N,map_headernames!N:N),"")</f>
        <v/>
      </c>
      <c r="G179" s="28" t="str">
        <f>IFERROR(_xlfn.XLOOKUP($B179,map_headernames!L:L,map_headernames!L:L),"")</f>
        <v/>
      </c>
      <c r="H179">
        <f>_xlfn.XLOOKUP(K179,map_headernames!$Q$1:$Q$734,map_headernames!$O$1:$O$734)</f>
        <v>0</v>
      </c>
      <c r="I179" s="23" t="str">
        <f>IFERROR(_xlfn.XLOOKUP(G179,map_headernames!L:L,map_headernames!O:O),"")</f>
        <v/>
      </c>
      <c r="L179" t="str">
        <f>IFERROR(_xlfn.XLOOKUP(G179,map_headernames!L:L,map_headernames!Q:Q),"")</f>
        <v/>
      </c>
      <c r="M179" t="str">
        <f>IFERROR(_xlfn.XLOOKUP(H179,map_headernames!O:O,map_headernames!Q:Q),"")</f>
        <v/>
      </c>
      <c r="O179" s="388" t="s">
        <v>6482</v>
      </c>
    </row>
    <row r="180" spans="1:15">
      <c r="A180">
        <v>104</v>
      </c>
      <c r="B180" t="s">
        <v>3265</v>
      </c>
      <c r="C180">
        <v>38</v>
      </c>
      <c r="D180" t="s">
        <v>5892</v>
      </c>
      <c r="E180" s="28" t="str">
        <f>IFERROR(_xlfn.XLOOKUP(B180,map_headernames!M:M,map_headernames!M:M),"")</f>
        <v/>
      </c>
      <c r="F180" s="28" t="str">
        <f>IFERROR(_xlfn.XLOOKUP(B180,map_headernames!N:N,map_headernames!N:N),"")</f>
        <v/>
      </c>
      <c r="G180" s="28" t="str">
        <f>IFERROR(_xlfn.XLOOKUP($B180,map_headernames!L:L,map_headernames!L:L),"")</f>
        <v/>
      </c>
      <c r="H180">
        <f>_xlfn.XLOOKUP(K180,map_headernames!$Q$1:$Q$734,map_headernames!$O$1:$O$734)</f>
        <v>0</v>
      </c>
      <c r="I180" s="23" t="str">
        <f>IFERROR(_xlfn.XLOOKUP(G180,map_headernames!L:L,map_headernames!O:O),"")</f>
        <v/>
      </c>
      <c r="L180" t="str">
        <f>IFERROR(_xlfn.XLOOKUP(G180,map_headernames!L:L,map_headernames!Q:Q),"")</f>
        <v/>
      </c>
      <c r="M180" t="str">
        <f>IFERROR(_xlfn.XLOOKUP(H180,map_headernames!O:O,map_headernames!Q:Q),"")</f>
        <v/>
      </c>
      <c r="O180" s="388" t="s">
        <v>6482</v>
      </c>
    </row>
    <row r="181" spans="1:15">
      <c r="A181">
        <v>105</v>
      </c>
      <c r="B181" t="s">
        <v>3267</v>
      </c>
      <c r="C181">
        <v>14.5593869731801</v>
      </c>
      <c r="D181" t="s">
        <v>5893</v>
      </c>
      <c r="E181" s="28" t="str">
        <f>IFERROR(_xlfn.XLOOKUP(B181,map_headernames!M:M,map_headernames!M:M),"")</f>
        <v/>
      </c>
      <c r="F181" s="28" t="str">
        <f>IFERROR(_xlfn.XLOOKUP(B181,map_headernames!N:N,map_headernames!N:N),"")</f>
        <v/>
      </c>
      <c r="G181" s="28" t="str">
        <f>IFERROR(_xlfn.XLOOKUP($B181,map_headernames!L:L,map_headernames!L:L),"")</f>
        <v/>
      </c>
      <c r="H181">
        <f>_xlfn.XLOOKUP(K181,map_headernames!$Q$1:$Q$734,map_headernames!$O$1:$O$734)</f>
        <v>0</v>
      </c>
      <c r="I181" s="23" t="str">
        <f>IFERROR(_xlfn.XLOOKUP(G181,map_headernames!L:L,map_headernames!O:O),"")</f>
        <v/>
      </c>
      <c r="L181" t="str">
        <f>IFERROR(_xlfn.XLOOKUP(G181,map_headernames!L:L,map_headernames!Q:Q),"")</f>
        <v/>
      </c>
      <c r="M181" t="str">
        <f>IFERROR(_xlfn.XLOOKUP(H181,map_headernames!O:O,map_headernames!Q:Q),"")</f>
        <v/>
      </c>
      <c r="O181" s="388" t="s">
        <v>6482</v>
      </c>
    </row>
    <row r="182" spans="1:15">
      <c r="A182">
        <v>106</v>
      </c>
      <c r="B182" t="s">
        <v>3270</v>
      </c>
      <c r="C182">
        <v>0</v>
      </c>
      <c r="D182" t="s">
        <v>5894</v>
      </c>
      <c r="E182" s="28" t="str">
        <f>IFERROR(_xlfn.XLOOKUP(B182,map_headernames!M:M,map_headernames!M:M),"")</f>
        <v/>
      </c>
      <c r="F182" s="28" t="str">
        <f>IFERROR(_xlfn.XLOOKUP(B182,map_headernames!N:N,map_headernames!N:N),"")</f>
        <v/>
      </c>
      <c r="G182" s="28" t="str">
        <f>IFERROR(_xlfn.XLOOKUP($B182,map_headernames!L:L,map_headernames!L:L),"")</f>
        <v/>
      </c>
      <c r="H182">
        <f>_xlfn.XLOOKUP(K182,map_headernames!$Q$1:$Q$734,map_headernames!$O$1:$O$734)</f>
        <v>0</v>
      </c>
      <c r="I182" s="23" t="str">
        <f>IFERROR(_xlfn.XLOOKUP(G182,map_headernames!L:L,map_headernames!O:O),"")</f>
        <v/>
      </c>
      <c r="L182" t="str">
        <f>IFERROR(_xlfn.XLOOKUP(G182,map_headernames!L:L,map_headernames!Q:Q),"")</f>
        <v/>
      </c>
      <c r="M182" t="str">
        <f>IFERROR(_xlfn.XLOOKUP(H182,map_headernames!O:O,map_headernames!Q:Q),"")</f>
        <v/>
      </c>
      <c r="O182" s="388" t="s">
        <v>6482</v>
      </c>
    </row>
    <row r="183" spans="1:15">
      <c r="A183">
        <v>107</v>
      </c>
      <c r="B183" t="s">
        <v>3272</v>
      </c>
      <c r="C183">
        <v>0</v>
      </c>
      <c r="D183" t="s">
        <v>5895</v>
      </c>
      <c r="E183" s="28" t="str">
        <f>IFERROR(_xlfn.XLOOKUP(B183,map_headernames!M:M,map_headernames!M:M),"")</f>
        <v/>
      </c>
      <c r="F183" s="28" t="str">
        <f>IFERROR(_xlfn.XLOOKUP(B183,map_headernames!N:N,map_headernames!N:N),"")</f>
        <v/>
      </c>
      <c r="G183" s="28" t="str">
        <f>IFERROR(_xlfn.XLOOKUP($B183,map_headernames!L:L,map_headernames!L:L),"")</f>
        <v/>
      </c>
      <c r="H183">
        <f>_xlfn.XLOOKUP(K183,map_headernames!$Q$1:$Q$734,map_headernames!$O$1:$O$734)</f>
        <v>0</v>
      </c>
      <c r="I183" s="23" t="str">
        <f>IFERROR(_xlfn.XLOOKUP(G183,map_headernames!L:L,map_headernames!O:O),"")</f>
        <v/>
      </c>
      <c r="L183" t="str">
        <f>IFERROR(_xlfn.XLOOKUP(G183,map_headernames!L:L,map_headernames!Q:Q),"")</f>
        <v/>
      </c>
      <c r="M183" t="str">
        <f>IFERROR(_xlfn.XLOOKUP(H183,map_headernames!O:O,map_headernames!Q:Q),"")</f>
        <v/>
      </c>
      <c r="O183" s="388" t="s">
        <v>6482</v>
      </c>
    </row>
    <row r="184" spans="1:15">
      <c r="A184">
        <v>108</v>
      </c>
      <c r="B184" t="s">
        <v>3275</v>
      </c>
      <c r="C184">
        <v>0</v>
      </c>
      <c r="D184" t="s">
        <v>5896</v>
      </c>
      <c r="E184" s="28" t="str">
        <f>IFERROR(_xlfn.XLOOKUP(B184,map_headernames!M:M,map_headernames!M:M),"")</f>
        <v/>
      </c>
      <c r="F184" s="28" t="str">
        <f>IFERROR(_xlfn.XLOOKUP(B184,map_headernames!N:N,map_headernames!N:N),"")</f>
        <v/>
      </c>
      <c r="G184" s="28" t="str">
        <f>IFERROR(_xlfn.XLOOKUP($B184,map_headernames!L:L,map_headernames!L:L),"")</f>
        <v/>
      </c>
      <c r="H184">
        <f>_xlfn.XLOOKUP(K184,map_headernames!$Q$1:$Q$734,map_headernames!$O$1:$O$734)</f>
        <v>0</v>
      </c>
      <c r="I184" s="23" t="str">
        <f>IFERROR(_xlfn.XLOOKUP(G184,map_headernames!L:L,map_headernames!O:O),"")</f>
        <v/>
      </c>
      <c r="L184" t="str">
        <f>IFERROR(_xlfn.XLOOKUP(G184,map_headernames!L:L,map_headernames!Q:Q),"")</f>
        <v/>
      </c>
      <c r="M184" t="str">
        <f>IFERROR(_xlfn.XLOOKUP(H184,map_headernames!O:O,map_headernames!Q:Q),"")</f>
        <v/>
      </c>
      <c r="O184" s="388" t="s">
        <v>6482</v>
      </c>
    </row>
    <row r="185" spans="1:15">
      <c r="A185">
        <v>109</v>
      </c>
      <c r="B185" t="s">
        <v>3277</v>
      </c>
      <c r="C185">
        <v>0</v>
      </c>
      <c r="D185" t="s">
        <v>5897</v>
      </c>
      <c r="E185" s="28" t="str">
        <f>IFERROR(_xlfn.XLOOKUP(B185,map_headernames!M:M,map_headernames!M:M),"")</f>
        <v/>
      </c>
      <c r="F185" s="28" t="str">
        <f>IFERROR(_xlfn.XLOOKUP(B185,map_headernames!N:N,map_headernames!N:N),"")</f>
        <v/>
      </c>
      <c r="G185" s="28" t="str">
        <f>IFERROR(_xlfn.XLOOKUP($B185,map_headernames!L:L,map_headernames!L:L),"")</f>
        <v/>
      </c>
      <c r="H185">
        <f>_xlfn.XLOOKUP(K185,map_headernames!$Q$1:$Q$734,map_headernames!$O$1:$O$734)</f>
        <v>0</v>
      </c>
      <c r="I185" s="23" t="str">
        <f>IFERROR(_xlfn.XLOOKUP(G185,map_headernames!L:L,map_headernames!O:O),"")</f>
        <v/>
      </c>
      <c r="L185" t="str">
        <f>IFERROR(_xlfn.XLOOKUP(G185,map_headernames!L:L,map_headernames!Q:Q),"")</f>
        <v/>
      </c>
      <c r="M185" t="str">
        <f>IFERROR(_xlfn.XLOOKUP(H185,map_headernames!O:O,map_headernames!Q:Q),"")</f>
        <v/>
      </c>
      <c r="O185" s="388" t="s">
        <v>6482</v>
      </c>
    </row>
    <row r="186" spans="1:15">
      <c r="A186">
        <v>110</v>
      </c>
      <c r="B186" t="s">
        <v>3280</v>
      </c>
      <c r="C186">
        <v>223</v>
      </c>
      <c r="D186" t="s">
        <v>5898</v>
      </c>
      <c r="E186" s="28" t="str">
        <f>IFERROR(_xlfn.XLOOKUP(B186,map_headernames!M:M,map_headernames!M:M),"")</f>
        <v/>
      </c>
      <c r="F186" s="28" t="str">
        <f>IFERROR(_xlfn.XLOOKUP(B186,map_headernames!N:N,map_headernames!N:N),"")</f>
        <v/>
      </c>
      <c r="G186" s="28" t="str">
        <f>IFERROR(_xlfn.XLOOKUP($B186,map_headernames!L:L,map_headernames!L:L),"")</f>
        <v/>
      </c>
      <c r="H186">
        <f>_xlfn.XLOOKUP(K186,map_headernames!$Q$1:$Q$734,map_headernames!$O$1:$O$734)</f>
        <v>0</v>
      </c>
      <c r="I186" s="23" t="str">
        <f>IFERROR(_xlfn.XLOOKUP(G186,map_headernames!L:L,map_headernames!O:O),"")</f>
        <v/>
      </c>
      <c r="L186" t="str">
        <f>IFERROR(_xlfn.XLOOKUP(G186,map_headernames!L:L,map_headernames!Q:Q),"")</f>
        <v/>
      </c>
      <c r="M186" t="str">
        <f>IFERROR(_xlfn.XLOOKUP(H186,map_headernames!O:O,map_headernames!Q:Q),"")</f>
        <v/>
      </c>
      <c r="O186" s="388" t="s">
        <v>6482</v>
      </c>
    </row>
    <row r="187" spans="1:15">
      <c r="A187">
        <v>111</v>
      </c>
      <c r="B187" t="s">
        <v>3282</v>
      </c>
      <c r="C187">
        <v>85.440613026819904</v>
      </c>
      <c r="D187" t="s">
        <v>5899</v>
      </c>
      <c r="E187" s="28" t="str">
        <f>IFERROR(_xlfn.XLOOKUP(B187,map_headernames!M:M,map_headernames!M:M),"")</f>
        <v/>
      </c>
      <c r="F187" s="28" t="str">
        <f>IFERROR(_xlfn.XLOOKUP(B187,map_headernames!N:N,map_headernames!N:N),"")</f>
        <v/>
      </c>
      <c r="G187" s="28" t="str">
        <f>IFERROR(_xlfn.XLOOKUP($B187,map_headernames!L:L,map_headernames!L:L),"")</f>
        <v/>
      </c>
      <c r="H187">
        <f>_xlfn.XLOOKUP(K187,map_headernames!$Q$1:$Q$734,map_headernames!$O$1:$O$734)</f>
        <v>0</v>
      </c>
      <c r="I187" s="23" t="str">
        <f>IFERROR(_xlfn.XLOOKUP(G187,map_headernames!L:L,map_headernames!O:O),"")</f>
        <v/>
      </c>
      <c r="L187" t="str">
        <f>IFERROR(_xlfn.XLOOKUP(G187,map_headernames!L:L,map_headernames!Q:Q),"")</f>
        <v/>
      </c>
      <c r="M187" t="str">
        <f>IFERROR(_xlfn.XLOOKUP(H187,map_headernames!O:O,map_headernames!Q:Q),"")</f>
        <v/>
      </c>
      <c r="O187" s="388" t="s">
        <v>6482</v>
      </c>
    </row>
    <row r="188" spans="1:15">
      <c r="A188">
        <v>112</v>
      </c>
      <c r="B188" t="s">
        <v>3285</v>
      </c>
      <c r="C188">
        <v>118</v>
      </c>
      <c r="D188" t="s">
        <v>5900</v>
      </c>
      <c r="E188" s="28" t="str">
        <f>IFERROR(_xlfn.XLOOKUP(B188,map_headernames!M:M,map_headernames!M:M),"")</f>
        <v/>
      </c>
      <c r="F188" s="28" t="str">
        <f>IFERROR(_xlfn.XLOOKUP(B188,map_headernames!N:N,map_headernames!N:N),"")</f>
        <v/>
      </c>
      <c r="G188" s="28" t="str">
        <f>IFERROR(_xlfn.XLOOKUP($B188,map_headernames!L:L,map_headernames!L:L),"")</f>
        <v/>
      </c>
      <c r="H188">
        <f>_xlfn.XLOOKUP(K188,map_headernames!$Q$1:$Q$734,map_headernames!$O$1:$O$734)</f>
        <v>0</v>
      </c>
      <c r="I188" s="23" t="str">
        <f>IFERROR(_xlfn.XLOOKUP(G188,map_headernames!L:L,map_headernames!O:O),"")</f>
        <v/>
      </c>
      <c r="L188" t="str">
        <f>IFERROR(_xlfn.XLOOKUP(G188,map_headernames!L:L,map_headernames!Q:Q),"")</f>
        <v/>
      </c>
      <c r="M188" t="str">
        <f>IFERROR(_xlfn.XLOOKUP(H188,map_headernames!O:O,map_headernames!Q:Q),"")</f>
        <v/>
      </c>
      <c r="O188" s="388" t="s">
        <v>6482</v>
      </c>
    </row>
    <row r="189" spans="1:15">
      <c r="A189">
        <v>113</v>
      </c>
      <c r="B189" t="s">
        <v>3287</v>
      </c>
      <c r="C189">
        <v>45.210727969348703</v>
      </c>
      <c r="D189" t="s">
        <v>5901</v>
      </c>
      <c r="E189" s="28" t="str">
        <f>IFERROR(_xlfn.XLOOKUP(B189,map_headernames!M:M,map_headernames!M:M),"")</f>
        <v/>
      </c>
      <c r="F189" s="28" t="str">
        <f>IFERROR(_xlfn.XLOOKUP(B189,map_headernames!N:N,map_headernames!N:N),"")</f>
        <v/>
      </c>
      <c r="G189" s="28" t="str">
        <f>IFERROR(_xlfn.XLOOKUP($B189,map_headernames!L:L,map_headernames!L:L),"")</f>
        <v/>
      </c>
      <c r="H189">
        <f>_xlfn.XLOOKUP(K189,map_headernames!$Q$1:$Q$734,map_headernames!$O$1:$O$734)</f>
        <v>0</v>
      </c>
      <c r="I189" s="23" t="str">
        <f>IFERROR(_xlfn.XLOOKUP(G189,map_headernames!L:L,map_headernames!O:O),"")</f>
        <v/>
      </c>
      <c r="L189" t="str">
        <f>IFERROR(_xlfn.XLOOKUP(G189,map_headernames!L:L,map_headernames!Q:Q),"")</f>
        <v/>
      </c>
      <c r="M189" t="str">
        <f>IFERROR(_xlfn.XLOOKUP(H189,map_headernames!O:O,map_headernames!Q:Q),"")</f>
        <v/>
      </c>
      <c r="O189" s="388" t="s">
        <v>6482</v>
      </c>
    </row>
    <row r="190" spans="1:15">
      <c r="A190">
        <v>114</v>
      </c>
      <c r="B190" t="s">
        <v>3290</v>
      </c>
      <c r="C190">
        <v>4</v>
      </c>
      <c r="D190" t="s">
        <v>5902</v>
      </c>
      <c r="E190" s="28" t="str">
        <f>IFERROR(_xlfn.XLOOKUP(B190,map_headernames!M:M,map_headernames!M:M),"")</f>
        <v/>
      </c>
      <c r="F190" s="28" t="str">
        <f>IFERROR(_xlfn.XLOOKUP(B190,map_headernames!N:N,map_headernames!N:N),"")</f>
        <v/>
      </c>
      <c r="G190" s="28" t="str">
        <f>IFERROR(_xlfn.XLOOKUP($B190,map_headernames!L:L,map_headernames!L:L),"")</f>
        <v/>
      </c>
      <c r="H190">
        <f>_xlfn.XLOOKUP(K190,map_headernames!$Q$1:$Q$734,map_headernames!$O$1:$O$734)</f>
        <v>0</v>
      </c>
      <c r="I190" s="23" t="str">
        <f>IFERROR(_xlfn.XLOOKUP(G190,map_headernames!L:L,map_headernames!O:O),"")</f>
        <v/>
      </c>
      <c r="L190" t="str">
        <f>IFERROR(_xlfn.XLOOKUP(G190,map_headernames!L:L,map_headernames!Q:Q),"")</f>
        <v/>
      </c>
      <c r="M190" t="str">
        <f>IFERROR(_xlfn.XLOOKUP(H190,map_headernames!O:O,map_headernames!Q:Q),"")</f>
        <v/>
      </c>
      <c r="O190" s="388" t="s">
        <v>6482</v>
      </c>
    </row>
    <row r="191" spans="1:15">
      <c r="A191">
        <v>115</v>
      </c>
      <c r="B191" t="s">
        <v>3292</v>
      </c>
      <c r="C191">
        <v>1.5325670498084301</v>
      </c>
      <c r="D191" t="s">
        <v>5903</v>
      </c>
      <c r="E191" s="28" t="str">
        <f>IFERROR(_xlfn.XLOOKUP(B191,map_headernames!M:M,map_headernames!M:M),"")</f>
        <v/>
      </c>
      <c r="F191" s="28" t="str">
        <f>IFERROR(_xlfn.XLOOKUP(B191,map_headernames!N:N,map_headernames!N:N),"")</f>
        <v/>
      </c>
      <c r="G191" s="28" t="str">
        <f>IFERROR(_xlfn.XLOOKUP($B191,map_headernames!L:L,map_headernames!L:L),"")</f>
        <v/>
      </c>
      <c r="H191">
        <f>_xlfn.XLOOKUP(K191,map_headernames!$Q$1:$Q$734,map_headernames!$O$1:$O$734)</f>
        <v>0</v>
      </c>
      <c r="I191" s="23" t="str">
        <f>IFERROR(_xlfn.XLOOKUP(G191,map_headernames!L:L,map_headernames!O:O),"")</f>
        <v/>
      </c>
      <c r="L191" t="str">
        <f>IFERROR(_xlfn.XLOOKUP(G191,map_headernames!L:L,map_headernames!Q:Q),"")</f>
        <v/>
      </c>
      <c r="M191" t="str">
        <f>IFERROR(_xlfn.XLOOKUP(H191,map_headernames!O:O,map_headernames!Q:Q),"")</f>
        <v/>
      </c>
      <c r="O191" s="388" t="s">
        <v>6482</v>
      </c>
    </row>
    <row r="192" spans="1:15">
      <c r="A192">
        <v>116</v>
      </c>
      <c r="B192" t="s">
        <v>3295</v>
      </c>
      <c r="C192">
        <v>12</v>
      </c>
      <c r="D192" t="s">
        <v>5904</v>
      </c>
      <c r="E192" s="28" t="str">
        <f>IFERROR(_xlfn.XLOOKUP(B192,map_headernames!M:M,map_headernames!M:M),"")</f>
        <v/>
      </c>
      <c r="F192" s="28" t="str">
        <f>IFERROR(_xlfn.XLOOKUP(B192,map_headernames!N:N,map_headernames!N:N),"")</f>
        <v/>
      </c>
      <c r="G192" s="28" t="str">
        <f>IFERROR(_xlfn.XLOOKUP($B192,map_headernames!L:L,map_headernames!L:L),"")</f>
        <v/>
      </c>
      <c r="H192">
        <f>_xlfn.XLOOKUP(K192,map_headernames!$Q$1:$Q$734,map_headernames!$O$1:$O$734)</f>
        <v>0</v>
      </c>
      <c r="I192" s="23" t="str">
        <f>IFERROR(_xlfn.XLOOKUP(G192,map_headernames!L:L,map_headernames!O:O),"")</f>
        <v/>
      </c>
      <c r="L192" t="str">
        <f>IFERROR(_xlfn.XLOOKUP(G192,map_headernames!L:L,map_headernames!Q:Q),"")</f>
        <v/>
      </c>
      <c r="M192" t="str">
        <f>IFERROR(_xlfn.XLOOKUP(H192,map_headernames!O:O,map_headernames!Q:Q),"")</f>
        <v/>
      </c>
      <c r="O192" s="388" t="s">
        <v>6482</v>
      </c>
    </row>
    <row r="193" spans="1:15">
      <c r="A193">
        <v>117</v>
      </c>
      <c r="B193" t="s">
        <v>3297</v>
      </c>
      <c r="C193">
        <v>4.5977011494252897</v>
      </c>
      <c r="D193" t="s">
        <v>5905</v>
      </c>
      <c r="E193" s="28" t="str">
        <f>IFERROR(_xlfn.XLOOKUP(B193,map_headernames!M:M,map_headernames!M:M),"")</f>
        <v/>
      </c>
      <c r="F193" s="28" t="str">
        <f>IFERROR(_xlfn.XLOOKUP(B193,map_headernames!N:N,map_headernames!N:N),"")</f>
        <v/>
      </c>
      <c r="G193" s="28" t="str">
        <f>IFERROR(_xlfn.XLOOKUP($B193,map_headernames!L:L,map_headernames!L:L),"")</f>
        <v/>
      </c>
      <c r="H193">
        <f>_xlfn.XLOOKUP(K193,map_headernames!$Q$1:$Q$734,map_headernames!$O$1:$O$734)</f>
        <v>0</v>
      </c>
      <c r="I193" s="23" t="str">
        <f>IFERROR(_xlfn.XLOOKUP(G193,map_headernames!L:L,map_headernames!O:O),"")</f>
        <v/>
      </c>
      <c r="L193" t="str">
        <f>IFERROR(_xlfn.XLOOKUP(G193,map_headernames!L:L,map_headernames!Q:Q),"")</f>
        <v/>
      </c>
      <c r="M193" t="str">
        <f>IFERROR(_xlfn.XLOOKUP(H193,map_headernames!O:O,map_headernames!Q:Q),"")</f>
        <v/>
      </c>
      <c r="O193" s="388" t="s">
        <v>6482</v>
      </c>
    </row>
    <row r="194" spans="1:15">
      <c r="A194">
        <v>118</v>
      </c>
      <c r="B194" t="s">
        <v>3300</v>
      </c>
      <c r="C194">
        <v>76</v>
      </c>
      <c r="D194" t="s">
        <v>5906</v>
      </c>
      <c r="E194" s="28" t="str">
        <f>IFERROR(_xlfn.XLOOKUP(B194,map_headernames!M:M,map_headernames!M:M),"")</f>
        <v/>
      </c>
      <c r="F194" s="28" t="str">
        <f>IFERROR(_xlfn.XLOOKUP(B194,map_headernames!N:N,map_headernames!N:N),"")</f>
        <v/>
      </c>
      <c r="G194" s="28" t="str">
        <f>IFERROR(_xlfn.XLOOKUP($B194,map_headernames!L:L,map_headernames!L:L),"")</f>
        <v/>
      </c>
      <c r="H194">
        <f>_xlfn.XLOOKUP(K194,map_headernames!$Q$1:$Q$734,map_headernames!$O$1:$O$734)</f>
        <v>0</v>
      </c>
      <c r="I194" s="23" t="str">
        <f>IFERROR(_xlfn.XLOOKUP(G194,map_headernames!L:L,map_headernames!O:O),"")</f>
        <v/>
      </c>
      <c r="L194" t="str">
        <f>IFERROR(_xlfn.XLOOKUP(G194,map_headernames!L:L,map_headernames!Q:Q),"")</f>
        <v/>
      </c>
      <c r="M194" t="str">
        <f>IFERROR(_xlfn.XLOOKUP(H194,map_headernames!O:O,map_headernames!Q:Q),"")</f>
        <v/>
      </c>
      <c r="O194" s="388" t="s">
        <v>6482</v>
      </c>
    </row>
    <row r="195" spans="1:15">
      <c r="A195">
        <v>119</v>
      </c>
      <c r="B195" t="s">
        <v>3302</v>
      </c>
      <c r="C195">
        <v>29.1187739463602</v>
      </c>
      <c r="D195" t="s">
        <v>5907</v>
      </c>
      <c r="E195" s="28" t="str">
        <f>IFERROR(_xlfn.XLOOKUP(B195,map_headernames!M:M,map_headernames!M:M),"")</f>
        <v/>
      </c>
      <c r="F195" s="28" t="str">
        <f>IFERROR(_xlfn.XLOOKUP(B195,map_headernames!N:N,map_headernames!N:N),"")</f>
        <v/>
      </c>
      <c r="G195" s="28" t="str">
        <f>IFERROR(_xlfn.XLOOKUP($B195,map_headernames!L:L,map_headernames!L:L),"")</f>
        <v/>
      </c>
      <c r="H195">
        <f>_xlfn.XLOOKUP(K195,map_headernames!$Q$1:$Q$734,map_headernames!$O$1:$O$734)</f>
        <v>0</v>
      </c>
      <c r="I195" s="23" t="str">
        <f>IFERROR(_xlfn.XLOOKUP(G195,map_headernames!L:L,map_headernames!O:O),"")</f>
        <v/>
      </c>
      <c r="L195" t="str">
        <f>IFERROR(_xlfn.XLOOKUP(G195,map_headernames!L:L,map_headernames!Q:Q),"")</f>
        <v/>
      </c>
      <c r="M195" t="str">
        <f>IFERROR(_xlfn.XLOOKUP(H195,map_headernames!O:O,map_headernames!Q:Q),"")</f>
        <v/>
      </c>
      <c r="O195" s="388" t="s">
        <v>6482</v>
      </c>
    </row>
    <row r="196" spans="1:15">
      <c r="A196">
        <v>120</v>
      </c>
      <c r="B196" t="s">
        <v>3305</v>
      </c>
      <c r="C196">
        <v>13</v>
      </c>
      <c r="D196" t="s">
        <v>5908</v>
      </c>
      <c r="E196" s="28" t="str">
        <f>IFERROR(_xlfn.XLOOKUP(B196,map_headernames!M:M,map_headernames!M:M),"")</f>
        <v/>
      </c>
      <c r="F196" s="28" t="str">
        <f>IFERROR(_xlfn.XLOOKUP(B196,map_headernames!N:N,map_headernames!N:N),"")</f>
        <v/>
      </c>
      <c r="G196" s="28" t="str">
        <f>IFERROR(_xlfn.XLOOKUP($B196,map_headernames!L:L,map_headernames!L:L),"")</f>
        <v/>
      </c>
      <c r="H196">
        <f>_xlfn.XLOOKUP(K196,map_headernames!$Q$1:$Q$734,map_headernames!$O$1:$O$734)</f>
        <v>0</v>
      </c>
      <c r="I196" s="23" t="str">
        <f>IFERROR(_xlfn.XLOOKUP(G196,map_headernames!L:L,map_headernames!O:O),"")</f>
        <v/>
      </c>
      <c r="L196" t="str">
        <f>IFERROR(_xlfn.XLOOKUP(G196,map_headernames!L:L,map_headernames!Q:Q),"")</f>
        <v/>
      </c>
      <c r="M196" t="str">
        <f>IFERROR(_xlfn.XLOOKUP(H196,map_headernames!O:O,map_headernames!Q:Q),"")</f>
        <v/>
      </c>
      <c r="O196" s="388" t="s">
        <v>6482</v>
      </c>
    </row>
    <row r="197" spans="1:15">
      <c r="A197">
        <v>121</v>
      </c>
      <c r="B197" t="s">
        <v>3307</v>
      </c>
      <c r="C197">
        <v>4.9808429118773896</v>
      </c>
      <c r="D197" t="s">
        <v>5909</v>
      </c>
      <c r="E197" s="28" t="str">
        <f>IFERROR(_xlfn.XLOOKUP(B197,map_headernames!M:M,map_headernames!M:M),"")</f>
        <v/>
      </c>
      <c r="F197" s="28" t="str">
        <f>IFERROR(_xlfn.XLOOKUP(B197,map_headernames!N:N,map_headernames!N:N),"")</f>
        <v/>
      </c>
      <c r="G197" s="28" t="str">
        <f>IFERROR(_xlfn.XLOOKUP($B197,map_headernames!L:L,map_headernames!L:L),"")</f>
        <v/>
      </c>
      <c r="H197">
        <f>_xlfn.XLOOKUP(K197,map_headernames!$Q$1:$Q$734,map_headernames!$O$1:$O$734)</f>
        <v>0</v>
      </c>
      <c r="I197" s="23" t="str">
        <f>IFERROR(_xlfn.XLOOKUP(G197,map_headernames!L:L,map_headernames!O:O),"")</f>
        <v/>
      </c>
      <c r="L197" t="str">
        <f>IFERROR(_xlfn.XLOOKUP(G197,map_headernames!L:L,map_headernames!Q:Q),"")</f>
        <v/>
      </c>
      <c r="M197" t="str">
        <f>IFERROR(_xlfn.XLOOKUP(H197,map_headernames!O:O,map_headernames!Q:Q),"")</f>
        <v/>
      </c>
      <c r="O197" s="388" t="s">
        <v>6482</v>
      </c>
    </row>
    <row r="198" spans="1:15">
      <c r="A198">
        <v>122</v>
      </c>
      <c r="B198" t="s">
        <v>3310</v>
      </c>
      <c r="C198">
        <v>0</v>
      </c>
      <c r="D198" t="s">
        <v>5910</v>
      </c>
      <c r="E198" s="28" t="str">
        <f>IFERROR(_xlfn.XLOOKUP(B198,map_headernames!M:M,map_headernames!M:M),"")</f>
        <v/>
      </c>
      <c r="F198" s="28" t="str">
        <f>IFERROR(_xlfn.XLOOKUP(B198,map_headernames!N:N,map_headernames!N:N),"")</f>
        <v/>
      </c>
      <c r="G198" s="28" t="str">
        <f>IFERROR(_xlfn.XLOOKUP($B198,map_headernames!L:L,map_headernames!L:L),"")</f>
        <v/>
      </c>
      <c r="H198">
        <f>_xlfn.XLOOKUP(K198,map_headernames!$Q$1:$Q$734,map_headernames!$O$1:$O$734)</f>
        <v>0</v>
      </c>
      <c r="I198" s="23" t="str">
        <f>IFERROR(_xlfn.XLOOKUP(G198,map_headernames!L:L,map_headernames!O:O),"")</f>
        <v/>
      </c>
      <c r="L198" t="str">
        <f>IFERROR(_xlfn.XLOOKUP(G198,map_headernames!L:L,map_headernames!Q:Q),"")</f>
        <v/>
      </c>
      <c r="M198" t="str">
        <f>IFERROR(_xlfn.XLOOKUP(H198,map_headernames!O:O,map_headernames!Q:Q),"")</f>
        <v/>
      </c>
      <c r="O198" s="388" t="s">
        <v>6482</v>
      </c>
    </row>
    <row r="199" spans="1:15">
      <c r="A199">
        <v>123</v>
      </c>
      <c r="B199" t="s">
        <v>3312</v>
      </c>
      <c r="C199">
        <v>0</v>
      </c>
      <c r="D199" t="s">
        <v>5911</v>
      </c>
      <c r="E199" s="28" t="str">
        <f>IFERROR(_xlfn.XLOOKUP(B199,map_headernames!M:M,map_headernames!M:M),"")</f>
        <v/>
      </c>
      <c r="F199" s="28" t="str">
        <f>IFERROR(_xlfn.XLOOKUP(B199,map_headernames!N:N,map_headernames!N:N),"")</f>
        <v/>
      </c>
      <c r="G199" s="28" t="str">
        <f>IFERROR(_xlfn.XLOOKUP($B199,map_headernames!L:L,map_headernames!L:L),"")</f>
        <v/>
      </c>
      <c r="H199">
        <f>_xlfn.XLOOKUP(K199,map_headernames!$Q$1:$Q$734,map_headernames!$O$1:$O$734)</f>
        <v>0</v>
      </c>
      <c r="I199" s="23" t="str">
        <f>IFERROR(_xlfn.XLOOKUP(G199,map_headernames!L:L,map_headernames!O:O),"")</f>
        <v/>
      </c>
      <c r="L199" t="str">
        <f>IFERROR(_xlfn.XLOOKUP(G199,map_headernames!L:L,map_headernames!Q:Q),"")</f>
        <v/>
      </c>
      <c r="M199" t="str">
        <f>IFERROR(_xlfn.XLOOKUP(H199,map_headernames!O:O,map_headernames!Q:Q),"")</f>
        <v/>
      </c>
      <c r="O199" s="388" t="s">
        <v>6482</v>
      </c>
    </row>
    <row r="200" spans="1:15">
      <c r="A200">
        <v>124</v>
      </c>
      <c r="B200" t="s">
        <v>3315</v>
      </c>
      <c r="C200">
        <v>25</v>
      </c>
      <c r="D200" t="s">
        <v>5912</v>
      </c>
      <c r="E200" s="28" t="str">
        <f>IFERROR(_xlfn.XLOOKUP(B200,map_headernames!M:M,map_headernames!M:M),"")</f>
        <v/>
      </c>
      <c r="F200" s="28" t="str">
        <f>IFERROR(_xlfn.XLOOKUP(B200,map_headernames!N:N,map_headernames!N:N),"")</f>
        <v/>
      </c>
      <c r="G200" s="28" t="str">
        <f>IFERROR(_xlfn.XLOOKUP($B200,map_headernames!L:L,map_headernames!L:L),"")</f>
        <v/>
      </c>
      <c r="H200">
        <f>_xlfn.XLOOKUP(K200,map_headernames!$Q$1:$Q$734,map_headernames!$O$1:$O$734)</f>
        <v>0</v>
      </c>
      <c r="I200" s="23" t="str">
        <f>IFERROR(_xlfn.XLOOKUP(G200,map_headernames!L:L,map_headernames!O:O),"")</f>
        <v/>
      </c>
      <c r="L200" t="str">
        <f>IFERROR(_xlfn.XLOOKUP(G200,map_headernames!L:L,map_headernames!Q:Q),"")</f>
        <v/>
      </c>
      <c r="M200" t="str">
        <f>IFERROR(_xlfn.XLOOKUP(H200,map_headernames!O:O,map_headernames!Q:Q),"")</f>
        <v/>
      </c>
      <c r="O200" s="388" t="s">
        <v>6482</v>
      </c>
    </row>
    <row r="201" spans="1:15">
      <c r="A201">
        <v>125</v>
      </c>
      <c r="B201" t="s">
        <v>3317</v>
      </c>
      <c r="C201">
        <v>9.5785440613026793</v>
      </c>
      <c r="D201" t="s">
        <v>5913</v>
      </c>
      <c r="E201" s="28" t="str">
        <f>IFERROR(_xlfn.XLOOKUP(B201,map_headernames!M:M,map_headernames!M:M),"")</f>
        <v/>
      </c>
      <c r="F201" s="28" t="str">
        <f>IFERROR(_xlfn.XLOOKUP(B201,map_headernames!N:N,map_headernames!N:N),"")</f>
        <v/>
      </c>
      <c r="G201" s="28" t="str">
        <f>IFERROR(_xlfn.XLOOKUP($B201,map_headernames!L:L,map_headernames!L:L),"")</f>
        <v/>
      </c>
      <c r="H201">
        <f>_xlfn.XLOOKUP(K201,map_headernames!$Q$1:$Q$734,map_headernames!$O$1:$O$734)</f>
        <v>0</v>
      </c>
      <c r="I201" s="23" t="str">
        <f>IFERROR(_xlfn.XLOOKUP(G201,map_headernames!L:L,map_headernames!O:O),"")</f>
        <v/>
      </c>
      <c r="L201" t="str">
        <f>IFERROR(_xlfn.XLOOKUP(G201,map_headernames!L:L,map_headernames!Q:Q),"")</f>
        <v/>
      </c>
      <c r="M201" t="str">
        <f>IFERROR(_xlfn.XLOOKUP(H201,map_headernames!O:O,map_headernames!Q:Q),"")</f>
        <v/>
      </c>
      <c r="O201" s="388" t="s">
        <v>6482</v>
      </c>
    </row>
    <row r="202" spans="1:15">
      <c r="A202">
        <v>126</v>
      </c>
      <c r="B202" t="s">
        <v>3320</v>
      </c>
      <c r="C202">
        <v>33</v>
      </c>
      <c r="D202" t="s">
        <v>5914</v>
      </c>
      <c r="E202" s="28" t="str">
        <f>IFERROR(_xlfn.XLOOKUP(B202,map_headernames!M:M,map_headernames!M:M),"")</f>
        <v/>
      </c>
      <c r="F202" s="28" t="str">
        <f>IFERROR(_xlfn.XLOOKUP(B202,map_headernames!N:N,map_headernames!N:N),"")</f>
        <v/>
      </c>
      <c r="G202" s="28" t="str">
        <f>IFERROR(_xlfn.XLOOKUP($B202,map_headernames!L:L,map_headernames!L:L),"")</f>
        <v/>
      </c>
      <c r="H202">
        <f>_xlfn.XLOOKUP(K202,map_headernames!$Q$1:$Q$734,map_headernames!$O$1:$O$734)</f>
        <v>0</v>
      </c>
      <c r="I202" s="23" t="str">
        <f>IFERROR(_xlfn.XLOOKUP(G202,map_headernames!L:L,map_headernames!O:O),"")</f>
        <v/>
      </c>
      <c r="L202" t="str">
        <f>IFERROR(_xlfn.XLOOKUP(G202,map_headernames!L:L,map_headernames!Q:Q),"")</f>
        <v/>
      </c>
      <c r="M202" t="str">
        <f>IFERROR(_xlfn.XLOOKUP(H202,map_headernames!O:O,map_headernames!Q:Q),"")</f>
        <v/>
      </c>
      <c r="O202" s="388" t="s">
        <v>6482</v>
      </c>
    </row>
    <row r="203" spans="1:15">
      <c r="A203">
        <v>127</v>
      </c>
      <c r="B203" t="s">
        <v>3322</v>
      </c>
      <c r="C203">
        <v>12.643678160919499</v>
      </c>
      <c r="D203" t="s">
        <v>5915</v>
      </c>
      <c r="E203" s="28" t="str">
        <f>IFERROR(_xlfn.XLOOKUP(B203,map_headernames!M:M,map_headernames!M:M),"")</f>
        <v/>
      </c>
      <c r="F203" s="28" t="str">
        <f>IFERROR(_xlfn.XLOOKUP(B203,map_headernames!N:N,map_headernames!N:N),"")</f>
        <v/>
      </c>
      <c r="G203" s="28" t="str">
        <f>IFERROR(_xlfn.XLOOKUP($B203,map_headernames!L:L,map_headernames!L:L),"")</f>
        <v/>
      </c>
      <c r="H203">
        <f>_xlfn.XLOOKUP(K203,map_headernames!$Q$1:$Q$734,map_headernames!$O$1:$O$734)</f>
        <v>0</v>
      </c>
      <c r="I203" s="23" t="str">
        <f>IFERROR(_xlfn.XLOOKUP(G203,map_headernames!L:L,map_headernames!O:O),"")</f>
        <v/>
      </c>
      <c r="L203" t="str">
        <f>IFERROR(_xlfn.XLOOKUP(G203,map_headernames!L:L,map_headernames!Q:Q),"")</f>
        <v/>
      </c>
      <c r="M203" t="str">
        <f>IFERROR(_xlfn.XLOOKUP(H203,map_headernames!O:O,map_headernames!Q:Q),"")</f>
        <v/>
      </c>
      <c r="O203" s="388" t="s">
        <v>6482</v>
      </c>
    </row>
    <row r="204" spans="1:15">
      <c r="A204">
        <v>128</v>
      </c>
      <c r="B204" t="s">
        <v>3325</v>
      </c>
      <c r="C204">
        <v>0</v>
      </c>
      <c r="D204" t="s">
        <v>5916</v>
      </c>
      <c r="E204" s="28" t="str">
        <f>IFERROR(_xlfn.XLOOKUP(B204,map_headernames!M:M,map_headernames!M:M),"")</f>
        <v/>
      </c>
      <c r="F204" s="28" t="str">
        <f>IFERROR(_xlfn.XLOOKUP(B204,map_headernames!N:N,map_headernames!N:N),"")</f>
        <v/>
      </c>
      <c r="G204" s="28" t="str">
        <f>IFERROR(_xlfn.XLOOKUP($B204,map_headernames!L:L,map_headernames!L:L),"")</f>
        <v/>
      </c>
      <c r="H204">
        <f>_xlfn.XLOOKUP(K204,map_headernames!$Q$1:$Q$734,map_headernames!$O$1:$O$734)</f>
        <v>0</v>
      </c>
      <c r="I204" s="23" t="str">
        <f>IFERROR(_xlfn.XLOOKUP(G204,map_headernames!L:L,map_headernames!O:O),"")</f>
        <v/>
      </c>
      <c r="L204" t="str">
        <f>IFERROR(_xlfn.XLOOKUP(G204,map_headernames!L:L,map_headernames!Q:Q),"")</f>
        <v/>
      </c>
      <c r="M204" t="str">
        <f>IFERROR(_xlfn.XLOOKUP(H204,map_headernames!O:O,map_headernames!Q:Q),"")</f>
        <v/>
      </c>
      <c r="O204" s="388" t="s">
        <v>6482</v>
      </c>
    </row>
    <row r="205" spans="1:15">
      <c r="A205">
        <v>129</v>
      </c>
      <c r="B205" t="s">
        <v>3327</v>
      </c>
      <c r="C205">
        <v>0</v>
      </c>
      <c r="D205" t="s">
        <v>5917</v>
      </c>
      <c r="E205" s="28" t="str">
        <f>IFERROR(_xlfn.XLOOKUP(B205,map_headernames!M:M,map_headernames!M:M),"")</f>
        <v/>
      </c>
      <c r="F205" s="28" t="str">
        <f>IFERROR(_xlfn.XLOOKUP(B205,map_headernames!N:N,map_headernames!N:N),"")</f>
        <v/>
      </c>
      <c r="G205" s="28" t="str">
        <f>IFERROR(_xlfn.XLOOKUP($B205,map_headernames!L:L,map_headernames!L:L),"")</f>
        <v/>
      </c>
      <c r="H205">
        <f>_xlfn.XLOOKUP(K205,map_headernames!$Q$1:$Q$734,map_headernames!$O$1:$O$734)</f>
        <v>0</v>
      </c>
      <c r="I205" s="23" t="str">
        <f>IFERROR(_xlfn.XLOOKUP(G205,map_headernames!L:L,map_headernames!O:O),"")</f>
        <v/>
      </c>
      <c r="L205" t="str">
        <f>IFERROR(_xlfn.XLOOKUP(G205,map_headernames!L:L,map_headernames!Q:Q),"")</f>
        <v/>
      </c>
      <c r="M205" t="str">
        <f>IFERROR(_xlfn.XLOOKUP(H205,map_headernames!O:O,map_headernames!Q:Q),"")</f>
        <v/>
      </c>
      <c r="O205" s="388" t="s">
        <v>6482</v>
      </c>
    </row>
    <row r="206" spans="1:15">
      <c r="A206">
        <v>130</v>
      </c>
      <c r="B206" t="s">
        <v>3330</v>
      </c>
      <c r="C206">
        <v>18</v>
      </c>
      <c r="D206" t="s">
        <v>5918</v>
      </c>
      <c r="E206" s="28" t="str">
        <f>IFERROR(_xlfn.XLOOKUP(B206,map_headernames!M:M,map_headernames!M:M),"")</f>
        <v/>
      </c>
      <c r="F206" s="28" t="str">
        <f>IFERROR(_xlfn.XLOOKUP(B206,map_headernames!N:N,map_headernames!N:N),"")</f>
        <v/>
      </c>
      <c r="G206" s="28" t="str">
        <f>IFERROR(_xlfn.XLOOKUP($B206,map_headernames!L:L,map_headernames!L:L),"")</f>
        <v/>
      </c>
      <c r="H206">
        <f>_xlfn.XLOOKUP(K206,map_headernames!$Q$1:$Q$734,map_headernames!$O$1:$O$734)</f>
        <v>0</v>
      </c>
      <c r="I206" s="23" t="str">
        <f>IFERROR(_xlfn.XLOOKUP(G206,map_headernames!L:L,map_headernames!O:O),"")</f>
        <v/>
      </c>
      <c r="L206" t="str">
        <f>IFERROR(_xlfn.XLOOKUP(G206,map_headernames!L:L,map_headernames!Q:Q),"")</f>
        <v/>
      </c>
      <c r="M206" t="str">
        <f>IFERROR(_xlfn.XLOOKUP(H206,map_headernames!O:O,map_headernames!Q:Q),"")</f>
        <v/>
      </c>
      <c r="O206" s="388" t="s">
        <v>6482</v>
      </c>
    </row>
    <row r="207" spans="1:15">
      <c r="A207">
        <v>131</v>
      </c>
      <c r="B207" t="s">
        <v>3332</v>
      </c>
      <c r="C207">
        <v>6.8965517241379297</v>
      </c>
      <c r="D207" t="s">
        <v>5919</v>
      </c>
      <c r="E207" s="28" t="str">
        <f>IFERROR(_xlfn.XLOOKUP(B207,map_headernames!M:M,map_headernames!M:M),"")</f>
        <v/>
      </c>
      <c r="F207" s="28" t="str">
        <f>IFERROR(_xlfn.XLOOKUP(B207,map_headernames!N:N,map_headernames!N:N),"")</f>
        <v/>
      </c>
      <c r="G207" s="28" t="str">
        <f>IFERROR(_xlfn.XLOOKUP($B207,map_headernames!L:L,map_headernames!L:L),"")</f>
        <v/>
      </c>
      <c r="H207">
        <f>_xlfn.XLOOKUP(K207,map_headernames!$Q$1:$Q$734,map_headernames!$O$1:$O$734)</f>
        <v>0</v>
      </c>
      <c r="I207" s="23" t="str">
        <f>IFERROR(_xlfn.XLOOKUP(G207,map_headernames!L:L,map_headernames!O:O),"")</f>
        <v/>
      </c>
      <c r="L207" t="str">
        <f>IFERROR(_xlfn.XLOOKUP(G207,map_headernames!L:L,map_headernames!Q:Q),"")</f>
        <v/>
      </c>
      <c r="M207" t="str">
        <f>IFERROR(_xlfn.XLOOKUP(H207,map_headernames!O:O,map_headernames!Q:Q),"")</f>
        <v/>
      </c>
      <c r="O207" s="388" t="s">
        <v>6482</v>
      </c>
    </row>
    <row r="208" spans="1:15">
      <c r="A208">
        <v>132</v>
      </c>
      <c r="B208" t="s">
        <v>3335</v>
      </c>
      <c r="C208">
        <v>13</v>
      </c>
      <c r="D208" t="s">
        <v>5920</v>
      </c>
      <c r="E208" s="28" t="str">
        <f>IFERROR(_xlfn.XLOOKUP(B208,map_headernames!M:M,map_headernames!M:M),"")</f>
        <v/>
      </c>
      <c r="F208" s="28" t="str">
        <f>IFERROR(_xlfn.XLOOKUP(B208,map_headernames!N:N,map_headernames!N:N),"")</f>
        <v/>
      </c>
      <c r="G208" s="28" t="str">
        <f>IFERROR(_xlfn.XLOOKUP($B208,map_headernames!L:L,map_headernames!L:L),"")</f>
        <v/>
      </c>
      <c r="H208">
        <f>_xlfn.XLOOKUP(K208,map_headernames!$Q$1:$Q$734,map_headernames!$O$1:$O$734)</f>
        <v>0</v>
      </c>
      <c r="I208" s="23" t="str">
        <f>IFERROR(_xlfn.XLOOKUP(G208,map_headernames!L:L,map_headernames!O:O),"")</f>
        <v/>
      </c>
      <c r="L208" t="str">
        <f>IFERROR(_xlfn.XLOOKUP(G208,map_headernames!L:L,map_headernames!Q:Q),"")</f>
        <v/>
      </c>
      <c r="M208" t="str">
        <f>IFERROR(_xlfn.XLOOKUP(H208,map_headernames!O:O,map_headernames!Q:Q),"")</f>
        <v/>
      </c>
      <c r="O208" s="388" t="s">
        <v>6482</v>
      </c>
    </row>
    <row r="209" spans="1:15">
      <c r="A209">
        <v>133</v>
      </c>
      <c r="B209" t="s">
        <v>3337</v>
      </c>
      <c r="C209">
        <v>4.9808429118773896</v>
      </c>
      <c r="D209" t="s">
        <v>5921</v>
      </c>
      <c r="E209" s="28" t="str">
        <f>IFERROR(_xlfn.XLOOKUP(B209,map_headernames!M:M,map_headernames!M:M),"")</f>
        <v/>
      </c>
      <c r="F209" s="28" t="str">
        <f>IFERROR(_xlfn.XLOOKUP(B209,map_headernames!N:N,map_headernames!N:N),"")</f>
        <v/>
      </c>
      <c r="G209" s="28" t="str">
        <f>IFERROR(_xlfn.XLOOKUP($B209,map_headernames!L:L,map_headernames!L:L),"")</f>
        <v/>
      </c>
      <c r="H209">
        <f>_xlfn.XLOOKUP(K209,map_headernames!$Q$1:$Q$734,map_headernames!$O$1:$O$734)</f>
        <v>0</v>
      </c>
      <c r="I209" s="23" t="str">
        <f>IFERROR(_xlfn.XLOOKUP(G209,map_headernames!L:L,map_headernames!O:O),"")</f>
        <v/>
      </c>
      <c r="L209" t="str">
        <f>IFERROR(_xlfn.XLOOKUP(G209,map_headernames!L:L,map_headernames!Q:Q),"")</f>
        <v/>
      </c>
      <c r="M209" t="str">
        <f>IFERROR(_xlfn.XLOOKUP(H209,map_headernames!O:O,map_headernames!Q:Q),"")</f>
        <v/>
      </c>
      <c r="O209" s="388" t="s">
        <v>6482</v>
      </c>
    </row>
    <row r="210" spans="1:15">
      <c r="A210">
        <v>134</v>
      </c>
      <c r="B210" t="s">
        <v>3340</v>
      </c>
      <c r="C210">
        <v>8</v>
      </c>
      <c r="D210" t="s">
        <v>5922</v>
      </c>
      <c r="E210" s="28" t="str">
        <f>IFERROR(_xlfn.XLOOKUP(B210,map_headernames!M:M,map_headernames!M:M),"")</f>
        <v/>
      </c>
      <c r="F210" s="28" t="str">
        <f>IFERROR(_xlfn.XLOOKUP(B210,map_headernames!N:N,map_headernames!N:N),"")</f>
        <v/>
      </c>
      <c r="G210" s="28" t="str">
        <f>IFERROR(_xlfn.XLOOKUP($B210,map_headernames!L:L,map_headernames!L:L),"")</f>
        <v/>
      </c>
      <c r="H210">
        <f>_xlfn.XLOOKUP(K210,map_headernames!$Q$1:$Q$734,map_headernames!$O$1:$O$734)</f>
        <v>0</v>
      </c>
      <c r="I210" s="23" t="str">
        <f>IFERROR(_xlfn.XLOOKUP(G210,map_headernames!L:L,map_headernames!O:O),"")</f>
        <v/>
      </c>
      <c r="L210" t="str">
        <f>IFERROR(_xlfn.XLOOKUP(G210,map_headernames!L:L,map_headernames!Q:Q),"")</f>
        <v/>
      </c>
      <c r="M210" t="str">
        <f>IFERROR(_xlfn.XLOOKUP(H210,map_headernames!O:O,map_headernames!Q:Q),"")</f>
        <v/>
      </c>
      <c r="O210" s="388" t="s">
        <v>6482</v>
      </c>
    </row>
    <row r="211" spans="1:15">
      <c r="A211">
        <v>135</v>
      </c>
      <c r="B211" t="s">
        <v>3342</v>
      </c>
      <c r="C211">
        <v>3.0651340996168601</v>
      </c>
      <c r="D211" t="s">
        <v>5923</v>
      </c>
      <c r="E211" s="28" t="str">
        <f>IFERROR(_xlfn.XLOOKUP(B211,map_headernames!M:M,map_headernames!M:M),"")</f>
        <v/>
      </c>
      <c r="F211" s="28" t="str">
        <f>IFERROR(_xlfn.XLOOKUP(B211,map_headernames!N:N,map_headernames!N:N),"")</f>
        <v/>
      </c>
      <c r="G211" s="28" t="str">
        <f>IFERROR(_xlfn.XLOOKUP($B211,map_headernames!L:L,map_headernames!L:L),"")</f>
        <v/>
      </c>
      <c r="H211">
        <f>_xlfn.XLOOKUP(K211,map_headernames!$Q$1:$Q$734,map_headernames!$O$1:$O$734)</f>
        <v>0</v>
      </c>
      <c r="I211" s="23" t="str">
        <f>IFERROR(_xlfn.XLOOKUP(G211,map_headernames!L:L,map_headernames!O:O),"")</f>
        <v/>
      </c>
      <c r="L211" t="str">
        <f>IFERROR(_xlfn.XLOOKUP(G211,map_headernames!L:L,map_headernames!Q:Q),"")</f>
        <v/>
      </c>
      <c r="M211" t="str">
        <f>IFERROR(_xlfn.XLOOKUP(H211,map_headernames!O:O,map_headernames!Q:Q),"")</f>
        <v/>
      </c>
      <c r="O211" s="388" t="s">
        <v>6482</v>
      </c>
    </row>
    <row r="212" spans="1:15">
      <c r="A212">
        <v>136</v>
      </c>
      <c r="B212" t="s">
        <v>3345</v>
      </c>
      <c r="C212">
        <v>38</v>
      </c>
      <c r="D212" t="s">
        <v>5924</v>
      </c>
      <c r="E212" s="28" t="str">
        <f>IFERROR(_xlfn.XLOOKUP(B212,map_headernames!M:M,map_headernames!M:M),"")</f>
        <v/>
      </c>
      <c r="F212" s="28" t="str">
        <f>IFERROR(_xlfn.XLOOKUP(B212,map_headernames!N:N,map_headernames!N:N),"")</f>
        <v/>
      </c>
      <c r="G212" s="28" t="str">
        <f>IFERROR(_xlfn.XLOOKUP($B212,map_headernames!L:L,map_headernames!L:L),"")</f>
        <v/>
      </c>
      <c r="H212">
        <f>_xlfn.XLOOKUP(K212,map_headernames!$Q$1:$Q$734,map_headernames!$O$1:$O$734)</f>
        <v>0</v>
      </c>
      <c r="I212" s="23" t="str">
        <f>IFERROR(_xlfn.XLOOKUP(G212,map_headernames!L:L,map_headernames!O:O),"")</f>
        <v/>
      </c>
      <c r="L212" t="str">
        <f>IFERROR(_xlfn.XLOOKUP(G212,map_headernames!L:L,map_headernames!Q:Q),"")</f>
        <v/>
      </c>
      <c r="M212" t="str">
        <f>IFERROR(_xlfn.XLOOKUP(H212,map_headernames!O:O,map_headernames!Q:Q),"")</f>
        <v/>
      </c>
      <c r="O212" s="388" t="s">
        <v>6482</v>
      </c>
    </row>
    <row r="213" spans="1:15">
      <c r="A213">
        <v>137</v>
      </c>
      <c r="B213" t="s">
        <v>3347</v>
      </c>
      <c r="C213">
        <v>14.5593869731801</v>
      </c>
      <c r="D213" t="s">
        <v>5925</v>
      </c>
      <c r="E213" s="28" t="str">
        <f>IFERROR(_xlfn.XLOOKUP(B213,map_headernames!M:M,map_headernames!M:M),"")</f>
        <v/>
      </c>
      <c r="F213" s="28" t="str">
        <f>IFERROR(_xlfn.XLOOKUP(B213,map_headernames!N:N,map_headernames!N:N),"")</f>
        <v/>
      </c>
      <c r="G213" s="28" t="str">
        <f>IFERROR(_xlfn.XLOOKUP($B213,map_headernames!L:L,map_headernames!L:L),"")</f>
        <v/>
      </c>
      <c r="H213">
        <f>_xlfn.XLOOKUP(K213,map_headernames!$Q$1:$Q$734,map_headernames!$O$1:$O$734)</f>
        <v>0</v>
      </c>
      <c r="I213" s="23" t="str">
        <f>IFERROR(_xlfn.XLOOKUP(G213,map_headernames!L:L,map_headernames!O:O),"")</f>
        <v/>
      </c>
      <c r="L213" t="str">
        <f>IFERROR(_xlfn.XLOOKUP(G213,map_headernames!L:L,map_headernames!Q:Q),"")</f>
        <v/>
      </c>
      <c r="M213" t="str">
        <f>IFERROR(_xlfn.XLOOKUP(H213,map_headernames!O:O,map_headernames!Q:Q),"")</f>
        <v/>
      </c>
      <c r="O213" s="388" t="s">
        <v>6482</v>
      </c>
    </row>
    <row r="214" spans="1:15">
      <c r="A214">
        <v>138</v>
      </c>
      <c r="B214" t="s">
        <v>3350</v>
      </c>
      <c r="C214">
        <v>0</v>
      </c>
      <c r="D214" t="s">
        <v>5926</v>
      </c>
      <c r="E214" s="28" t="str">
        <f>IFERROR(_xlfn.XLOOKUP(B214,map_headernames!M:M,map_headernames!M:M),"")</f>
        <v/>
      </c>
      <c r="F214" s="28" t="str">
        <f>IFERROR(_xlfn.XLOOKUP(B214,map_headernames!N:N,map_headernames!N:N),"")</f>
        <v/>
      </c>
      <c r="G214" s="28" t="str">
        <f>IFERROR(_xlfn.XLOOKUP($B214,map_headernames!L:L,map_headernames!L:L),"")</f>
        <v/>
      </c>
      <c r="H214">
        <f>_xlfn.XLOOKUP(K214,map_headernames!$Q$1:$Q$734,map_headernames!$O$1:$O$734)</f>
        <v>0</v>
      </c>
      <c r="I214" s="23" t="str">
        <f>IFERROR(_xlfn.XLOOKUP(G214,map_headernames!L:L,map_headernames!O:O),"")</f>
        <v/>
      </c>
      <c r="L214" t="str">
        <f>IFERROR(_xlfn.XLOOKUP(G214,map_headernames!L:L,map_headernames!Q:Q),"")</f>
        <v/>
      </c>
      <c r="M214" t="str">
        <f>IFERROR(_xlfn.XLOOKUP(H214,map_headernames!O:O,map_headernames!Q:Q),"")</f>
        <v/>
      </c>
      <c r="O214" s="388" t="s">
        <v>6482</v>
      </c>
    </row>
    <row r="215" spans="1:15">
      <c r="A215">
        <v>139</v>
      </c>
      <c r="B215" t="s">
        <v>3352</v>
      </c>
      <c r="C215">
        <v>0</v>
      </c>
      <c r="D215" t="s">
        <v>5927</v>
      </c>
      <c r="E215" s="28" t="str">
        <f>IFERROR(_xlfn.XLOOKUP(B215,map_headernames!M:M,map_headernames!M:M),"")</f>
        <v/>
      </c>
      <c r="F215" s="28" t="str">
        <f>IFERROR(_xlfn.XLOOKUP(B215,map_headernames!N:N,map_headernames!N:N),"")</f>
        <v/>
      </c>
      <c r="G215" s="28" t="str">
        <f>IFERROR(_xlfn.XLOOKUP($B215,map_headernames!L:L,map_headernames!L:L),"")</f>
        <v/>
      </c>
      <c r="H215">
        <f>_xlfn.XLOOKUP(K215,map_headernames!$Q$1:$Q$734,map_headernames!$O$1:$O$734)</f>
        <v>0</v>
      </c>
      <c r="I215" s="23" t="str">
        <f>IFERROR(_xlfn.XLOOKUP(G215,map_headernames!L:L,map_headernames!O:O),"")</f>
        <v/>
      </c>
      <c r="L215" t="str">
        <f>IFERROR(_xlfn.XLOOKUP(G215,map_headernames!L:L,map_headernames!Q:Q),"")</f>
        <v/>
      </c>
      <c r="M215" t="str">
        <f>IFERROR(_xlfn.XLOOKUP(H215,map_headernames!O:O,map_headernames!Q:Q),"")</f>
        <v/>
      </c>
      <c r="O215" s="388" t="s">
        <v>6482</v>
      </c>
    </row>
    <row r="216" spans="1:15">
      <c r="A216">
        <v>140</v>
      </c>
      <c r="B216" t="s">
        <v>3355</v>
      </c>
      <c r="C216">
        <v>14</v>
      </c>
      <c r="D216" t="s">
        <v>5928</v>
      </c>
      <c r="E216" s="28" t="str">
        <f>IFERROR(_xlfn.XLOOKUP(B216,map_headernames!M:M,map_headernames!M:M),"")</f>
        <v/>
      </c>
      <c r="F216" s="28" t="str">
        <f>IFERROR(_xlfn.XLOOKUP(B216,map_headernames!N:N,map_headernames!N:N),"")</f>
        <v/>
      </c>
      <c r="G216" s="28" t="str">
        <f>IFERROR(_xlfn.XLOOKUP($B216,map_headernames!L:L,map_headernames!L:L),"")</f>
        <v/>
      </c>
      <c r="H216">
        <f>_xlfn.XLOOKUP(K216,map_headernames!$Q$1:$Q$734,map_headernames!$O$1:$O$734)</f>
        <v>0</v>
      </c>
      <c r="I216" s="23" t="str">
        <f>IFERROR(_xlfn.XLOOKUP(G216,map_headernames!L:L,map_headernames!O:O),"")</f>
        <v/>
      </c>
      <c r="L216" t="str">
        <f>IFERROR(_xlfn.XLOOKUP(G216,map_headernames!L:L,map_headernames!Q:Q),"")</f>
        <v/>
      </c>
      <c r="M216" t="str">
        <f>IFERROR(_xlfn.XLOOKUP(H216,map_headernames!O:O,map_headernames!Q:Q),"")</f>
        <v/>
      </c>
      <c r="O216" s="388" t="s">
        <v>6482</v>
      </c>
    </row>
    <row r="217" spans="1:15">
      <c r="A217">
        <v>141</v>
      </c>
      <c r="B217" t="s">
        <v>3357</v>
      </c>
      <c r="C217">
        <v>5.3639846743295001</v>
      </c>
      <c r="D217" t="s">
        <v>5929</v>
      </c>
      <c r="E217" s="28" t="str">
        <f>IFERROR(_xlfn.XLOOKUP(B217,map_headernames!M:M,map_headernames!M:M),"")</f>
        <v/>
      </c>
      <c r="F217" s="28" t="str">
        <f>IFERROR(_xlfn.XLOOKUP(B217,map_headernames!N:N,map_headernames!N:N),"")</f>
        <v/>
      </c>
      <c r="G217" s="28" t="str">
        <f>IFERROR(_xlfn.XLOOKUP($B217,map_headernames!L:L,map_headernames!L:L),"")</f>
        <v/>
      </c>
      <c r="H217">
        <f>_xlfn.XLOOKUP(K217,map_headernames!$Q$1:$Q$734,map_headernames!$O$1:$O$734)</f>
        <v>0</v>
      </c>
      <c r="I217" s="23" t="str">
        <f>IFERROR(_xlfn.XLOOKUP(G217,map_headernames!L:L,map_headernames!O:O),"")</f>
        <v/>
      </c>
      <c r="L217" t="str">
        <f>IFERROR(_xlfn.XLOOKUP(G217,map_headernames!L:L,map_headernames!Q:Q),"")</f>
        <v/>
      </c>
      <c r="M217" t="str">
        <f>IFERROR(_xlfn.XLOOKUP(H217,map_headernames!O:O,map_headernames!Q:Q),"")</f>
        <v/>
      </c>
      <c r="O217" s="388" t="s">
        <v>6482</v>
      </c>
    </row>
    <row r="218" spans="1:15">
      <c r="A218">
        <v>142</v>
      </c>
      <c r="B218" t="s">
        <v>3360</v>
      </c>
      <c r="C218">
        <v>21</v>
      </c>
      <c r="D218" t="s">
        <v>5930</v>
      </c>
      <c r="E218" s="28" t="str">
        <f>IFERROR(_xlfn.XLOOKUP(B218,map_headernames!M:M,map_headernames!M:M),"")</f>
        <v/>
      </c>
      <c r="F218" s="28" t="str">
        <f>IFERROR(_xlfn.XLOOKUP(B218,map_headernames!N:N,map_headernames!N:N),"")</f>
        <v/>
      </c>
      <c r="G218" s="28" t="str">
        <f>IFERROR(_xlfn.XLOOKUP($B218,map_headernames!L:L,map_headernames!L:L),"")</f>
        <v/>
      </c>
      <c r="H218">
        <f>_xlfn.XLOOKUP(K218,map_headernames!$Q$1:$Q$734,map_headernames!$O$1:$O$734)</f>
        <v>0</v>
      </c>
      <c r="I218" s="23" t="str">
        <f>IFERROR(_xlfn.XLOOKUP(G218,map_headernames!L:L,map_headernames!O:O),"")</f>
        <v/>
      </c>
      <c r="L218" t="str">
        <f>IFERROR(_xlfn.XLOOKUP(G218,map_headernames!L:L,map_headernames!Q:Q),"")</f>
        <v/>
      </c>
      <c r="M218" t="str">
        <f>IFERROR(_xlfn.XLOOKUP(H218,map_headernames!O:O,map_headernames!Q:Q),"")</f>
        <v/>
      </c>
      <c r="O218" s="388" t="s">
        <v>6482</v>
      </c>
    </row>
    <row r="219" spans="1:15">
      <c r="A219">
        <v>143</v>
      </c>
      <c r="B219" t="s">
        <v>3362</v>
      </c>
      <c r="C219">
        <v>8.0459770114942497</v>
      </c>
      <c r="D219" t="s">
        <v>5931</v>
      </c>
      <c r="E219" s="28" t="str">
        <f>IFERROR(_xlfn.XLOOKUP(B219,map_headernames!M:M,map_headernames!M:M),"")</f>
        <v/>
      </c>
      <c r="F219" s="28" t="str">
        <f>IFERROR(_xlfn.XLOOKUP(B219,map_headernames!N:N,map_headernames!N:N),"")</f>
        <v/>
      </c>
      <c r="G219" s="28" t="str">
        <f>IFERROR(_xlfn.XLOOKUP($B219,map_headernames!L:L,map_headernames!L:L),"")</f>
        <v/>
      </c>
      <c r="H219">
        <f>_xlfn.XLOOKUP(K219,map_headernames!$Q$1:$Q$734,map_headernames!$O$1:$O$734)</f>
        <v>0</v>
      </c>
      <c r="I219" s="23" t="str">
        <f>IFERROR(_xlfn.XLOOKUP(G219,map_headernames!L:L,map_headernames!O:O),"")</f>
        <v/>
      </c>
      <c r="L219" t="str">
        <f>IFERROR(_xlfn.XLOOKUP(G219,map_headernames!L:L,map_headernames!Q:Q),"")</f>
        <v/>
      </c>
      <c r="M219" t="str">
        <f>IFERROR(_xlfn.XLOOKUP(H219,map_headernames!O:O,map_headernames!Q:Q),"")</f>
        <v/>
      </c>
      <c r="O219" s="388" t="s">
        <v>6482</v>
      </c>
    </row>
    <row r="220" spans="1:15">
      <c r="A220">
        <v>144</v>
      </c>
      <c r="B220" t="s">
        <v>3365</v>
      </c>
      <c r="C220">
        <v>15</v>
      </c>
      <c r="D220" t="s">
        <v>5932</v>
      </c>
      <c r="E220" s="28" t="str">
        <f>IFERROR(_xlfn.XLOOKUP(B220,map_headernames!M:M,map_headernames!M:M),"")</f>
        <v/>
      </c>
      <c r="F220" s="28" t="str">
        <f>IFERROR(_xlfn.XLOOKUP(B220,map_headernames!N:N,map_headernames!N:N),"")</f>
        <v/>
      </c>
      <c r="G220" s="28" t="str">
        <f>IFERROR(_xlfn.XLOOKUP($B220,map_headernames!L:L,map_headernames!L:L),"")</f>
        <v/>
      </c>
      <c r="H220">
        <f>_xlfn.XLOOKUP(K220,map_headernames!$Q$1:$Q$734,map_headernames!$O$1:$O$734)</f>
        <v>0</v>
      </c>
      <c r="I220" s="23" t="str">
        <f>IFERROR(_xlfn.XLOOKUP(G220,map_headernames!L:L,map_headernames!O:O),"")</f>
        <v/>
      </c>
      <c r="L220" t="str">
        <f>IFERROR(_xlfn.XLOOKUP(G220,map_headernames!L:L,map_headernames!Q:Q),"")</f>
        <v/>
      </c>
      <c r="M220" t="str">
        <f>IFERROR(_xlfn.XLOOKUP(H220,map_headernames!O:O,map_headernames!Q:Q),"")</f>
        <v/>
      </c>
      <c r="O220" s="388" t="s">
        <v>6482</v>
      </c>
    </row>
    <row r="221" spans="1:15">
      <c r="A221">
        <v>145</v>
      </c>
      <c r="B221" t="s">
        <v>3367</v>
      </c>
      <c r="C221">
        <v>5.7471264367816097</v>
      </c>
      <c r="D221" t="s">
        <v>5933</v>
      </c>
      <c r="E221" s="28" t="str">
        <f>IFERROR(_xlfn.XLOOKUP(B221,map_headernames!M:M,map_headernames!M:M),"")</f>
        <v/>
      </c>
      <c r="F221" s="28" t="str">
        <f>IFERROR(_xlfn.XLOOKUP(B221,map_headernames!N:N,map_headernames!N:N),"")</f>
        <v/>
      </c>
      <c r="G221" s="28" t="str">
        <f>IFERROR(_xlfn.XLOOKUP($B221,map_headernames!L:L,map_headernames!L:L),"")</f>
        <v/>
      </c>
      <c r="H221">
        <f>_xlfn.XLOOKUP(K221,map_headernames!$Q$1:$Q$734,map_headernames!$O$1:$O$734)</f>
        <v>0</v>
      </c>
      <c r="I221" s="23" t="str">
        <f>IFERROR(_xlfn.XLOOKUP(G221,map_headernames!L:L,map_headernames!O:O),"")</f>
        <v/>
      </c>
      <c r="L221" t="str">
        <f>IFERROR(_xlfn.XLOOKUP(G221,map_headernames!L:L,map_headernames!Q:Q),"")</f>
        <v/>
      </c>
      <c r="M221" t="str">
        <f>IFERROR(_xlfn.XLOOKUP(H221,map_headernames!O:O,map_headernames!Q:Q),"")</f>
        <v/>
      </c>
      <c r="O221" s="388" t="s">
        <v>6482</v>
      </c>
    </row>
    <row r="222" spans="1:15">
      <c r="A222">
        <v>146</v>
      </c>
      <c r="B222" t="s">
        <v>3370</v>
      </c>
      <c r="C222">
        <v>8</v>
      </c>
      <c r="D222" t="s">
        <v>5934</v>
      </c>
      <c r="E222" s="28" t="str">
        <f>IFERROR(_xlfn.XLOOKUP(B222,map_headernames!M:M,map_headernames!M:M),"")</f>
        <v/>
      </c>
      <c r="F222" s="28" t="str">
        <f>IFERROR(_xlfn.XLOOKUP(B222,map_headernames!N:N,map_headernames!N:N),"")</f>
        <v/>
      </c>
      <c r="G222" s="28" t="str">
        <f>IFERROR(_xlfn.XLOOKUP($B222,map_headernames!L:L,map_headernames!L:L),"")</f>
        <v/>
      </c>
      <c r="H222">
        <f>_xlfn.XLOOKUP(K222,map_headernames!$Q$1:$Q$734,map_headernames!$O$1:$O$734)</f>
        <v>0</v>
      </c>
      <c r="I222" s="23" t="str">
        <f>IFERROR(_xlfn.XLOOKUP(G222,map_headernames!L:L,map_headernames!O:O),"")</f>
        <v/>
      </c>
      <c r="L222" t="str">
        <f>IFERROR(_xlfn.XLOOKUP(G222,map_headernames!L:L,map_headernames!Q:Q),"")</f>
        <v/>
      </c>
      <c r="M222" t="str">
        <f>IFERROR(_xlfn.XLOOKUP(H222,map_headernames!O:O,map_headernames!Q:Q),"")</f>
        <v/>
      </c>
      <c r="O222" s="388" t="s">
        <v>6482</v>
      </c>
    </row>
    <row r="223" spans="1:15">
      <c r="A223">
        <v>147</v>
      </c>
      <c r="B223" t="s">
        <v>3372</v>
      </c>
      <c r="C223">
        <v>3.0651340996168601</v>
      </c>
      <c r="D223" t="s">
        <v>5935</v>
      </c>
      <c r="E223" s="28" t="str">
        <f>IFERROR(_xlfn.XLOOKUP(B223,map_headernames!M:M,map_headernames!M:M),"")</f>
        <v/>
      </c>
      <c r="F223" s="28" t="str">
        <f>IFERROR(_xlfn.XLOOKUP(B223,map_headernames!N:N,map_headernames!N:N),"")</f>
        <v/>
      </c>
      <c r="G223" s="28" t="str">
        <f>IFERROR(_xlfn.XLOOKUP($B223,map_headernames!L:L,map_headernames!L:L),"")</f>
        <v/>
      </c>
      <c r="H223">
        <f>_xlfn.XLOOKUP(K223,map_headernames!$Q$1:$Q$734,map_headernames!$O$1:$O$734)</f>
        <v>0</v>
      </c>
      <c r="I223" s="23" t="str">
        <f>IFERROR(_xlfn.XLOOKUP(G223,map_headernames!L:L,map_headernames!O:O),"")</f>
        <v/>
      </c>
      <c r="L223" t="str">
        <f>IFERROR(_xlfn.XLOOKUP(G223,map_headernames!L:L,map_headernames!Q:Q),"")</f>
        <v/>
      </c>
      <c r="M223" t="str">
        <f>IFERROR(_xlfn.XLOOKUP(H223,map_headernames!O:O,map_headernames!Q:Q),"")</f>
        <v/>
      </c>
      <c r="O223" s="388" t="s">
        <v>6482</v>
      </c>
    </row>
    <row r="224" spans="1:15">
      <c r="A224">
        <v>148</v>
      </c>
      <c r="B224" t="s">
        <v>3375</v>
      </c>
      <c r="C224">
        <v>2</v>
      </c>
      <c r="D224" t="s">
        <v>5936</v>
      </c>
      <c r="E224" s="28" t="str">
        <f>IFERROR(_xlfn.XLOOKUP(B224,map_headernames!M:M,map_headernames!M:M),"")</f>
        <v/>
      </c>
      <c r="F224" s="28" t="str">
        <f>IFERROR(_xlfn.XLOOKUP(B224,map_headernames!N:N,map_headernames!N:N),"")</f>
        <v/>
      </c>
      <c r="G224" s="28" t="str">
        <f>IFERROR(_xlfn.XLOOKUP($B224,map_headernames!L:L,map_headernames!L:L),"")</f>
        <v/>
      </c>
      <c r="H224">
        <f>_xlfn.XLOOKUP(K224,map_headernames!$Q$1:$Q$734,map_headernames!$O$1:$O$734)</f>
        <v>0</v>
      </c>
      <c r="I224" s="23" t="str">
        <f>IFERROR(_xlfn.XLOOKUP(G224,map_headernames!L:L,map_headernames!O:O),"")</f>
        <v/>
      </c>
      <c r="L224" t="str">
        <f>IFERROR(_xlfn.XLOOKUP(G224,map_headernames!L:L,map_headernames!Q:Q),"")</f>
        <v/>
      </c>
      <c r="M224" t="str">
        <f>IFERROR(_xlfn.XLOOKUP(H224,map_headernames!O:O,map_headernames!Q:Q),"")</f>
        <v/>
      </c>
      <c r="O224" s="388" t="s">
        <v>6482</v>
      </c>
    </row>
    <row r="225" spans="1:15">
      <c r="A225">
        <v>149</v>
      </c>
      <c r="B225" t="s">
        <v>3377</v>
      </c>
      <c r="C225">
        <v>0.76628352490421403</v>
      </c>
      <c r="D225" t="s">
        <v>5937</v>
      </c>
      <c r="E225" s="28" t="str">
        <f>IFERROR(_xlfn.XLOOKUP(B225,map_headernames!M:M,map_headernames!M:M),"")</f>
        <v/>
      </c>
      <c r="F225" s="28" t="str">
        <f>IFERROR(_xlfn.XLOOKUP(B225,map_headernames!N:N,map_headernames!N:N),"")</f>
        <v/>
      </c>
      <c r="G225" s="28" t="str">
        <f>IFERROR(_xlfn.XLOOKUP($B225,map_headernames!L:L,map_headernames!L:L),"")</f>
        <v/>
      </c>
      <c r="H225">
        <f>_xlfn.XLOOKUP(K225,map_headernames!$Q$1:$Q$734,map_headernames!$O$1:$O$734)</f>
        <v>0</v>
      </c>
      <c r="I225" s="23" t="str">
        <f>IFERROR(_xlfn.XLOOKUP(G225,map_headernames!L:L,map_headernames!O:O),"")</f>
        <v/>
      </c>
      <c r="L225" t="str">
        <f>IFERROR(_xlfn.XLOOKUP(G225,map_headernames!L:L,map_headernames!Q:Q),"")</f>
        <v/>
      </c>
      <c r="M225" t="str">
        <f>IFERROR(_xlfn.XLOOKUP(H225,map_headernames!O:O,map_headernames!Q:Q),"")</f>
        <v/>
      </c>
      <c r="O225" s="388" t="s">
        <v>6482</v>
      </c>
    </row>
    <row r="226" spans="1:15">
      <c r="A226">
        <v>150</v>
      </c>
      <c r="B226" t="s">
        <v>3380</v>
      </c>
      <c r="C226">
        <v>2</v>
      </c>
      <c r="D226" t="s">
        <v>5938</v>
      </c>
      <c r="E226" s="28" t="str">
        <f>IFERROR(_xlfn.XLOOKUP(B226,map_headernames!M:M,map_headernames!M:M),"")</f>
        <v/>
      </c>
      <c r="F226" s="28" t="str">
        <f>IFERROR(_xlfn.XLOOKUP(B226,map_headernames!N:N,map_headernames!N:N),"")</f>
        <v/>
      </c>
      <c r="G226" s="28" t="str">
        <f>IFERROR(_xlfn.XLOOKUP($B226,map_headernames!L:L,map_headernames!L:L),"")</f>
        <v/>
      </c>
      <c r="H226">
        <f>_xlfn.XLOOKUP(K226,map_headernames!$Q$1:$Q$734,map_headernames!$O$1:$O$734)</f>
        <v>0</v>
      </c>
      <c r="I226" s="23" t="str">
        <f>IFERROR(_xlfn.XLOOKUP(G226,map_headernames!L:L,map_headernames!O:O),"")</f>
        <v/>
      </c>
      <c r="L226" t="str">
        <f>IFERROR(_xlfn.XLOOKUP(G226,map_headernames!L:L,map_headernames!Q:Q),"")</f>
        <v/>
      </c>
      <c r="M226" t="str">
        <f>IFERROR(_xlfn.XLOOKUP(H226,map_headernames!O:O,map_headernames!Q:Q),"")</f>
        <v/>
      </c>
      <c r="O226" s="388" t="s">
        <v>6482</v>
      </c>
    </row>
    <row r="227" spans="1:15">
      <c r="A227">
        <v>151</v>
      </c>
      <c r="B227" t="s">
        <v>3382</v>
      </c>
      <c r="C227">
        <v>0.76628352490421403</v>
      </c>
      <c r="D227" t="s">
        <v>5939</v>
      </c>
      <c r="E227" s="28" t="str">
        <f>IFERROR(_xlfn.XLOOKUP(B227,map_headernames!M:M,map_headernames!M:M),"")</f>
        <v/>
      </c>
      <c r="F227" s="28" t="str">
        <f>IFERROR(_xlfn.XLOOKUP(B227,map_headernames!N:N,map_headernames!N:N),"")</f>
        <v/>
      </c>
      <c r="G227" s="28" t="str">
        <f>IFERROR(_xlfn.XLOOKUP($B227,map_headernames!L:L,map_headernames!L:L),"")</f>
        <v/>
      </c>
      <c r="H227">
        <f>_xlfn.XLOOKUP(K227,map_headernames!$Q$1:$Q$734,map_headernames!$O$1:$O$734)</f>
        <v>0</v>
      </c>
      <c r="I227" s="23" t="str">
        <f>IFERROR(_xlfn.XLOOKUP(G227,map_headernames!L:L,map_headernames!O:O),"")</f>
        <v/>
      </c>
      <c r="L227" t="str">
        <f>IFERROR(_xlfn.XLOOKUP(G227,map_headernames!L:L,map_headernames!Q:Q),"")</f>
        <v/>
      </c>
      <c r="M227" t="str">
        <f>IFERROR(_xlfn.XLOOKUP(H227,map_headernames!O:O,map_headernames!Q:Q),"")</f>
        <v/>
      </c>
      <c r="O227" s="388" t="s">
        <v>6482</v>
      </c>
    </row>
    <row r="228" spans="1:15">
      <c r="A228">
        <v>152</v>
      </c>
      <c r="B228" t="s">
        <v>3385</v>
      </c>
      <c r="C228">
        <v>64</v>
      </c>
      <c r="D228" t="s">
        <v>5940</v>
      </c>
      <c r="E228" s="28" t="str">
        <f>IFERROR(_xlfn.XLOOKUP(B228,map_headernames!M:M,map_headernames!M:M),"")</f>
        <v/>
      </c>
      <c r="F228" s="28" t="str">
        <f>IFERROR(_xlfn.XLOOKUP(B228,map_headernames!N:N,map_headernames!N:N),"")</f>
        <v/>
      </c>
      <c r="G228" s="28" t="str">
        <f>IFERROR(_xlfn.XLOOKUP($B228,map_headernames!L:L,map_headernames!L:L),"")</f>
        <v/>
      </c>
      <c r="H228">
        <f>_xlfn.XLOOKUP(K228,map_headernames!$Q$1:$Q$734,map_headernames!$O$1:$O$734)</f>
        <v>0</v>
      </c>
      <c r="I228" s="23" t="str">
        <f>IFERROR(_xlfn.XLOOKUP(G228,map_headernames!L:L,map_headernames!O:O),"")</f>
        <v/>
      </c>
      <c r="L228" t="str">
        <f>IFERROR(_xlfn.XLOOKUP(G228,map_headernames!L:L,map_headernames!Q:Q),"")</f>
        <v/>
      </c>
      <c r="M228" t="str">
        <f>IFERROR(_xlfn.XLOOKUP(H228,map_headernames!O:O,map_headernames!Q:Q),"")</f>
        <v/>
      </c>
      <c r="O228" s="388" t="s">
        <v>6482</v>
      </c>
    </row>
    <row r="229" spans="1:15">
      <c r="A229">
        <v>153</v>
      </c>
      <c r="B229" t="s">
        <v>3387</v>
      </c>
      <c r="C229">
        <v>24.521072796934899</v>
      </c>
      <c r="D229" t="s">
        <v>5941</v>
      </c>
      <c r="E229" s="28" t="str">
        <f>IFERROR(_xlfn.XLOOKUP(B229,map_headernames!M:M,map_headernames!M:M),"")</f>
        <v/>
      </c>
      <c r="F229" s="28" t="str">
        <f>IFERROR(_xlfn.XLOOKUP(B229,map_headernames!N:N,map_headernames!N:N),"")</f>
        <v/>
      </c>
      <c r="G229" s="28" t="str">
        <f>IFERROR(_xlfn.XLOOKUP($B229,map_headernames!L:L,map_headernames!L:L),"")</f>
        <v/>
      </c>
      <c r="H229">
        <f>_xlfn.XLOOKUP(K229,map_headernames!$Q$1:$Q$734,map_headernames!$O$1:$O$734)</f>
        <v>0</v>
      </c>
      <c r="I229" s="23" t="str">
        <f>IFERROR(_xlfn.XLOOKUP(G229,map_headernames!L:L,map_headernames!O:O),"")</f>
        <v/>
      </c>
      <c r="L229" t="str">
        <f>IFERROR(_xlfn.XLOOKUP(G229,map_headernames!L:L,map_headernames!Q:Q),"")</f>
        <v/>
      </c>
      <c r="M229" t="str">
        <f>IFERROR(_xlfn.XLOOKUP(H229,map_headernames!O:O,map_headernames!Q:Q),"")</f>
        <v/>
      </c>
      <c r="O229" s="388" t="s">
        <v>6482</v>
      </c>
    </row>
    <row r="230" spans="1:15">
      <c r="A230">
        <v>155</v>
      </c>
      <c r="B230" t="s">
        <v>3392</v>
      </c>
      <c r="C230">
        <v>0</v>
      </c>
      <c r="D230" t="s">
        <v>5943</v>
      </c>
      <c r="E230" s="28" t="str">
        <f>IFERROR(_xlfn.XLOOKUP(B230,map_headernames!M:M,map_headernames!M:M),"")</f>
        <v/>
      </c>
      <c r="F230" s="28" t="str">
        <f>IFERROR(_xlfn.XLOOKUP(B230,map_headernames!N:N,map_headernames!N:N),"")</f>
        <v/>
      </c>
      <c r="G230" s="28" t="str">
        <f>IFERROR(_xlfn.XLOOKUP($B230,map_headernames!L:L,map_headernames!L:L),"")</f>
        <v/>
      </c>
      <c r="H230">
        <f>_xlfn.XLOOKUP(K230,map_headernames!$Q$1:$Q$734,map_headernames!$O$1:$O$734)</f>
        <v>0</v>
      </c>
      <c r="I230" s="23" t="str">
        <f>IFERROR(_xlfn.XLOOKUP(G230,map_headernames!L:L,map_headernames!O:O),"")</f>
        <v/>
      </c>
      <c r="L230" t="str">
        <f>IFERROR(_xlfn.XLOOKUP(G230,map_headernames!L:L,map_headernames!Q:Q),"")</f>
        <v/>
      </c>
      <c r="M230" t="str">
        <f>IFERROR(_xlfn.XLOOKUP(H230,map_headernames!O:O,map_headernames!Q:Q),"")</f>
        <v/>
      </c>
      <c r="O230" s="388" t="s">
        <v>6482</v>
      </c>
    </row>
    <row r="231" spans="1:15">
      <c r="A231">
        <v>156</v>
      </c>
      <c r="B231" t="s">
        <v>3394</v>
      </c>
      <c r="C231">
        <v>0</v>
      </c>
      <c r="D231" t="s">
        <v>5944</v>
      </c>
      <c r="E231" s="28" t="str">
        <f>IFERROR(_xlfn.XLOOKUP(B231,map_headernames!M:M,map_headernames!M:M),"")</f>
        <v/>
      </c>
      <c r="F231" s="28" t="str">
        <f>IFERROR(_xlfn.XLOOKUP(B231,map_headernames!N:N,map_headernames!N:N),"")</f>
        <v/>
      </c>
      <c r="G231" s="28" t="str">
        <f>IFERROR(_xlfn.XLOOKUP($B231,map_headernames!L:L,map_headernames!L:L),"")</f>
        <v/>
      </c>
      <c r="H231">
        <f>_xlfn.XLOOKUP(K231,map_headernames!$Q$1:$Q$734,map_headernames!$O$1:$O$734)</f>
        <v>0</v>
      </c>
      <c r="I231" s="23" t="str">
        <f>IFERROR(_xlfn.XLOOKUP(G231,map_headernames!L:L,map_headernames!O:O),"")</f>
        <v/>
      </c>
      <c r="L231" t="str">
        <f>IFERROR(_xlfn.XLOOKUP(G231,map_headernames!L:L,map_headernames!Q:Q),"")</f>
        <v/>
      </c>
      <c r="M231" t="str">
        <f>IFERROR(_xlfn.XLOOKUP(H231,map_headernames!O:O,map_headernames!Q:Q),"")</f>
        <v/>
      </c>
      <c r="O231" s="388" t="s">
        <v>6482</v>
      </c>
    </row>
    <row r="232" spans="1:15">
      <c r="A232">
        <v>157</v>
      </c>
      <c r="B232" t="s">
        <v>3397</v>
      </c>
      <c r="C232">
        <v>0</v>
      </c>
      <c r="D232" t="s">
        <v>5945</v>
      </c>
      <c r="E232" s="28" t="str">
        <f>IFERROR(_xlfn.XLOOKUP(B232,map_headernames!M:M,map_headernames!M:M),"")</f>
        <v/>
      </c>
      <c r="F232" s="28" t="str">
        <f>IFERROR(_xlfn.XLOOKUP(B232,map_headernames!N:N,map_headernames!N:N),"")</f>
        <v/>
      </c>
      <c r="G232" s="28" t="str">
        <f>IFERROR(_xlfn.XLOOKUP($B232,map_headernames!L:L,map_headernames!L:L),"")</f>
        <v/>
      </c>
      <c r="H232">
        <f>_xlfn.XLOOKUP(K232,map_headernames!$Q$1:$Q$734,map_headernames!$O$1:$O$734)</f>
        <v>0</v>
      </c>
      <c r="I232" s="23" t="str">
        <f>IFERROR(_xlfn.XLOOKUP(G232,map_headernames!L:L,map_headernames!O:O),"")</f>
        <v/>
      </c>
      <c r="L232" t="str">
        <f>IFERROR(_xlfn.XLOOKUP(G232,map_headernames!L:L,map_headernames!Q:Q),"")</f>
        <v/>
      </c>
      <c r="M232" t="str">
        <f>IFERROR(_xlfn.XLOOKUP(H232,map_headernames!O:O,map_headernames!Q:Q),"")</f>
        <v/>
      </c>
      <c r="O232" s="388" t="s">
        <v>6482</v>
      </c>
    </row>
    <row r="233" spans="1:15">
      <c r="A233">
        <v>158</v>
      </c>
      <c r="B233" t="s">
        <v>3399</v>
      </c>
      <c r="C233">
        <v>0</v>
      </c>
      <c r="D233" t="s">
        <v>5946</v>
      </c>
      <c r="E233" s="28" t="str">
        <f>IFERROR(_xlfn.XLOOKUP(B233,map_headernames!M:M,map_headernames!M:M),"")</f>
        <v/>
      </c>
      <c r="F233" s="28" t="str">
        <f>IFERROR(_xlfn.XLOOKUP(B233,map_headernames!N:N,map_headernames!N:N),"")</f>
        <v/>
      </c>
      <c r="G233" s="28" t="str">
        <f>IFERROR(_xlfn.XLOOKUP($B233,map_headernames!L:L,map_headernames!L:L),"")</f>
        <v/>
      </c>
      <c r="H233">
        <f>_xlfn.XLOOKUP(K233,map_headernames!$Q$1:$Q$734,map_headernames!$O$1:$O$734)</f>
        <v>0</v>
      </c>
      <c r="I233" s="23" t="str">
        <f>IFERROR(_xlfn.XLOOKUP(G233,map_headernames!L:L,map_headernames!O:O),"")</f>
        <v/>
      </c>
      <c r="L233" t="str">
        <f>IFERROR(_xlfn.XLOOKUP(G233,map_headernames!L:L,map_headernames!Q:Q),"")</f>
        <v/>
      </c>
      <c r="M233" t="str">
        <f>IFERROR(_xlfn.XLOOKUP(H233,map_headernames!O:O,map_headernames!Q:Q),"")</f>
        <v/>
      </c>
      <c r="O233" s="388" t="s">
        <v>6482</v>
      </c>
    </row>
    <row r="234" spans="1:15">
      <c r="A234">
        <v>159</v>
      </c>
      <c r="B234" t="s">
        <v>3402</v>
      </c>
      <c r="C234">
        <v>7</v>
      </c>
      <c r="D234" t="s">
        <v>5947</v>
      </c>
      <c r="E234" s="28" t="str">
        <f>IFERROR(_xlfn.XLOOKUP(B234,map_headernames!M:M,map_headernames!M:M),"")</f>
        <v/>
      </c>
      <c r="F234" s="28" t="str">
        <f>IFERROR(_xlfn.XLOOKUP(B234,map_headernames!N:N,map_headernames!N:N),"")</f>
        <v/>
      </c>
      <c r="G234" s="28" t="str">
        <f>IFERROR(_xlfn.XLOOKUP($B234,map_headernames!L:L,map_headernames!L:L),"")</f>
        <v/>
      </c>
      <c r="H234">
        <f>_xlfn.XLOOKUP(K234,map_headernames!$Q$1:$Q$734,map_headernames!$O$1:$O$734)</f>
        <v>0</v>
      </c>
      <c r="I234" s="23" t="str">
        <f>IFERROR(_xlfn.XLOOKUP(G234,map_headernames!L:L,map_headernames!O:O),"")</f>
        <v/>
      </c>
      <c r="L234" t="str">
        <f>IFERROR(_xlfn.XLOOKUP(G234,map_headernames!L:L,map_headernames!Q:Q),"")</f>
        <v/>
      </c>
      <c r="M234" t="str">
        <f>IFERROR(_xlfn.XLOOKUP(H234,map_headernames!O:O,map_headernames!Q:Q),"")</f>
        <v/>
      </c>
      <c r="O234" s="388" t="s">
        <v>6482</v>
      </c>
    </row>
    <row r="235" spans="1:15">
      <c r="A235">
        <v>160</v>
      </c>
      <c r="B235" t="s">
        <v>3404</v>
      </c>
      <c r="C235">
        <v>1.6548463356973999</v>
      </c>
      <c r="D235" t="s">
        <v>5948</v>
      </c>
      <c r="E235" s="28" t="str">
        <f>IFERROR(_xlfn.XLOOKUP(B235,map_headernames!M:M,map_headernames!M:M),"")</f>
        <v/>
      </c>
      <c r="F235" s="28" t="str">
        <f>IFERROR(_xlfn.XLOOKUP(B235,map_headernames!N:N,map_headernames!N:N),"")</f>
        <v/>
      </c>
      <c r="G235" s="28" t="str">
        <f>IFERROR(_xlfn.XLOOKUP($B235,map_headernames!L:L,map_headernames!L:L),"")</f>
        <v/>
      </c>
      <c r="H235">
        <f>_xlfn.XLOOKUP(K235,map_headernames!$Q$1:$Q$734,map_headernames!$O$1:$O$734)</f>
        <v>0</v>
      </c>
      <c r="I235" s="23" t="str">
        <f>IFERROR(_xlfn.XLOOKUP(G235,map_headernames!L:L,map_headernames!O:O),"")</f>
        <v/>
      </c>
      <c r="L235" t="str">
        <f>IFERROR(_xlfn.XLOOKUP(G235,map_headernames!L:L,map_headernames!Q:Q),"")</f>
        <v/>
      </c>
      <c r="M235" t="str">
        <f>IFERROR(_xlfn.XLOOKUP(H235,map_headernames!O:O,map_headernames!Q:Q),"")</f>
        <v/>
      </c>
      <c r="O235" s="388" t="s">
        <v>6482</v>
      </c>
    </row>
    <row r="236" spans="1:15">
      <c r="A236">
        <v>161</v>
      </c>
      <c r="B236" t="s">
        <v>3407</v>
      </c>
      <c r="C236">
        <v>0</v>
      </c>
      <c r="D236" t="s">
        <v>5949</v>
      </c>
      <c r="E236" s="28" t="str">
        <f>IFERROR(_xlfn.XLOOKUP(B236,map_headernames!M:M,map_headernames!M:M),"")</f>
        <v/>
      </c>
      <c r="F236" s="28" t="str">
        <f>IFERROR(_xlfn.XLOOKUP(B236,map_headernames!N:N,map_headernames!N:N),"")</f>
        <v/>
      </c>
      <c r="G236" s="28" t="str">
        <f>IFERROR(_xlfn.XLOOKUP($B236,map_headernames!L:L,map_headernames!L:L),"")</f>
        <v/>
      </c>
      <c r="H236">
        <f>_xlfn.XLOOKUP(K236,map_headernames!$Q$1:$Q$734,map_headernames!$O$1:$O$734)</f>
        <v>0</v>
      </c>
      <c r="I236" s="23" t="str">
        <f>IFERROR(_xlfn.XLOOKUP(G236,map_headernames!L:L,map_headernames!O:O),"")</f>
        <v/>
      </c>
      <c r="L236" t="str">
        <f>IFERROR(_xlfn.XLOOKUP(G236,map_headernames!L:L,map_headernames!Q:Q),"")</f>
        <v/>
      </c>
      <c r="M236" t="str">
        <f>IFERROR(_xlfn.XLOOKUP(H236,map_headernames!O:O,map_headernames!Q:Q),"")</f>
        <v/>
      </c>
      <c r="O236" s="388" t="s">
        <v>6482</v>
      </c>
    </row>
    <row r="237" spans="1:15">
      <c r="A237">
        <v>162</v>
      </c>
      <c r="B237" t="s">
        <v>3409</v>
      </c>
      <c r="C237">
        <v>0</v>
      </c>
      <c r="D237" t="s">
        <v>5950</v>
      </c>
      <c r="E237" s="28" t="str">
        <f>IFERROR(_xlfn.XLOOKUP(B237,map_headernames!M:M,map_headernames!M:M),"")</f>
        <v/>
      </c>
      <c r="F237" s="28" t="str">
        <f>IFERROR(_xlfn.XLOOKUP(B237,map_headernames!N:N,map_headernames!N:N),"")</f>
        <v/>
      </c>
      <c r="G237" s="28" t="str">
        <f>IFERROR(_xlfn.XLOOKUP($B237,map_headernames!L:L,map_headernames!L:L),"")</f>
        <v/>
      </c>
      <c r="H237">
        <f>_xlfn.XLOOKUP(K237,map_headernames!$Q$1:$Q$734,map_headernames!$O$1:$O$734)</f>
        <v>0</v>
      </c>
      <c r="I237" s="23" t="str">
        <f>IFERROR(_xlfn.XLOOKUP(G237,map_headernames!L:L,map_headernames!O:O),"")</f>
        <v/>
      </c>
      <c r="L237" t="str">
        <f>IFERROR(_xlfn.XLOOKUP(G237,map_headernames!L:L,map_headernames!Q:Q),"")</f>
        <v/>
      </c>
      <c r="M237" t="str">
        <f>IFERROR(_xlfn.XLOOKUP(H237,map_headernames!O:O,map_headernames!Q:Q),"")</f>
        <v/>
      </c>
      <c r="O237" s="388" t="s">
        <v>6482</v>
      </c>
    </row>
    <row r="238" spans="1:15">
      <c r="A238">
        <v>163</v>
      </c>
      <c r="B238" t="s">
        <v>3412</v>
      </c>
      <c r="C238">
        <v>7</v>
      </c>
      <c r="D238" t="s">
        <v>5951</v>
      </c>
      <c r="E238" s="28" t="str">
        <f>IFERROR(_xlfn.XLOOKUP(B238,map_headernames!M:M,map_headernames!M:M),"")</f>
        <v/>
      </c>
      <c r="F238" s="28" t="str">
        <f>IFERROR(_xlfn.XLOOKUP(B238,map_headernames!N:N,map_headernames!N:N),"")</f>
        <v/>
      </c>
      <c r="G238" s="28" t="str">
        <f>IFERROR(_xlfn.XLOOKUP($B238,map_headernames!L:L,map_headernames!L:L),"")</f>
        <v/>
      </c>
      <c r="H238">
        <f>_xlfn.XLOOKUP(K238,map_headernames!$Q$1:$Q$734,map_headernames!$O$1:$O$734)</f>
        <v>0</v>
      </c>
      <c r="I238" s="23" t="str">
        <f>IFERROR(_xlfn.XLOOKUP(G238,map_headernames!L:L,map_headernames!O:O),"")</f>
        <v/>
      </c>
      <c r="L238" t="str">
        <f>IFERROR(_xlfn.XLOOKUP(G238,map_headernames!L:L,map_headernames!Q:Q),"")</f>
        <v/>
      </c>
      <c r="M238" t="str">
        <f>IFERROR(_xlfn.XLOOKUP(H238,map_headernames!O:O,map_headernames!Q:Q),"")</f>
        <v/>
      </c>
      <c r="O238" s="388" t="s">
        <v>6482</v>
      </c>
    </row>
    <row r="239" spans="1:15">
      <c r="A239">
        <v>164</v>
      </c>
      <c r="B239" t="s">
        <v>3414</v>
      </c>
      <c r="C239">
        <v>1.6548463356973999</v>
      </c>
      <c r="D239" t="s">
        <v>5952</v>
      </c>
      <c r="E239" s="28" t="str">
        <f>IFERROR(_xlfn.XLOOKUP(B239,map_headernames!M:M,map_headernames!M:M),"")</f>
        <v/>
      </c>
      <c r="F239" s="28" t="str">
        <f>IFERROR(_xlfn.XLOOKUP(B239,map_headernames!N:N,map_headernames!N:N),"")</f>
        <v/>
      </c>
      <c r="G239" s="28" t="str">
        <f>IFERROR(_xlfn.XLOOKUP($B239,map_headernames!L:L,map_headernames!L:L),"")</f>
        <v/>
      </c>
      <c r="H239">
        <f>_xlfn.XLOOKUP(K239,map_headernames!$Q$1:$Q$734,map_headernames!$O$1:$O$734)</f>
        <v>0</v>
      </c>
      <c r="I239" s="23" t="str">
        <f>IFERROR(_xlfn.XLOOKUP(G239,map_headernames!L:L,map_headernames!O:O),"")</f>
        <v/>
      </c>
      <c r="L239" t="str">
        <f>IFERROR(_xlfn.XLOOKUP(G239,map_headernames!L:L,map_headernames!Q:Q),"")</f>
        <v/>
      </c>
      <c r="M239" t="str">
        <f>IFERROR(_xlfn.XLOOKUP(H239,map_headernames!O:O,map_headernames!Q:Q),"")</f>
        <v/>
      </c>
      <c r="O239" s="388" t="s">
        <v>6482</v>
      </c>
    </row>
    <row r="240" spans="1:15">
      <c r="A240">
        <v>165</v>
      </c>
      <c r="B240" t="s">
        <v>3417</v>
      </c>
      <c r="C240">
        <v>36</v>
      </c>
      <c r="D240" t="s">
        <v>5953</v>
      </c>
      <c r="E240" s="28" t="str">
        <f>IFERROR(_xlfn.XLOOKUP(B240,map_headernames!M:M,map_headernames!M:M),"")</f>
        <v/>
      </c>
      <c r="F240" s="28" t="str">
        <f>IFERROR(_xlfn.XLOOKUP(B240,map_headernames!N:N,map_headernames!N:N),"")</f>
        <v/>
      </c>
      <c r="G240" s="28" t="str">
        <f>IFERROR(_xlfn.XLOOKUP($B240,map_headernames!L:L,map_headernames!L:L),"")</f>
        <v/>
      </c>
      <c r="H240">
        <f>_xlfn.XLOOKUP(K240,map_headernames!$Q$1:$Q$734,map_headernames!$O$1:$O$734)</f>
        <v>0</v>
      </c>
      <c r="I240" s="23" t="str">
        <f>IFERROR(_xlfn.XLOOKUP(G240,map_headernames!L:L,map_headernames!O:O),"")</f>
        <v/>
      </c>
      <c r="L240" t="str">
        <f>IFERROR(_xlfn.XLOOKUP(G240,map_headernames!L:L,map_headernames!Q:Q),"")</f>
        <v/>
      </c>
      <c r="M240" t="str">
        <f>IFERROR(_xlfn.XLOOKUP(H240,map_headernames!O:O,map_headernames!Q:Q),"")</f>
        <v/>
      </c>
      <c r="O240" s="388" t="s">
        <v>6482</v>
      </c>
    </row>
    <row r="241" spans="1:15">
      <c r="A241">
        <v>166</v>
      </c>
      <c r="B241" t="s">
        <v>3419</v>
      </c>
      <c r="C241">
        <v>8.5106382978723403</v>
      </c>
      <c r="D241" t="s">
        <v>5954</v>
      </c>
      <c r="E241" s="28" t="str">
        <f>IFERROR(_xlfn.XLOOKUP(B241,map_headernames!M:M,map_headernames!M:M),"")</f>
        <v/>
      </c>
      <c r="F241" s="28" t="str">
        <f>IFERROR(_xlfn.XLOOKUP(B241,map_headernames!N:N,map_headernames!N:N),"")</f>
        <v/>
      </c>
      <c r="G241" s="28" t="str">
        <f>IFERROR(_xlfn.XLOOKUP($B241,map_headernames!L:L,map_headernames!L:L),"")</f>
        <v/>
      </c>
      <c r="H241">
        <f>_xlfn.XLOOKUP(K241,map_headernames!$Q$1:$Q$734,map_headernames!$O$1:$O$734)</f>
        <v>0</v>
      </c>
      <c r="I241" s="23" t="str">
        <f>IFERROR(_xlfn.XLOOKUP(G241,map_headernames!L:L,map_headernames!O:O),"")</f>
        <v/>
      </c>
      <c r="L241" t="str">
        <f>IFERROR(_xlfn.XLOOKUP(G241,map_headernames!L:L,map_headernames!Q:Q),"")</f>
        <v/>
      </c>
      <c r="M241" t="str">
        <f>IFERROR(_xlfn.XLOOKUP(H241,map_headernames!O:O,map_headernames!Q:Q),"")</f>
        <v/>
      </c>
      <c r="O241" s="388" t="s">
        <v>6482</v>
      </c>
    </row>
    <row r="242" spans="1:15">
      <c r="A242">
        <v>167</v>
      </c>
      <c r="B242" t="s">
        <v>3422</v>
      </c>
      <c r="C242">
        <v>14</v>
      </c>
      <c r="D242" t="s">
        <v>5955</v>
      </c>
      <c r="E242" s="28" t="str">
        <f>IFERROR(_xlfn.XLOOKUP(B242,map_headernames!M:M,map_headernames!M:M),"")</f>
        <v/>
      </c>
      <c r="F242" s="28" t="str">
        <f>IFERROR(_xlfn.XLOOKUP(B242,map_headernames!N:N,map_headernames!N:N),"")</f>
        <v/>
      </c>
      <c r="G242" s="28" t="str">
        <f>IFERROR(_xlfn.XLOOKUP($B242,map_headernames!L:L,map_headernames!L:L),"")</f>
        <v/>
      </c>
      <c r="H242">
        <f>_xlfn.XLOOKUP(K242,map_headernames!$Q$1:$Q$734,map_headernames!$O$1:$O$734)</f>
        <v>0</v>
      </c>
      <c r="I242" s="23" t="str">
        <f>IFERROR(_xlfn.XLOOKUP(G242,map_headernames!L:L,map_headernames!O:O),"")</f>
        <v/>
      </c>
      <c r="L242" t="str">
        <f>IFERROR(_xlfn.XLOOKUP(G242,map_headernames!L:L,map_headernames!Q:Q),"")</f>
        <v/>
      </c>
      <c r="M242" t="str">
        <f>IFERROR(_xlfn.XLOOKUP(H242,map_headernames!O:O,map_headernames!Q:Q),"")</f>
        <v/>
      </c>
      <c r="O242" s="388" t="s">
        <v>6482</v>
      </c>
    </row>
    <row r="243" spans="1:15">
      <c r="A243">
        <v>168</v>
      </c>
      <c r="B243" t="s">
        <v>3424</v>
      </c>
      <c r="C243">
        <v>3.3096926713947998</v>
      </c>
      <c r="D243" t="s">
        <v>5956</v>
      </c>
      <c r="E243" s="28" t="str">
        <f>IFERROR(_xlfn.XLOOKUP(B243,map_headernames!M:M,map_headernames!M:M),"")</f>
        <v/>
      </c>
      <c r="F243" s="28" t="str">
        <f>IFERROR(_xlfn.XLOOKUP(B243,map_headernames!N:N,map_headernames!N:N),"")</f>
        <v/>
      </c>
      <c r="G243" s="28" t="str">
        <f>IFERROR(_xlfn.XLOOKUP($B243,map_headernames!L:L,map_headernames!L:L),"")</f>
        <v/>
      </c>
      <c r="H243">
        <f>_xlfn.XLOOKUP(K243,map_headernames!$Q$1:$Q$734,map_headernames!$O$1:$O$734)</f>
        <v>0</v>
      </c>
      <c r="I243" s="23" t="str">
        <f>IFERROR(_xlfn.XLOOKUP(G243,map_headernames!L:L,map_headernames!O:O),"")</f>
        <v/>
      </c>
      <c r="L243" t="str">
        <f>IFERROR(_xlfn.XLOOKUP(G243,map_headernames!L:L,map_headernames!Q:Q),"")</f>
        <v/>
      </c>
      <c r="M243" t="str">
        <f>IFERROR(_xlfn.XLOOKUP(H243,map_headernames!O:O,map_headernames!Q:Q),"")</f>
        <v/>
      </c>
      <c r="O243" s="388" t="s">
        <v>6482</v>
      </c>
    </row>
    <row r="244" spans="1:15">
      <c r="A244">
        <v>169</v>
      </c>
      <c r="B244" t="s">
        <v>3427</v>
      </c>
      <c r="C244">
        <v>17</v>
      </c>
      <c r="D244" t="s">
        <v>5957</v>
      </c>
      <c r="E244" s="28" t="str">
        <f>IFERROR(_xlfn.XLOOKUP(B244,map_headernames!M:M,map_headernames!M:M),"")</f>
        <v/>
      </c>
      <c r="F244" s="28" t="str">
        <f>IFERROR(_xlfn.XLOOKUP(B244,map_headernames!N:N,map_headernames!N:N),"")</f>
        <v/>
      </c>
      <c r="G244" s="28" t="str">
        <f>IFERROR(_xlfn.XLOOKUP($B244,map_headernames!L:L,map_headernames!L:L),"")</f>
        <v/>
      </c>
      <c r="H244">
        <f>_xlfn.XLOOKUP(K244,map_headernames!$Q$1:$Q$734,map_headernames!$O$1:$O$734)</f>
        <v>0</v>
      </c>
      <c r="I244" s="23" t="str">
        <f>IFERROR(_xlfn.XLOOKUP(G244,map_headernames!L:L,map_headernames!O:O),"")</f>
        <v/>
      </c>
      <c r="L244" t="str">
        <f>IFERROR(_xlfn.XLOOKUP(G244,map_headernames!L:L,map_headernames!Q:Q),"")</f>
        <v/>
      </c>
      <c r="M244" t="str">
        <f>IFERROR(_xlfn.XLOOKUP(H244,map_headernames!O:O,map_headernames!Q:Q),"")</f>
        <v/>
      </c>
      <c r="O244" s="388" t="s">
        <v>6482</v>
      </c>
    </row>
    <row r="245" spans="1:15">
      <c r="A245">
        <v>170</v>
      </c>
      <c r="B245" t="s">
        <v>3429</v>
      </c>
      <c r="C245">
        <v>4.0189125295508301</v>
      </c>
      <c r="D245" t="s">
        <v>5958</v>
      </c>
      <c r="E245" s="28" t="str">
        <f>IFERROR(_xlfn.XLOOKUP(B245,map_headernames!M:M,map_headernames!M:M),"")</f>
        <v/>
      </c>
      <c r="F245" s="28" t="str">
        <f>IFERROR(_xlfn.XLOOKUP(B245,map_headernames!N:N,map_headernames!N:N),"")</f>
        <v/>
      </c>
      <c r="G245" s="28" t="str">
        <f>IFERROR(_xlfn.XLOOKUP($B245,map_headernames!L:L,map_headernames!L:L),"")</f>
        <v/>
      </c>
      <c r="H245">
        <f>_xlfn.XLOOKUP(K245,map_headernames!$Q$1:$Q$734,map_headernames!$O$1:$O$734)</f>
        <v>0</v>
      </c>
      <c r="I245" s="23" t="str">
        <f>IFERROR(_xlfn.XLOOKUP(G245,map_headernames!L:L,map_headernames!O:O),"")</f>
        <v/>
      </c>
      <c r="L245" t="str">
        <f>IFERROR(_xlfn.XLOOKUP(G245,map_headernames!L:L,map_headernames!Q:Q),"")</f>
        <v/>
      </c>
      <c r="M245" t="str">
        <f>IFERROR(_xlfn.XLOOKUP(H245,map_headernames!O:O,map_headernames!Q:Q),"")</f>
        <v/>
      </c>
      <c r="O245" s="388" t="s">
        <v>6482</v>
      </c>
    </row>
    <row r="246" spans="1:15">
      <c r="A246">
        <v>171</v>
      </c>
      <c r="B246" t="s">
        <v>3432</v>
      </c>
      <c r="C246">
        <v>7</v>
      </c>
      <c r="D246" t="s">
        <v>5959</v>
      </c>
      <c r="E246" s="28" t="str">
        <f>IFERROR(_xlfn.XLOOKUP(B246,map_headernames!M:M,map_headernames!M:M),"")</f>
        <v/>
      </c>
      <c r="F246" s="28" t="str">
        <f>IFERROR(_xlfn.XLOOKUP(B246,map_headernames!N:N,map_headernames!N:N),"")</f>
        <v/>
      </c>
      <c r="G246" s="28" t="str">
        <f>IFERROR(_xlfn.XLOOKUP($B246,map_headernames!L:L,map_headernames!L:L),"")</f>
        <v/>
      </c>
      <c r="H246">
        <f>_xlfn.XLOOKUP(K246,map_headernames!$Q$1:$Q$734,map_headernames!$O$1:$O$734)</f>
        <v>0</v>
      </c>
      <c r="I246" s="23" t="str">
        <f>IFERROR(_xlfn.XLOOKUP(G246,map_headernames!L:L,map_headernames!O:O),"")</f>
        <v/>
      </c>
      <c r="L246" t="str">
        <f>IFERROR(_xlfn.XLOOKUP(G246,map_headernames!L:L,map_headernames!Q:Q),"")</f>
        <v/>
      </c>
      <c r="M246" t="str">
        <f>IFERROR(_xlfn.XLOOKUP(H246,map_headernames!O:O,map_headernames!Q:Q),"")</f>
        <v/>
      </c>
      <c r="O246" s="388" t="s">
        <v>6482</v>
      </c>
    </row>
    <row r="247" spans="1:15">
      <c r="A247">
        <v>172</v>
      </c>
      <c r="B247" t="s">
        <v>3434</v>
      </c>
      <c r="C247">
        <v>1.6548463356973999</v>
      </c>
      <c r="D247" t="s">
        <v>5960</v>
      </c>
      <c r="E247" s="28" t="str">
        <f>IFERROR(_xlfn.XLOOKUP(B247,map_headernames!M:M,map_headernames!M:M),"")</f>
        <v/>
      </c>
      <c r="F247" s="28" t="str">
        <f>IFERROR(_xlfn.XLOOKUP(B247,map_headernames!N:N,map_headernames!N:N),"")</f>
        <v/>
      </c>
      <c r="G247" s="28" t="str">
        <f>IFERROR(_xlfn.XLOOKUP($B247,map_headernames!L:L,map_headernames!L:L),"")</f>
        <v/>
      </c>
      <c r="H247">
        <f>_xlfn.XLOOKUP(K247,map_headernames!$Q$1:$Q$734,map_headernames!$O$1:$O$734)</f>
        <v>0</v>
      </c>
      <c r="I247" s="23" t="str">
        <f>IFERROR(_xlfn.XLOOKUP(G247,map_headernames!L:L,map_headernames!O:O),"")</f>
        <v/>
      </c>
      <c r="L247" t="str">
        <f>IFERROR(_xlfn.XLOOKUP(G247,map_headernames!L:L,map_headernames!Q:Q),"")</f>
        <v/>
      </c>
      <c r="M247" t="str">
        <f>IFERROR(_xlfn.XLOOKUP(H247,map_headernames!O:O,map_headernames!Q:Q),"")</f>
        <v/>
      </c>
      <c r="O247" s="388" t="s">
        <v>6482</v>
      </c>
    </row>
    <row r="248" spans="1:15" s="18" customFormat="1">
      <c r="A248">
        <v>173</v>
      </c>
      <c r="B248" t="s">
        <v>3437</v>
      </c>
      <c r="C248">
        <v>74</v>
      </c>
      <c r="D248" t="s">
        <v>5961</v>
      </c>
      <c r="E248" s="28" t="str">
        <f>IFERROR(_xlfn.XLOOKUP(B248,map_headernames!M:M,map_headernames!M:M),"")</f>
        <v/>
      </c>
      <c r="F248" s="28" t="str">
        <f>IFERROR(_xlfn.XLOOKUP(B248,map_headernames!N:N,map_headernames!N:N),"")</f>
        <v/>
      </c>
      <c r="G248" s="28" t="str">
        <f>IFERROR(_xlfn.XLOOKUP($B248,map_headernames!L:L,map_headernames!L:L),"")</f>
        <v/>
      </c>
      <c r="H248">
        <f>_xlfn.XLOOKUP(K248,map_headernames!$Q$1:$Q$734,map_headernames!$O$1:$O$734)</f>
        <v>0</v>
      </c>
      <c r="I248" s="23" t="str">
        <f>IFERROR(_xlfn.XLOOKUP(G248,map_headernames!L:L,map_headernames!O:O),"")</f>
        <v/>
      </c>
      <c r="J248" s="23"/>
      <c r="K248"/>
      <c r="L248" t="str">
        <f>IFERROR(_xlfn.XLOOKUP(G248,map_headernames!L:L,map_headernames!Q:Q),"")</f>
        <v/>
      </c>
      <c r="M248" t="str">
        <f>IFERROR(_xlfn.XLOOKUP(H248,map_headernames!O:O,map_headernames!Q:Q),"")</f>
        <v/>
      </c>
      <c r="N248" s="489"/>
      <c r="O248" s="388" t="s">
        <v>6482</v>
      </c>
    </row>
    <row r="249" spans="1:15" s="18" customFormat="1">
      <c r="A249">
        <v>174</v>
      </c>
      <c r="B249" t="s">
        <v>3439</v>
      </c>
      <c r="C249">
        <v>17.4940898345154</v>
      </c>
      <c r="D249" t="s">
        <v>5962</v>
      </c>
      <c r="E249" s="28" t="str">
        <f>IFERROR(_xlfn.XLOOKUP(B249,map_headernames!M:M,map_headernames!M:M),"")</f>
        <v/>
      </c>
      <c r="F249" s="28" t="str">
        <f>IFERROR(_xlfn.XLOOKUP(B249,map_headernames!N:N,map_headernames!N:N),"")</f>
        <v/>
      </c>
      <c r="G249" s="28" t="str">
        <f>IFERROR(_xlfn.XLOOKUP($B249,map_headernames!L:L,map_headernames!L:L),"")</f>
        <v/>
      </c>
      <c r="H249">
        <f>_xlfn.XLOOKUP(K249,map_headernames!$Q$1:$Q$734,map_headernames!$O$1:$O$734)</f>
        <v>0</v>
      </c>
      <c r="I249" s="23" t="str">
        <f>IFERROR(_xlfn.XLOOKUP(G249,map_headernames!L:L,map_headernames!O:O),"")</f>
        <v/>
      </c>
      <c r="J249" s="23"/>
      <c r="K249"/>
      <c r="L249" t="str">
        <f>IFERROR(_xlfn.XLOOKUP(G249,map_headernames!L:L,map_headernames!Q:Q),"")</f>
        <v/>
      </c>
      <c r="M249" t="str">
        <f>IFERROR(_xlfn.XLOOKUP(H249,map_headernames!O:O,map_headernames!Q:Q),"")</f>
        <v/>
      </c>
      <c r="N249" s="489"/>
      <c r="O249" s="388" t="s">
        <v>6482</v>
      </c>
    </row>
    <row r="250" spans="1:15">
      <c r="A250">
        <v>177</v>
      </c>
      <c r="B250" t="s">
        <v>3447</v>
      </c>
      <c r="C250">
        <v>153</v>
      </c>
      <c r="D250" t="s">
        <v>5965</v>
      </c>
      <c r="E250" s="28" t="str">
        <f>IFERROR(_xlfn.XLOOKUP(B250,map_headernames!M:M,map_headernames!M:M),"")</f>
        <v/>
      </c>
      <c r="F250" s="28" t="str">
        <f>IFERROR(_xlfn.XLOOKUP(B250,map_headernames!N:N,map_headernames!N:N),"")</f>
        <v/>
      </c>
      <c r="G250" s="28" t="str">
        <f>IFERROR(_xlfn.XLOOKUP($B250,map_headernames!L:L,map_headernames!L:L),"")</f>
        <v/>
      </c>
      <c r="H250">
        <f>_xlfn.XLOOKUP(K250,map_headernames!$Q$1:$Q$734,map_headernames!$O$1:$O$734)</f>
        <v>0</v>
      </c>
      <c r="I250" s="23" t="str">
        <f>IFERROR(_xlfn.XLOOKUP(G250,map_headernames!L:L,map_headernames!O:O),"")</f>
        <v/>
      </c>
      <c r="L250" t="str">
        <f>IFERROR(_xlfn.XLOOKUP(G250,map_headernames!L:L,map_headernames!Q:Q),"")</f>
        <v/>
      </c>
      <c r="M250" t="str">
        <f>IFERROR(_xlfn.XLOOKUP(H250,map_headernames!O:O,map_headernames!Q:Q),"")</f>
        <v/>
      </c>
      <c r="O250" s="388" t="s">
        <v>6482</v>
      </c>
    </row>
    <row r="251" spans="1:15">
      <c r="A251">
        <v>178</v>
      </c>
      <c r="B251" t="s">
        <v>3449</v>
      </c>
      <c r="C251">
        <v>36.170212765957501</v>
      </c>
      <c r="D251" t="s">
        <v>5966</v>
      </c>
      <c r="E251" s="28" t="str">
        <f>IFERROR(_xlfn.XLOOKUP(B251,map_headernames!M:M,map_headernames!M:M),"")</f>
        <v/>
      </c>
      <c r="F251" s="28" t="str">
        <f>IFERROR(_xlfn.XLOOKUP(B251,map_headernames!N:N,map_headernames!N:N),"")</f>
        <v/>
      </c>
      <c r="G251" s="28" t="str">
        <f>IFERROR(_xlfn.XLOOKUP($B251,map_headernames!L:L,map_headernames!L:L),"")</f>
        <v/>
      </c>
      <c r="H251">
        <f>_xlfn.XLOOKUP(K251,map_headernames!$Q$1:$Q$734,map_headernames!$O$1:$O$734)</f>
        <v>0</v>
      </c>
      <c r="I251" s="23" t="str">
        <f>IFERROR(_xlfn.XLOOKUP(G251,map_headernames!L:L,map_headernames!O:O),"")</f>
        <v/>
      </c>
      <c r="L251" t="str">
        <f>IFERROR(_xlfn.XLOOKUP(G251,map_headernames!L:L,map_headernames!Q:Q),"")</f>
        <v/>
      </c>
      <c r="M251" t="str">
        <f>IFERROR(_xlfn.XLOOKUP(H251,map_headernames!O:O,map_headernames!Q:Q),"")</f>
        <v/>
      </c>
      <c r="O251" s="388" t="s">
        <v>6482</v>
      </c>
    </row>
    <row r="252" spans="1:15">
      <c r="A252">
        <v>179</v>
      </c>
      <c r="B252" t="s">
        <v>3452</v>
      </c>
      <c r="C252">
        <v>9</v>
      </c>
      <c r="D252" t="s">
        <v>5967</v>
      </c>
      <c r="E252" s="28" t="str">
        <f>IFERROR(_xlfn.XLOOKUP(B252,map_headernames!M:M,map_headernames!M:M),"")</f>
        <v/>
      </c>
      <c r="F252" s="28" t="str">
        <f>IFERROR(_xlfn.XLOOKUP(B252,map_headernames!N:N,map_headernames!N:N),"")</f>
        <v/>
      </c>
      <c r="G252" s="28" t="str">
        <f>IFERROR(_xlfn.XLOOKUP($B252,map_headernames!L:L,map_headernames!L:L),"")</f>
        <v/>
      </c>
      <c r="H252">
        <f>_xlfn.XLOOKUP(K252,map_headernames!$Q$1:$Q$734,map_headernames!$O$1:$O$734)</f>
        <v>0</v>
      </c>
      <c r="I252" s="23" t="str">
        <f>IFERROR(_xlfn.XLOOKUP(G252,map_headernames!L:L,map_headernames!O:O),"")</f>
        <v/>
      </c>
      <c r="L252" t="str">
        <f>IFERROR(_xlfn.XLOOKUP(G252,map_headernames!L:L,map_headernames!Q:Q),"")</f>
        <v/>
      </c>
      <c r="M252" t="str">
        <f>IFERROR(_xlfn.XLOOKUP(H252,map_headernames!O:O,map_headernames!Q:Q),"")</f>
        <v/>
      </c>
      <c r="O252" s="388" t="s">
        <v>6482</v>
      </c>
    </row>
    <row r="253" spans="1:15">
      <c r="A253">
        <v>180</v>
      </c>
      <c r="B253" t="s">
        <v>3454</v>
      </c>
      <c r="C253">
        <v>2.12765957446809</v>
      </c>
      <c r="D253" t="s">
        <v>5968</v>
      </c>
      <c r="E253" s="28" t="str">
        <f>IFERROR(_xlfn.XLOOKUP(B253,map_headernames!M:M,map_headernames!M:M),"")</f>
        <v/>
      </c>
      <c r="F253" s="28" t="str">
        <f>IFERROR(_xlfn.XLOOKUP(B253,map_headernames!N:N,map_headernames!N:N),"")</f>
        <v/>
      </c>
      <c r="G253" s="28" t="str">
        <f>IFERROR(_xlfn.XLOOKUP($B253,map_headernames!L:L,map_headernames!L:L),"")</f>
        <v/>
      </c>
      <c r="H253">
        <f>_xlfn.XLOOKUP(K253,map_headernames!$Q$1:$Q$734,map_headernames!$O$1:$O$734)</f>
        <v>0</v>
      </c>
      <c r="I253" s="23" t="str">
        <f>IFERROR(_xlfn.XLOOKUP(G253,map_headernames!L:L,map_headernames!O:O),"")</f>
        <v/>
      </c>
      <c r="L253" t="str">
        <f>IFERROR(_xlfn.XLOOKUP(G253,map_headernames!L:L,map_headernames!Q:Q),"")</f>
        <v/>
      </c>
      <c r="M253" t="str">
        <f>IFERROR(_xlfn.XLOOKUP(H253,map_headernames!O:O,map_headernames!Q:Q),"")</f>
        <v/>
      </c>
      <c r="O253" s="388" t="s">
        <v>6482</v>
      </c>
    </row>
    <row r="254" spans="1:15">
      <c r="A254">
        <v>181</v>
      </c>
      <c r="B254" t="s">
        <v>3457</v>
      </c>
      <c r="C254">
        <v>49</v>
      </c>
      <c r="D254" t="s">
        <v>5969</v>
      </c>
      <c r="E254" s="28" t="str">
        <f>IFERROR(_xlfn.XLOOKUP(B254,map_headernames!M:M,map_headernames!M:M),"")</f>
        <v/>
      </c>
      <c r="F254" s="28" t="str">
        <f>IFERROR(_xlfn.XLOOKUP(B254,map_headernames!N:N,map_headernames!N:N),"")</f>
        <v/>
      </c>
      <c r="G254" s="28" t="str">
        <f>IFERROR(_xlfn.XLOOKUP($B254,map_headernames!L:L,map_headernames!L:L),"")</f>
        <v/>
      </c>
      <c r="H254">
        <f>_xlfn.XLOOKUP(K254,map_headernames!$Q$1:$Q$734,map_headernames!$O$1:$O$734)</f>
        <v>0</v>
      </c>
      <c r="I254" s="23" t="str">
        <f>IFERROR(_xlfn.XLOOKUP(G254,map_headernames!L:L,map_headernames!O:O),"")</f>
        <v/>
      </c>
      <c r="L254" t="str">
        <f>IFERROR(_xlfn.XLOOKUP(G254,map_headernames!L:L,map_headernames!Q:Q),"")</f>
        <v/>
      </c>
      <c r="M254" t="str">
        <f>IFERROR(_xlfn.XLOOKUP(H254,map_headernames!O:O,map_headernames!Q:Q),"")</f>
        <v/>
      </c>
      <c r="O254" s="388" t="s">
        <v>6482</v>
      </c>
    </row>
    <row r="255" spans="1:15">
      <c r="A255">
        <v>182</v>
      </c>
      <c r="B255" t="s">
        <v>3459</v>
      </c>
      <c r="C255">
        <v>11.5839243498818</v>
      </c>
      <c r="D255" t="s">
        <v>5970</v>
      </c>
      <c r="E255" s="28" t="str">
        <f>IFERROR(_xlfn.XLOOKUP(B255,map_headernames!M:M,map_headernames!M:M),"")</f>
        <v/>
      </c>
      <c r="F255" s="28" t="str">
        <f>IFERROR(_xlfn.XLOOKUP(B255,map_headernames!N:N,map_headernames!N:N),"")</f>
        <v/>
      </c>
      <c r="G255" s="28" t="str">
        <f>IFERROR(_xlfn.XLOOKUP($B255,map_headernames!L:L,map_headernames!L:L),"")</f>
        <v/>
      </c>
      <c r="H255">
        <f>_xlfn.XLOOKUP(K255,map_headernames!$Q$1:$Q$734,map_headernames!$O$1:$O$734)</f>
        <v>0</v>
      </c>
      <c r="I255" s="23" t="str">
        <f>IFERROR(_xlfn.XLOOKUP(G255,map_headernames!L:L,map_headernames!O:O),"")</f>
        <v/>
      </c>
      <c r="L255" t="str">
        <f>IFERROR(_xlfn.XLOOKUP(G255,map_headernames!L:L,map_headernames!Q:Q),"")</f>
        <v/>
      </c>
      <c r="M255" t="str">
        <f>IFERROR(_xlfn.XLOOKUP(H255,map_headernames!O:O,map_headernames!Q:Q),"")</f>
        <v/>
      </c>
      <c r="O255" s="388" t="s">
        <v>6482</v>
      </c>
    </row>
    <row r="256" spans="1:15">
      <c r="A256">
        <v>183</v>
      </c>
      <c r="B256" t="s">
        <v>3462</v>
      </c>
      <c r="C256">
        <v>58</v>
      </c>
      <c r="D256" t="s">
        <v>5971</v>
      </c>
      <c r="E256" s="28" t="str">
        <f>IFERROR(_xlfn.XLOOKUP(B256,map_headernames!M:M,map_headernames!M:M),"")</f>
        <v/>
      </c>
      <c r="F256" s="28" t="str">
        <f>IFERROR(_xlfn.XLOOKUP(B256,map_headernames!N:N,map_headernames!N:N),"")</f>
        <v/>
      </c>
      <c r="G256" s="28" t="str">
        <f>IFERROR(_xlfn.XLOOKUP($B256,map_headernames!L:L,map_headernames!L:L),"")</f>
        <v/>
      </c>
      <c r="H256">
        <f>_xlfn.XLOOKUP(K256,map_headernames!$Q$1:$Q$734,map_headernames!$O$1:$O$734)</f>
        <v>0</v>
      </c>
      <c r="I256" s="23" t="str">
        <f>IFERROR(_xlfn.XLOOKUP(G256,map_headernames!L:L,map_headernames!O:O),"")</f>
        <v/>
      </c>
      <c r="L256" t="str">
        <f>IFERROR(_xlfn.XLOOKUP(G256,map_headernames!L:L,map_headernames!Q:Q),"")</f>
        <v/>
      </c>
      <c r="M256" t="str">
        <f>IFERROR(_xlfn.XLOOKUP(H256,map_headernames!O:O,map_headernames!Q:Q),"")</f>
        <v/>
      </c>
      <c r="O256" s="388" t="s">
        <v>6482</v>
      </c>
    </row>
    <row r="257" spans="1:15">
      <c r="A257">
        <v>184</v>
      </c>
      <c r="B257" t="s">
        <v>3464</v>
      </c>
      <c r="C257">
        <v>13.711583924349901</v>
      </c>
      <c r="D257" t="s">
        <v>5972</v>
      </c>
      <c r="E257" s="28" t="str">
        <f>IFERROR(_xlfn.XLOOKUP(B257,map_headernames!M:M,map_headernames!M:M),"")</f>
        <v/>
      </c>
      <c r="F257" s="28" t="str">
        <f>IFERROR(_xlfn.XLOOKUP(B257,map_headernames!N:N,map_headernames!N:N),"")</f>
        <v/>
      </c>
      <c r="G257" s="28" t="str">
        <f>IFERROR(_xlfn.XLOOKUP($B257,map_headernames!L:L,map_headernames!L:L),"")</f>
        <v/>
      </c>
      <c r="H257">
        <f>_xlfn.XLOOKUP(K257,map_headernames!$Q$1:$Q$734,map_headernames!$O$1:$O$734)</f>
        <v>0</v>
      </c>
      <c r="I257" s="23" t="str">
        <f>IFERROR(_xlfn.XLOOKUP(G257,map_headernames!L:L,map_headernames!O:O),"")</f>
        <v/>
      </c>
      <c r="L257" t="str">
        <f>IFERROR(_xlfn.XLOOKUP(G257,map_headernames!L:L,map_headernames!Q:Q),"")</f>
        <v/>
      </c>
      <c r="M257" t="str">
        <f>IFERROR(_xlfn.XLOOKUP(H257,map_headernames!O:O,map_headernames!Q:Q),"")</f>
        <v/>
      </c>
      <c r="O257" s="388" t="s">
        <v>6482</v>
      </c>
    </row>
    <row r="258" spans="1:15">
      <c r="A258">
        <v>185</v>
      </c>
      <c r="B258" t="s">
        <v>3467</v>
      </c>
      <c r="C258">
        <v>15</v>
      </c>
      <c r="D258" t="s">
        <v>5973</v>
      </c>
      <c r="E258" s="28" t="str">
        <f>IFERROR(_xlfn.XLOOKUP(B258,map_headernames!M:M,map_headernames!M:M),"")</f>
        <v/>
      </c>
      <c r="F258" s="28" t="str">
        <f>IFERROR(_xlfn.XLOOKUP(B258,map_headernames!N:N,map_headernames!N:N),"")</f>
        <v/>
      </c>
      <c r="G258" s="28" t="str">
        <f>IFERROR(_xlfn.XLOOKUP($B258,map_headernames!L:L,map_headernames!L:L),"")</f>
        <v/>
      </c>
      <c r="H258">
        <f>_xlfn.XLOOKUP(K258,map_headernames!$Q$1:$Q$734,map_headernames!$O$1:$O$734)</f>
        <v>0</v>
      </c>
      <c r="I258" s="23" t="str">
        <f>IFERROR(_xlfn.XLOOKUP(G258,map_headernames!L:L,map_headernames!O:O),"")</f>
        <v/>
      </c>
      <c r="L258" t="str">
        <f>IFERROR(_xlfn.XLOOKUP(G258,map_headernames!L:L,map_headernames!Q:Q),"")</f>
        <v/>
      </c>
      <c r="M258" t="str">
        <f>IFERROR(_xlfn.XLOOKUP(H258,map_headernames!O:O,map_headernames!Q:Q),"")</f>
        <v/>
      </c>
      <c r="O258" s="388" t="s">
        <v>6482</v>
      </c>
    </row>
    <row r="259" spans="1:15">
      <c r="A259">
        <v>186</v>
      </c>
      <c r="B259" t="s">
        <v>3469</v>
      </c>
      <c r="C259">
        <v>3.5460992907801399</v>
      </c>
      <c r="D259" t="s">
        <v>5974</v>
      </c>
      <c r="E259" s="28" t="str">
        <f>IFERROR(_xlfn.XLOOKUP(B259,map_headernames!M:M,map_headernames!M:M),"")</f>
        <v/>
      </c>
      <c r="F259" s="28" t="str">
        <f>IFERROR(_xlfn.XLOOKUP(B259,map_headernames!N:N,map_headernames!N:N),"")</f>
        <v/>
      </c>
      <c r="G259" s="28" t="str">
        <f>IFERROR(_xlfn.XLOOKUP($B259,map_headernames!L:L,map_headernames!L:L),"")</f>
        <v/>
      </c>
      <c r="H259">
        <f>_xlfn.XLOOKUP(K259,map_headernames!$Q$1:$Q$734,map_headernames!$O$1:$O$734)</f>
        <v>0</v>
      </c>
      <c r="I259" s="23" t="str">
        <f>IFERROR(_xlfn.XLOOKUP(G259,map_headernames!L:L,map_headernames!O:O),"")</f>
        <v/>
      </c>
      <c r="L259" t="str">
        <f>IFERROR(_xlfn.XLOOKUP(G259,map_headernames!L:L,map_headernames!Q:Q),"")</f>
        <v/>
      </c>
      <c r="M259" t="str">
        <f>IFERROR(_xlfn.XLOOKUP(H259,map_headernames!O:O,map_headernames!Q:Q),"")</f>
        <v/>
      </c>
      <c r="O259" s="388" t="s">
        <v>6482</v>
      </c>
    </row>
    <row r="260" spans="1:15">
      <c r="A260">
        <v>187</v>
      </c>
      <c r="B260" t="s">
        <v>3472</v>
      </c>
      <c r="C260">
        <v>116</v>
      </c>
      <c r="D260" t="s">
        <v>5975</v>
      </c>
      <c r="E260" s="28" t="str">
        <f>IFERROR(_xlfn.XLOOKUP(B260,map_headernames!M:M,map_headernames!M:M),"")</f>
        <v/>
      </c>
      <c r="F260" s="28" t="str">
        <f>IFERROR(_xlfn.XLOOKUP(B260,map_headernames!N:N,map_headernames!N:N),"")</f>
        <v/>
      </c>
      <c r="G260" s="28" t="str">
        <f>IFERROR(_xlfn.XLOOKUP($B260,map_headernames!L:L,map_headernames!L:L),"")</f>
        <v/>
      </c>
      <c r="H260">
        <f>_xlfn.XLOOKUP(K260,map_headernames!$Q$1:$Q$734,map_headernames!$O$1:$O$734)</f>
        <v>0</v>
      </c>
      <c r="I260" s="23" t="str">
        <f>IFERROR(_xlfn.XLOOKUP(G260,map_headernames!L:L,map_headernames!O:O),"")</f>
        <v/>
      </c>
      <c r="L260" t="str">
        <f>IFERROR(_xlfn.XLOOKUP(G260,map_headernames!L:L,map_headernames!Q:Q),"")</f>
        <v/>
      </c>
      <c r="M260" t="str">
        <f>IFERROR(_xlfn.XLOOKUP(H260,map_headernames!O:O,map_headernames!Q:Q),"")</f>
        <v/>
      </c>
      <c r="O260" s="388" t="s">
        <v>6482</v>
      </c>
    </row>
    <row r="261" spans="1:15">
      <c r="A261">
        <v>188</v>
      </c>
      <c r="B261" t="s">
        <v>3474</v>
      </c>
      <c r="C261">
        <v>27.423167848699801</v>
      </c>
      <c r="D261" t="s">
        <v>5976</v>
      </c>
      <c r="E261" s="28" t="str">
        <f>IFERROR(_xlfn.XLOOKUP(B261,map_headernames!M:M,map_headernames!M:M),"")</f>
        <v/>
      </c>
      <c r="F261" s="28" t="str">
        <f>IFERROR(_xlfn.XLOOKUP(B261,map_headernames!N:N,map_headernames!N:N),"")</f>
        <v/>
      </c>
      <c r="G261" s="28" t="str">
        <f>IFERROR(_xlfn.XLOOKUP($B261,map_headernames!L:L,map_headernames!L:L),"")</f>
        <v/>
      </c>
      <c r="H261">
        <f>_xlfn.XLOOKUP(K261,map_headernames!$Q$1:$Q$734,map_headernames!$O$1:$O$734)</f>
        <v>0</v>
      </c>
      <c r="I261" s="23" t="str">
        <f>IFERROR(_xlfn.XLOOKUP(G261,map_headernames!L:L,map_headernames!O:O),"")</f>
        <v/>
      </c>
      <c r="L261" t="str">
        <f>IFERROR(_xlfn.XLOOKUP(G261,map_headernames!L:L,map_headernames!Q:Q),"")</f>
        <v/>
      </c>
      <c r="M261" t="str">
        <f>IFERROR(_xlfn.XLOOKUP(H261,map_headernames!O:O,map_headernames!Q:Q),"")</f>
        <v/>
      </c>
      <c r="O261" s="388" t="s">
        <v>6482</v>
      </c>
    </row>
    <row r="262" spans="1:15">
      <c r="A262">
        <v>189</v>
      </c>
      <c r="B262" t="s">
        <v>3477</v>
      </c>
      <c r="C262">
        <v>61</v>
      </c>
      <c r="D262" t="s">
        <v>5977</v>
      </c>
      <c r="E262" s="28" t="str">
        <f>IFERROR(_xlfn.XLOOKUP(B262,map_headernames!M:M,map_headernames!M:M),"")</f>
        <v/>
      </c>
      <c r="F262" s="28" t="str">
        <f>IFERROR(_xlfn.XLOOKUP(B262,map_headernames!N:N,map_headernames!N:N),"")</f>
        <v/>
      </c>
      <c r="G262" s="28" t="str">
        <f>IFERROR(_xlfn.XLOOKUP($B262,map_headernames!L:L,map_headernames!L:L),"")</f>
        <v/>
      </c>
      <c r="H262">
        <f>_xlfn.XLOOKUP(K262,map_headernames!$Q$1:$Q$734,map_headernames!$O$1:$O$734)</f>
        <v>0</v>
      </c>
      <c r="I262" s="23" t="str">
        <f>IFERROR(_xlfn.XLOOKUP(G262,map_headernames!L:L,map_headernames!O:O),"")</f>
        <v/>
      </c>
      <c r="L262" t="str">
        <f>IFERROR(_xlfn.XLOOKUP(G262,map_headernames!L:L,map_headernames!Q:Q),"")</f>
        <v/>
      </c>
      <c r="M262" t="str">
        <f>IFERROR(_xlfn.XLOOKUP(H262,map_headernames!O:O,map_headernames!Q:Q),"")</f>
        <v/>
      </c>
      <c r="O262" s="388" t="s">
        <v>6482</v>
      </c>
    </row>
    <row r="263" spans="1:15" s="18" customFormat="1">
      <c r="A263">
        <v>190</v>
      </c>
      <c r="B263" t="s">
        <v>3479</v>
      </c>
      <c r="C263">
        <v>14.420803782505899</v>
      </c>
      <c r="D263" t="s">
        <v>5978</v>
      </c>
      <c r="E263" s="28" t="str">
        <f>IFERROR(_xlfn.XLOOKUP(B263,map_headernames!M:M,map_headernames!M:M),"")</f>
        <v/>
      </c>
      <c r="F263" s="28" t="str">
        <f>IFERROR(_xlfn.XLOOKUP(B263,map_headernames!N:N,map_headernames!N:N),"")</f>
        <v/>
      </c>
      <c r="G263" s="28" t="str">
        <f>IFERROR(_xlfn.XLOOKUP($B263,map_headernames!L:L,map_headernames!L:L),"")</f>
        <v/>
      </c>
      <c r="H263">
        <f>_xlfn.XLOOKUP(K263,map_headernames!$Q$1:$Q$734,map_headernames!$O$1:$O$734)</f>
        <v>0</v>
      </c>
      <c r="I263" s="23" t="str">
        <f>IFERROR(_xlfn.XLOOKUP(G263,map_headernames!L:L,map_headernames!O:O),"")</f>
        <v/>
      </c>
      <c r="J263" s="23"/>
      <c r="K263"/>
      <c r="L263" t="str">
        <f>IFERROR(_xlfn.XLOOKUP(G263,map_headernames!L:L,map_headernames!Q:Q),"")</f>
        <v/>
      </c>
      <c r="M263" t="str">
        <f>IFERROR(_xlfn.XLOOKUP(H263,map_headernames!O:O,map_headernames!Q:Q),"")</f>
        <v/>
      </c>
      <c r="N263" s="489"/>
      <c r="O263" s="388" t="s">
        <v>6482</v>
      </c>
    </row>
    <row r="264" spans="1:15">
      <c r="A264">
        <v>191</v>
      </c>
      <c r="B264" t="s">
        <v>3482</v>
      </c>
      <c r="C264">
        <v>20</v>
      </c>
      <c r="D264" t="s">
        <v>5979</v>
      </c>
      <c r="E264" s="28" t="str">
        <f>IFERROR(_xlfn.XLOOKUP(B264,map_headernames!M:M,map_headernames!M:M),"")</f>
        <v/>
      </c>
      <c r="F264" s="28" t="str">
        <f>IFERROR(_xlfn.XLOOKUP(B264,map_headernames!N:N,map_headernames!N:N),"")</f>
        <v/>
      </c>
      <c r="G264" s="28" t="str">
        <f>IFERROR(_xlfn.XLOOKUP($B264,map_headernames!L:L,map_headernames!L:L),"")</f>
        <v/>
      </c>
      <c r="H264">
        <f>_xlfn.XLOOKUP(K264,map_headernames!$Q$1:$Q$734,map_headernames!$O$1:$O$734)</f>
        <v>0</v>
      </c>
      <c r="I264" s="23" t="str">
        <f>IFERROR(_xlfn.XLOOKUP(G264,map_headernames!L:L,map_headernames!O:O),"")</f>
        <v/>
      </c>
      <c r="L264" t="str">
        <f>IFERROR(_xlfn.XLOOKUP(G264,map_headernames!L:L,map_headernames!Q:Q),"")</f>
        <v/>
      </c>
      <c r="M264" t="str">
        <f>IFERROR(_xlfn.XLOOKUP(H264,map_headernames!O:O,map_headernames!Q:Q),"")</f>
        <v/>
      </c>
      <c r="O264" s="388" t="s">
        <v>6482</v>
      </c>
    </row>
    <row r="265" spans="1:15">
      <c r="A265">
        <v>192</v>
      </c>
      <c r="B265" t="s">
        <v>3484</v>
      </c>
      <c r="C265">
        <v>4.72813238770686</v>
      </c>
      <c r="D265" t="s">
        <v>5980</v>
      </c>
      <c r="E265" s="28" t="str">
        <f>IFERROR(_xlfn.XLOOKUP(B265,map_headernames!M:M,map_headernames!M:M),"")</f>
        <v/>
      </c>
      <c r="F265" s="28" t="str">
        <f>IFERROR(_xlfn.XLOOKUP(B265,map_headernames!N:N,map_headernames!N:N),"")</f>
        <v/>
      </c>
      <c r="G265" s="28" t="str">
        <f>IFERROR(_xlfn.XLOOKUP($B265,map_headernames!L:L,map_headernames!L:L),"")</f>
        <v/>
      </c>
      <c r="H265">
        <f>_xlfn.XLOOKUP(K265,map_headernames!$Q$1:$Q$734,map_headernames!$O$1:$O$734)</f>
        <v>0</v>
      </c>
      <c r="I265" s="23" t="str">
        <f>IFERROR(_xlfn.XLOOKUP(G265,map_headernames!L:L,map_headernames!O:O),"")</f>
        <v/>
      </c>
      <c r="L265" t="str">
        <f>IFERROR(_xlfn.XLOOKUP(G265,map_headernames!L:L,map_headernames!Q:Q),"")</f>
        <v/>
      </c>
      <c r="M265" t="str">
        <f>IFERROR(_xlfn.XLOOKUP(H265,map_headernames!O:O,map_headernames!Q:Q),"")</f>
        <v/>
      </c>
      <c r="O265" s="388" t="s">
        <v>6482</v>
      </c>
    </row>
    <row r="266" spans="1:15">
      <c r="A266">
        <v>193</v>
      </c>
      <c r="B266" t="s">
        <v>3487</v>
      </c>
      <c r="C266">
        <v>35</v>
      </c>
      <c r="D266" t="s">
        <v>5981</v>
      </c>
      <c r="E266" s="28" t="str">
        <f>IFERROR(_xlfn.XLOOKUP(B266,map_headernames!M:M,map_headernames!M:M),"")</f>
        <v/>
      </c>
      <c r="F266" s="28" t="str">
        <f>IFERROR(_xlfn.XLOOKUP(B266,map_headernames!N:N,map_headernames!N:N),"")</f>
        <v/>
      </c>
      <c r="G266" s="28" t="str">
        <f>IFERROR(_xlfn.XLOOKUP($B266,map_headernames!L:L,map_headernames!L:L),"")</f>
        <v/>
      </c>
      <c r="H266">
        <f>_xlfn.XLOOKUP(K266,map_headernames!$Q$1:$Q$734,map_headernames!$O$1:$O$734)</f>
        <v>0</v>
      </c>
      <c r="I266" s="23" t="str">
        <f>IFERROR(_xlfn.XLOOKUP(G266,map_headernames!L:L,map_headernames!O:O),"")</f>
        <v/>
      </c>
      <c r="L266" t="str">
        <f>IFERROR(_xlfn.XLOOKUP(G266,map_headernames!L:L,map_headernames!Q:Q),"")</f>
        <v/>
      </c>
      <c r="M266" t="str">
        <f>IFERROR(_xlfn.XLOOKUP(H266,map_headernames!O:O,map_headernames!Q:Q),"")</f>
        <v/>
      </c>
      <c r="O266" s="388" t="s">
        <v>6482</v>
      </c>
    </row>
    <row r="267" spans="1:15">
      <c r="A267">
        <v>194</v>
      </c>
      <c r="B267" t="s">
        <v>3489</v>
      </c>
      <c r="C267">
        <v>8.2742316784870003</v>
      </c>
      <c r="D267" t="s">
        <v>5982</v>
      </c>
      <c r="E267" s="28" t="str">
        <f>IFERROR(_xlfn.XLOOKUP(B267,map_headernames!M:M,map_headernames!M:M),"")</f>
        <v/>
      </c>
      <c r="F267" s="28" t="str">
        <f>IFERROR(_xlfn.XLOOKUP(B267,map_headernames!N:N,map_headernames!N:N),"")</f>
        <v/>
      </c>
      <c r="G267" s="28" t="str">
        <f>IFERROR(_xlfn.XLOOKUP($B267,map_headernames!L:L,map_headernames!L:L),"")</f>
        <v/>
      </c>
      <c r="H267">
        <f>_xlfn.XLOOKUP(K267,map_headernames!$Q$1:$Q$734,map_headernames!$O$1:$O$734)</f>
        <v>0</v>
      </c>
      <c r="I267" s="23" t="str">
        <f>IFERROR(_xlfn.XLOOKUP(G267,map_headernames!L:L,map_headernames!O:O),"")</f>
        <v/>
      </c>
      <c r="L267" t="str">
        <f>IFERROR(_xlfn.XLOOKUP(G267,map_headernames!L:L,map_headernames!Q:Q),"")</f>
        <v/>
      </c>
      <c r="M267" t="str">
        <f>IFERROR(_xlfn.XLOOKUP(H267,map_headernames!O:O,map_headernames!Q:Q),"")</f>
        <v/>
      </c>
      <c r="O267" s="388" t="s">
        <v>6482</v>
      </c>
    </row>
    <row r="268" spans="1:15">
      <c r="A268">
        <v>195</v>
      </c>
      <c r="B268" t="s">
        <v>3492</v>
      </c>
      <c r="C268">
        <v>0</v>
      </c>
      <c r="D268" t="s">
        <v>5983</v>
      </c>
      <c r="E268" s="28" t="str">
        <f>IFERROR(_xlfn.XLOOKUP(B268,map_headernames!M:M,map_headernames!M:M),"")</f>
        <v/>
      </c>
      <c r="F268" s="28" t="str">
        <f>IFERROR(_xlfn.XLOOKUP(B268,map_headernames!N:N,map_headernames!N:N),"")</f>
        <v/>
      </c>
      <c r="G268" s="28" t="str">
        <f>IFERROR(_xlfn.XLOOKUP($B268,map_headernames!L:L,map_headernames!L:L),"")</f>
        <v/>
      </c>
      <c r="H268">
        <f>_xlfn.XLOOKUP(K268,map_headernames!$Q$1:$Q$734,map_headernames!$O$1:$O$734)</f>
        <v>0</v>
      </c>
      <c r="I268" s="23" t="str">
        <f>IFERROR(_xlfn.XLOOKUP(G268,map_headernames!L:L,map_headernames!O:O),"")</f>
        <v/>
      </c>
      <c r="L268" t="str">
        <f>IFERROR(_xlfn.XLOOKUP(G268,map_headernames!L:L,map_headernames!Q:Q),"")</f>
        <v/>
      </c>
      <c r="M268" t="str">
        <f>IFERROR(_xlfn.XLOOKUP(H268,map_headernames!O:O,map_headernames!Q:Q),"")</f>
        <v/>
      </c>
      <c r="O268" s="388" t="s">
        <v>6482</v>
      </c>
    </row>
    <row r="269" spans="1:15">
      <c r="A269">
        <v>196</v>
      </c>
      <c r="B269" t="s">
        <v>3494</v>
      </c>
      <c r="C269">
        <v>0</v>
      </c>
      <c r="D269" t="s">
        <v>5984</v>
      </c>
      <c r="E269" s="28" t="str">
        <f>IFERROR(_xlfn.XLOOKUP(B269,map_headernames!M:M,map_headernames!M:M),"")</f>
        <v/>
      </c>
      <c r="F269" s="28" t="str">
        <f>IFERROR(_xlfn.XLOOKUP(B269,map_headernames!N:N,map_headernames!N:N),"")</f>
        <v/>
      </c>
      <c r="G269" s="28" t="str">
        <f>IFERROR(_xlfn.XLOOKUP($B269,map_headernames!L:L,map_headernames!L:L),"")</f>
        <v/>
      </c>
      <c r="H269">
        <f>_xlfn.XLOOKUP(K269,map_headernames!$Q$1:$Q$734,map_headernames!$O$1:$O$734)</f>
        <v>0</v>
      </c>
      <c r="I269" s="23" t="str">
        <f>IFERROR(_xlfn.XLOOKUP(G269,map_headernames!L:L,map_headernames!O:O),"")</f>
        <v/>
      </c>
      <c r="L269" t="str">
        <f>IFERROR(_xlfn.XLOOKUP(G269,map_headernames!L:L,map_headernames!Q:Q),"")</f>
        <v/>
      </c>
      <c r="M269" t="str">
        <f>IFERROR(_xlfn.XLOOKUP(H269,map_headernames!O:O,map_headernames!Q:Q),"")</f>
        <v/>
      </c>
      <c r="O269" s="388" t="s">
        <v>6482</v>
      </c>
    </row>
    <row r="270" spans="1:15">
      <c r="A270">
        <v>197</v>
      </c>
      <c r="B270" t="s">
        <v>3497</v>
      </c>
      <c r="C270">
        <v>555</v>
      </c>
      <c r="D270" t="s">
        <v>5985</v>
      </c>
      <c r="E270" s="28" t="str">
        <f>IFERROR(_xlfn.XLOOKUP(B270,map_headernames!M:M,map_headernames!M:M),"")</f>
        <v/>
      </c>
      <c r="F270" s="28" t="str">
        <f>IFERROR(_xlfn.XLOOKUP(B270,map_headernames!N:N,map_headernames!N:N),"")</f>
        <v/>
      </c>
      <c r="G270" s="28" t="str">
        <f>IFERROR(_xlfn.XLOOKUP($B270,map_headernames!L:L,map_headernames!L:L),"")</f>
        <v/>
      </c>
      <c r="H270">
        <f>_xlfn.XLOOKUP(K270,map_headernames!$Q$1:$Q$734,map_headernames!$O$1:$O$734)</f>
        <v>0</v>
      </c>
      <c r="I270" s="23" t="str">
        <f>IFERROR(_xlfn.XLOOKUP(G270,map_headernames!L:L,map_headernames!O:O),"")</f>
        <v/>
      </c>
      <c r="L270" t="str">
        <f>IFERROR(_xlfn.XLOOKUP(G270,map_headernames!L:L,map_headernames!Q:Q),"")</f>
        <v/>
      </c>
      <c r="M270" t="str">
        <f>IFERROR(_xlfn.XLOOKUP(H270,map_headernames!O:O,map_headernames!Q:Q),"")</f>
        <v/>
      </c>
      <c r="O270" s="388" t="s">
        <v>6482</v>
      </c>
    </row>
    <row r="271" spans="1:15">
      <c r="A271">
        <v>198</v>
      </c>
      <c r="B271" t="s">
        <v>3499</v>
      </c>
      <c r="C271">
        <v>118</v>
      </c>
      <c r="D271" t="s">
        <v>5986</v>
      </c>
      <c r="E271" s="28" t="str">
        <f>IFERROR(_xlfn.XLOOKUP(B271,map_headernames!M:M,map_headernames!M:M),"")</f>
        <v/>
      </c>
      <c r="F271" s="28" t="str">
        <f>IFERROR(_xlfn.XLOOKUP(B271,map_headernames!N:N,map_headernames!N:N),"")</f>
        <v/>
      </c>
      <c r="G271" s="28" t="str">
        <f>IFERROR(_xlfn.XLOOKUP($B271,map_headernames!L:L,map_headernames!L:L),"")</f>
        <v/>
      </c>
      <c r="H271">
        <f>_xlfn.XLOOKUP(K271,map_headernames!$Q$1:$Q$734,map_headernames!$O$1:$O$734)</f>
        <v>0</v>
      </c>
      <c r="I271" s="23" t="str">
        <f>IFERROR(_xlfn.XLOOKUP(G271,map_headernames!L:L,map_headernames!O:O),"")</f>
        <v/>
      </c>
      <c r="L271" t="str">
        <f>IFERROR(_xlfn.XLOOKUP(G271,map_headernames!L:L,map_headernames!Q:Q),"")</f>
        <v/>
      </c>
      <c r="M271" t="str">
        <f>IFERROR(_xlfn.XLOOKUP(H271,map_headernames!O:O,map_headernames!Q:Q),"")</f>
        <v/>
      </c>
      <c r="O271" s="388" t="s">
        <v>6482</v>
      </c>
    </row>
    <row r="272" spans="1:15">
      <c r="A272">
        <v>199</v>
      </c>
      <c r="B272" t="s">
        <v>3501</v>
      </c>
      <c r="C272">
        <v>21.2612612612613</v>
      </c>
      <c r="D272" t="s">
        <v>5987</v>
      </c>
      <c r="E272" s="28" t="str">
        <f>IFERROR(_xlfn.XLOOKUP(B272,map_headernames!M:M,map_headernames!M:M),"")</f>
        <v/>
      </c>
      <c r="F272" s="28" t="str">
        <f>IFERROR(_xlfn.XLOOKUP(B272,map_headernames!N:N,map_headernames!N:N),"")</f>
        <v/>
      </c>
      <c r="G272" s="28" t="str">
        <f>IFERROR(_xlfn.XLOOKUP($B272,map_headernames!L:L,map_headernames!L:L),"")</f>
        <v/>
      </c>
      <c r="H272">
        <f>_xlfn.XLOOKUP(K272,map_headernames!$Q$1:$Q$734,map_headernames!$O$1:$O$734)</f>
        <v>0</v>
      </c>
      <c r="I272" s="23" t="str">
        <f>IFERROR(_xlfn.XLOOKUP(G272,map_headernames!L:L,map_headernames!O:O),"")</f>
        <v/>
      </c>
      <c r="L272" t="str">
        <f>IFERROR(_xlfn.XLOOKUP(G272,map_headernames!L:L,map_headernames!Q:Q),"")</f>
        <v/>
      </c>
      <c r="M272" t="str">
        <f>IFERROR(_xlfn.XLOOKUP(H272,map_headernames!O:O,map_headernames!Q:Q),"")</f>
        <v/>
      </c>
      <c r="O272" s="388" t="s">
        <v>6482</v>
      </c>
    </row>
    <row r="273" spans="1:15" s="18" customFormat="1">
      <c r="A273">
        <v>200</v>
      </c>
      <c r="B273" t="s">
        <v>3504</v>
      </c>
      <c r="C273">
        <v>13</v>
      </c>
      <c r="D273" t="s">
        <v>5988</v>
      </c>
      <c r="E273" s="28" t="str">
        <f>IFERROR(_xlfn.XLOOKUP(B273,map_headernames!M:M,map_headernames!M:M),"")</f>
        <v/>
      </c>
      <c r="F273" s="28" t="str">
        <f>IFERROR(_xlfn.XLOOKUP(B273,map_headernames!N:N,map_headernames!N:N),"")</f>
        <v/>
      </c>
      <c r="G273" s="28" t="str">
        <f>IFERROR(_xlfn.XLOOKUP($B273,map_headernames!L:L,map_headernames!L:L),"")</f>
        <v/>
      </c>
      <c r="H273">
        <f>_xlfn.XLOOKUP(K273,map_headernames!$Q$1:$Q$734,map_headernames!$O$1:$O$734)</f>
        <v>0</v>
      </c>
      <c r="I273" s="23" t="str">
        <f>IFERROR(_xlfn.XLOOKUP(G273,map_headernames!L:L,map_headernames!O:O),"")</f>
        <v/>
      </c>
      <c r="J273" s="23"/>
      <c r="K273"/>
      <c r="L273" t="str">
        <f>IFERROR(_xlfn.XLOOKUP(G273,map_headernames!L:L,map_headernames!Q:Q),"")</f>
        <v/>
      </c>
      <c r="M273" t="str">
        <f>IFERROR(_xlfn.XLOOKUP(H273,map_headernames!O:O,map_headernames!Q:Q),"")</f>
        <v/>
      </c>
      <c r="N273" s="489"/>
      <c r="O273" s="388" t="s">
        <v>6482</v>
      </c>
    </row>
    <row r="274" spans="1:15">
      <c r="A274">
        <v>201</v>
      </c>
      <c r="B274" t="s">
        <v>3506</v>
      </c>
      <c r="C274">
        <v>2.3423423423423402</v>
      </c>
      <c r="D274" t="s">
        <v>5989</v>
      </c>
      <c r="E274" s="28" t="str">
        <f>IFERROR(_xlfn.XLOOKUP(B274,map_headernames!M:M,map_headernames!M:M),"")</f>
        <v/>
      </c>
      <c r="F274" s="28" t="str">
        <f>IFERROR(_xlfn.XLOOKUP(B274,map_headernames!N:N,map_headernames!N:N),"")</f>
        <v/>
      </c>
      <c r="G274" s="28" t="str">
        <f>IFERROR(_xlfn.XLOOKUP($B274,map_headernames!L:L,map_headernames!L:L),"")</f>
        <v/>
      </c>
      <c r="H274">
        <f>_xlfn.XLOOKUP(K274,map_headernames!$Q$1:$Q$734,map_headernames!$O$1:$O$734)</f>
        <v>0</v>
      </c>
      <c r="I274" s="23" t="str">
        <f>IFERROR(_xlfn.XLOOKUP(G274,map_headernames!L:L,map_headernames!O:O),"")</f>
        <v/>
      </c>
      <c r="L274" t="str">
        <f>IFERROR(_xlfn.XLOOKUP(G274,map_headernames!L:L,map_headernames!Q:Q),"")</f>
        <v/>
      </c>
      <c r="M274" t="str">
        <f>IFERROR(_xlfn.XLOOKUP(H274,map_headernames!O:O,map_headernames!Q:Q),"")</f>
        <v/>
      </c>
      <c r="O274" s="388" t="s">
        <v>6482</v>
      </c>
    </row>
    <row r="275" spans="1:15">
      <c r="A275">
        <v>202</v>
      </c>
      <c r="B275" t="s">
        <v>3509</v>
      </c>
      <c r="C275">
        <v>0</v>
      </c>
      <c r="D275" t="s">
        <v>5990</v>
      </c>
      <c r="E275" s="28" t="str">
        <f>IFERROR(_xlfn.XLOOKUP(B275,map_headernames!M:M,map_headernames!M:M),"")</f>
        <v/>
      </c>
      <c r="F275" s="28" t="str">
        <f>IFERROR(_xlfn.XLOOKUP(B275,map_headernames!N:N,map_headernames!N:N),"")</f>
        <v/>
      </c>
      <c r="G275" s="28" t="str">
        <f>IFERROR(_xlfn.XLOOKUP($B275,map_headernames!L:L,map_headernames!L:L),"")</f>
        <v/>
      </c>
      <c r="H275">
        <f>_xlfn.XLOOKUP(K275,map_headernames!$Q$1:$Q$734,map_headernames!$O$1:$O$734)</f>
        <v>0</v>
      </c>
      <c r="I275" s="23" t="str">
        <f>IFERROR(_xlfn.XLOOKUP(G275,map_headernames!L:L,map_headernames!O:O),"")</f>
        <v/>
      </c>
      <c r="L275" t="str">
        <f>IFERROR(_xlfn.XLOOKUP(G275,map_headernames!L:L,map_headernames!Q:Q),"")</f>
        <v/>
      </c>
      <c r="M275" t="str">
        <f>IFERROR(_xlfn.XLOOKUP(H275,map_headernames!O:O,map_headernames!Q:Q),"")</f>
        <v/>
      </c>
      <c r="O275" s="388" t="s">
        <v>6482</v>
      </c>
    </row>
    <row r="276" spans="1:15">
      <c r="A276">
        <v>203</v>
      </c>
      <c r="B276" t="s">
        <v>3511</v>
      </c>
      <c r="C276">
        <v>0</v>
      </c>
      <c r="D276" t="s">
        <v>5991</v>
      </c>
      <c r="E276" s="28" t="str">
        <f>IFERROR(_xlfn.XLOOKUP(B276,map_headernames!M:M,map_headernames!M:M),"")</f>
        <v/>
      </c>
      <c r="F276" s="28" t="str">
        <f>IFERROR(_xlfn.XLOOKUP(B276,map_headernames!N:N,map_headernames!N:N),"")</f>
        <v/>
      </c>
      <c r="G276" s="28" t="str">
        <f>IFERROR(_xlfn.XLOOKUP($B276,map_headernames!L:L,map_headernames!L:L),"")</f>
        <v/>
      </c>
      <c r="H276">
        <f>_xlfn.XLOOKUP(K276,map_headernames!$Q$1:$Q$734,map_headernames!$O$1:$O$734)</f>
        <v>0</v>
      </c>
      <c r="I276" s="23" t="str">
        <f>IFERROR(_xlfn.XLOOKUP(G276,map_headernames!L:L,map_headernames!O:O),"")</f>
        <v/>
      </c>
      <c r="L276" t="str">
        <f>IFERROR(_xlfn.XLOOKUP(G276,map_headernames!L:L,map_headernames!Q:Q),"")</f>
        <v/>
      </c>
      <c r="M276" t="str">
        <f>IFERROR(_xlfn.XLOOKUP(H276,map_headernames!O:O,map_headernames!Q:Q),"")</f>
        <v/>
      </c>
      <c r="O276" s="388" t="s">
        <v>6482</v>
      </c>
    </row>
    <row r="277" spans="1:15">
      <c r="A277">
        <v>204</v>
      </c>
      <c r="B277" t="s">
        <v>3514</v>
      </c>
      <c r="C277">
        <v>13</v>
      </c>
      <c r="D277" t="s">
        <v>5992</v>
      </c>
      <c r="E277" s="28" t="str">
        <f>IFERROR(_xlfn.XLOOKUP(B277,map_headernames!M:M,map_headernames!M:M),"")</f>
        <v/>
      </c>
      <c r="F277" s="28" t="str">
        <f>IFERROR(_xlfn.XLOOKUP(B277,map_headernames!N:N,map_headernames!N:N),"")</f>
        <v/>
      </c>
      <c r="G277" s="28" t="str">
        <f>IFERROR(_xlfn.XLOOKUP($B277,map_headernames!L:L,map_headernames!L:L),"")</f>
        <v/>
      </c>
      <c r="H277">
        <f>_xlfn.XLOOKUP(K277,map_headernames!$Q$1:$Q$734,map_headernames!$O$1:$O$734)</f>
        <v>0</v>
      </c>
      <c r="I277" s="23" t="str">
        <f>IFERROR(_xlfn.XLOOKUP(G277,map_headernames!L:L,map_headernames!O:O),"")</f>
        <v/>
      </c>
      <c r="L277" t="str">
        <f>IFERROR(_xlfn.XLOOKUP(G277,map_headernames!L:L,map_headernames!Q:Q),"")</f>
        <v/>
      </c>
      <c r="M277" t="str">
        <f>IFERROR(_xlfn.XLOOKUP(H277,map_headernames!O:O,map_headernames!Q:Q),"")</f>
        <v/>
      </c>
      <c r="O277" s="388" t="s">
        <v>6482</v>
      </c>
    </row>
    <row r="278" spans="1:15">
      <c r="A278">
        <v>205</v>
      </c>
      <c r="B278" t="s">
        <v>3516</v>
      </c>
      <c r="C278">
        <v>2.3423423423423402</v>
      </c>
      <c r="D278" t="s">
        <v>5993</v>
      </c>
      <c r="E278" s="28" t="str">
        <f>IFERROR(_xlfn.XLOOKUP(B278,map_headernames!M:M,map_headernames!M:M),"")</f>
        <v/>
      </c>
      <c r="F278" s="28" t="str">
        <f>IFERROR(_xlfn.XLOOKUP(B278,map_headernames!N:N,map_headernames!N:N),"")</f>
        <v/>
      </c>
      <c r="G278" s="28" t="str">
        <f>IFERROR(_xlfn.XLOOKUP($B278,map_headernames!L:L,map_headernames!L:L),"")</f>
        <v/>
      </c>
      <c r="H278">
        <f>_xlfn.XLOOKUP(K278,map_headernames!$Q$1:$Q$734,map_headernames!$O$1:$O$734)</f>
        <v>0</v>
      </c>
      <c r="I278" s="23" t="str">
        <f>IFERROR(_xlfn.XLOOKUP(G278,map_headernames!L:L,map_headernames!O:O),"")</f>
        <v/>
      </c>
      <c r="L278" t="str">
        <f>IFERROR(_xlfn.XLOOKUP(G278,map_headernames!L:L,map_headernames!Q:Q),"")</f>
        <v/>
      </c>
      <c r="M278" t="str">
        <f>IFERROR(_xlfn.XLOOKUP(H278,map_headernames!O:O,map_headernames!Q:Q),"")</f>
        <v/>
      </c>
      <c r="O278" s="388" t="s">
        <v>6482</v>
      </c>
    </row>
    <row r="279" spans="1:15">
      <c r="A279">
        <v>206</v>
      </c>
      <c r="B279" t="s">
        <v>3519</v>
      </c>
      <c r="C279">
        <v>0</v>
      </c>
      <c r="D279" t="s">
        <v>5994</v>
      </c>
      <c r="E279" s="28" t="str">
        <f>IFERROR(_xlfn.XLOOKUP(B279,map_headernames!M:M,map_headernames!M:M),"")</f>
        <v/>
      </c>
      <c r="F279" s="28" t="str">
        <f>IFERROR(_xlfn.XLOOKUP(B279,map_headernames!N:N,map_headernames!N:N),"")</f>
        <v/>
      </c>
      <c r="G279" s="28" t="str">
        <f>IFERROR(_xlfn.XLOOKUP($B279,map_headernames!L:L,map_headernames!L:L),"")</f>
        <v/>
      </c>
      <c r="H279">
        <f>_xlfn.XLOOKUP(K279,map_headernames!$Q$1:$Q$734,map_headernames!$O$1:$O$734)</f>
        <v>0</v>
      </c>
      <c r="I279" s="23" t="str">
        <f>IFERROR(_xlfn.XLOOKUP(G279,map_headernames!L:L,map_headernames!O:O),"")</f>
        <v/>
      </c>
      <c r="L279" t="str">
        <f>IFERROR(_xlfn.XLOOKUP(G279,map_headernames!L:L,map_headernames!Q:Q),"")</f>
        <v/>
      </c>
      <c r="M279" t="str">
        <f>IFERROR(_xlfn.XLOOKUP(H279,map_headernames!O:O,map_headernames!Q:Q),"")</f>
        <v/>
      </c>
      <c r="O279" s="388" t="s">
        <v>6482</v>
      </c>
    </row>
    <row r="280" spans="1:15">
      <c r="A280">
        <v>207</v>
      </c>
      <c r="B280" t="s">
        <v>3521</v>
      </c>
      <c r="C280">
        <v>0</v>
      </c>
      <c r="D280" t="s">
        <v>5995</v>
      </c>
      <c r="E280" s="28" t="str">
        <f>IFERROR(_xlfn.XLOOKUP(B280,map_headernames!M:M,map_headernames!M:M),"")</f>
        <v/>
      </c>
      <c r="F280" s="28" t="str">
        <f>IFERROR(_xlfn.XLOOKUP(B280,map_headernames!N:N,map_headernames!N:N),"")</f>
        <v/>
      </c>
      <c r="G280" s="28" t="str">
        <f>IFERROR(_xlfn.XLOOKUP($B280,map_headernames!L:L,map_headernames!L:L),"")</f>
        <v/>
      </c>
      <c r="H280">
        <f>_xlfn.XLOOKUP(K280,map_headernames!$Q$1:$Q$734,map_headernames!$O$1:$O$734)</f>
        <v>0</v>
      </c>
      <c r="I280" s="23" t="str">
        <f>IFERROR(_xlfn.XLOOKUP(G280,map_headernames!L:L,map_headernames!O:O),"")</f>
        <v/>
      </c>
      <c r="L280" t="str">
        <f>IFERROR(_xlfn.XLOOKUP(G280,map_headernames!L:L,map_headernames!Q:Q),"")</f>
        <v/>
      </c>
      <c r="M280" t="str">
        <f>IFERROR(_xlfn.XLOOKUP(H280,map_headernames!O:O,map_headernames!Q:Q),"")</f>
        <v/>
      </c>
      <c r="O280" s="388" t="s">
        <v>6482</v>
      </c>
    </row>
    <row r="281" spans="1:15">
      <c r="A281">
        <v>208</v>
      </c>
      <c r="B281" t="s">
        <v>3524</v>
      </c>
      <c r="C281">
        <v>0</v>
      </c>
      <c r="D281" t="s">
        <v>5996</v>
      </c>
      <c r="E281" s="28" t="str">
        <f>IFERROR(_xlfn.XLOOKUP(B281,map_headernames!M:M,map_headernames!M:M),"")</f>
        <v/>
      </c>
      <c r="F281" s="28" t="str">
        <f>IFERROR(_xlfn.XLOOKUP(B281,map_headernames!N:N,map_headernames!N:N),"")</f>
        <v/>
      </c>
      <c r="G281" s="28" t="str">
        <f>IFERROR(_xlfn.XLOOKUP($B281,map_headernames!L:L,map_headernames!L:L),"")</f>
        <v/>
      </c>
      <c r="H281">
        <f>_xlfn.XLOOKUP(K281,map_headernames!$Q$1:$Q$734,map_headernames!$O$1:$O$734)</f>
        <v>0</v>
      </c>
      <c r="I281" s="23" t="str">
        <f>IFERROR(_xlfn.XLOOKUP(G281,map_headernames!L:L,map_headernames!O:O),"")</f>
        <v/>
      </c>
      <c r="L281" t="str">
        <f>IFERROR(_xlfn.XLOOKUP(G281,map_headernames!L:L,map_headernames!Q:Q),"")</f>
        <v/>
      </c>
      <c r="M281" t="str">
        <f>IFERROR(_xlfn.XLOOKUP(H281,map_headernames!O:O,map_headernames!Q:Q),"")</f>
        <v/>
      </c>
      <c r="O281" s="388" t="s">
        <v>6482</v>
      </c>
    </row>
    <row r="282" spans="1:15">
      <c r="A282">
        <v>209</v>
      </c>
      <c r="B282" t="s">
        <v>3526</v>
      </c>
      <c r="C282">
        <v>0</v>
      </c>
      <c r="D282" t="s">
        <v>5997</v>
      </c>
      <c r="E282" s="28" t="str">
        <f>IFERROR(_xlfn.XLOOKUP(B282,map_headernames!M:M,map_headernames!M:M),"")</f>
        <v/>
      </c>
      <c r="F282" s="28" t="str">
        <f>IFERROR(_xlfn.XLOOKUP(B282,map_headernames!N:N,map_headernames!N:N),"")</f>
        <v/>
      </c>
      <c r="G282" s="28" t="str">
        <f>IFERROR(_xlfn.XLOOKUP($B282,map_headernames!L:L,map_headernames!L:L),"")</f>
        <v/>
      </c>
      <c r="H282">
        <f>_xlfn.XLOOKUP(K282,map_headernames!$Q$1:$Q$734,map_headernames!$O$1:$O$734)</f>
        <v>0</v>
      </c>
      <c r="I282" s="23" t="str">
        <f>IFERROR(_xlfn.XLOOKUP(G282,map_headernames!L:L,map_headernames!O:O),"")</f>
        <v/>
      </c>
      <c r="L282" t="str">
        <f>IFERROR(_xlfn.XLOOKUP(G282,map_headernames!L:L,map_headernames!Q:Q),"")</f>
        <v/>
      </c>
      <c r="M282" t="str">
        <f>IFERROR(_xlfn.XLOOKUP(H282,map_headernames!O:O,map_headernames!Q:Q),"")</f>
        <v/>
      </c>
      <c r="O282" s="388" t="s">
        <v>6482</v>
      </c>
    </row>
    <row r="283" spans="1:15" s="18" customFormat="1">
      <c r="A283">
        <v>210</v>
      </c>
      <c r="B283" t="s">
        <v>3529</v>
      </c>
      <c r="C283">
        <v>0</v>
      </c>
      <c r="D283" t="s">
        <v>5998</v>
      </c>
      <c r="E283" s="28" t="str">
        <f>IFERROR(_xlfn.XLOOKUP(B283,map_headernames!M:M,map_headernames!M:M),"")</f>
        <v/>
      </c>
      <c r="F283" s="28" t="str">
        <f>IFERROR(_xlfn.XLOOKUP(B283,map_headernames!N:N,map_headernames!N:N),"")</f>
        <v/>
      </c>
      <c r="G283" s="28" t="str">
        <f>IFERROR(_xlfn.XLOOKUP($B283,map_headernames!L:L,map_headernames!L:L),"")</f>
        <v/>
      </c>
      <c r="H283">
        <f>_xlfn.XLOOKUP(K283,map_headernames!$Q$1:$Q$734,map_headernames!$O$1:$O$734)</f>
        <v>0</v>
      </c>
      <c r="I283" s="23" t="str">
        <f>IFERROR(_xlfn.XLOOKUP(G283,map_headernames!L:L,map_headernames!O:O),"")</f>
        <v/>
      </c>
      <c r="J283" s="23"/>
      <c r="K283"/>
      <c r="L283" t="str">
        <f>IFERROR(_xlfn.XLOOKUP(G283,map_headernames!L:L,map_headernames!Q:Q),"")</f>
        <v/>
      </c>
      <c r="M283" t="str">
        <f>IFERROR(_xlfn.XLOOKUP(H283,map_headernames!O:O,map_headernames!Q:Q),"")</f>
        <v/>
      </c>
      <c r="N283" s="489"/>
      <c r="O283" s="388" t="s">
        <v>6482</v>
      </c>
    </row>
    <row r="284" spans="1:15">
      <c r="A284">
        <v>211</v>
      </c>
      <c r="B284" t="s">
        <v>3531</v>
      </c>
      <c r="C284">
        <v>0</v>
      </c>
      <c r="D284" t="s">
        <v>5999</v>
      </c>
      <c r="E284" s="28" t="str">
        <f>IFERROR(_xlfn.XLOOKUP(B284,map_headernames!M:M,map_headernames!M:M),"")</f>
        <v/>
      </c>
      <c r="F284" s="28" t="str">
        <f>IFERROR(_xlfn.XLOOKUP(B284,map_headernames!N:N,map_headernames!N:N),"")</f>
        <v/>
      </c>
      <c r="G284" s="28" t="str">
        <f>IFERROR(_xlfn.XLOOKUP($B284,map_headernames!L:L,map_headernames!L:L),"")</f>
        <v/>
      </c>
      <c r="H284">
        <f>_xlfn.XLOOKUP(K284,map_headernames!$Q$1:$Q$734,map_headernames!$O$1:$O$734)</f>
        <v>0</v>
      </c>
      <c r="I284" s="23" t="str">
        <f>IFERROR(_xlfn.XLOOKUP(G284,map_headernames!L:L,map_headernames!O:O),"")</f>
        <v/>
      </c>
      <c r="L284" t="str">
        <f>IFERROR(_xlfn.XLOOKUP(G284,map_headernames!L:L,map_headernames!Q:Q),"")</f>
        <v/>
      </c>
      <c r="M284" t="str">
        <f>IFERROR(_xlfn.XLOOKUP(H284,map_headernames!O:O,map_headernames!Q:Q),"")</f>
        <v/>
      </c>
      <c r="O284" s="388" t="s">
        <v>6482</v>
      </c>
    </row>
    <row r="285" spans="1:15">
      <c r="A285">
        <v>212</v>
      </c>
      <c r="B285" t="s">
        <v>3534</v>
      </c>
      <c r="C285">
        <v>27</v>
      </c>
      <c r="D285" t="s">
        <v>6000</v>
      </c>
      <c r="E285" s="28" t="str">
        <f>IFERROR(_xlfn.XLOOKUP(B285,map_headernames!M:M,map_headernames!M:M),"")</f>
        <v/>
      </c>
      <c r="F285" s="28" t="str">
        <f>IFERROR(_xlfn.XLOOKUP(B285,map_headernames!N:N,map_headernames!N:N),"")</f>
        <v/>
      </c>
      <c r="G285" s="28" t="str">
        <f>IFERROR(_xlfn.XLOOKUP($B285,map_headernames!L:L,map_headernames!L:L),"")</f>
        <v/>
      </c>
      <c r="H285">
        <f>_xlfn.XLOOKUP(K285,map_headernames!$Q$1:$Q$734,map_headernames!$O$1:$O$734)</f>
        <v>0</v>
      </c>
      <c r="I285" s="23" t="str">
        <f>IFERROR(_xlfn.XLOOKUP(G285,map_headernames!L:L,map_headernames!O:O),"")</f>
        <v/>
      </c>
      <c r="L285" t="str">
        <f>IFERROR(_xlfn.XLOOKUP(G285,map_headernames!L:L,map_headernames!Q:Q),"")</f>
        <v/>
      </c>
      <c r="M285" t="str">
        <f>IFERROR(_xlfn.XLOOKUP(H285,map_headernames!O:O,map_headernames!Q:Q),"")</f>
        <v/>
      </c>
      <c r="O285" s="388" t="s">
        <v>6482</v>
      </c>
    </row>
    <row r="286" spans="1:15">
      <c r="A286">
        <v>213</v>
      </c>
      <c r="B286" t="s">
        <v>3536</v>
      </c>
      <c r="C286">
        <v>4.8648648648648596</v>
      </c>
      <c r="D286" t="s">
        <v>6001</v>
      </c>
      <c r="E286" s="28" t="str">
        <f>IFERROR(_xlfn.XLOOKUP(B286,map_headernames!M:M,map_headernames!M:M),"")</f>
        <v/>
      </c>
      <c r="F286" s="28" t="str">
        <f>IFERROR(_xlfn.XLOOKUP(B286,map_headernames!N:N,map_headernames!N:N),"")</f>
        <v/>
      </c>
      <c r="G286" s="28" t="str">
        <f>IFERROR(_xlfn.XLOOKUP($B286,map_headernames!L:L,map_headernames!L:L),"")</f>
        <v/>
      </c>
      <c r="H286">
        <f>_xlfn.XLOOKUP(K286,map_headernames!$Q$1:$Q$734,map_headernames!$O$1:$O$734)</f>
        <v>0</v>
      </c>
      <c r="I286" s="23" t="str">
        <f>IFERROR(_xlfn.XLOOKUP(G286,map_headernames!L:L,map_headernames!O:O),"")</f>
        <v/>
      </c>
      <c r="L286" t="str">
        <f>IFERROR(_xlfn.XLOOKUP(G286,map_headernames!L:L,map_headernames!Q:Q),"")</f>
        <v/>
      </c>
      <c r="M286" t="str">
        <f>IFERROR(_xlfn.XLOOKUP(H286,map_headernames!O:O,map_headernames!Q:Q),"")</f>
        <v/>
      </c>
      <c r="O286" s="388" t="s">
        <v>6482</v>
      </c>
    </row>
    <row r="287" spans="1:15">
      <c r="A287">
        <v>214</v>
      </c>
      <c r="B287" t="s">
        <v>3539</v>
      </c>
      <c r="C287">
        <v>15</v>
      </c>
      <c r="D287" t="s">
        <v>6002</v>
      </c>
      <c r="E287" s="28" t="str">
        <f>IFERROR(_xlfn.XLOOKUP(B287,map_headernames!M:M,map_headernames!M:M),"")</f>
        <v/>
      </c>
      <c r="F287" s="28" t="str">
        <f>IFERROR(_xlfn.XLOOKUP(B287,map_headernames!N:N,map_headernames!N:N),"")</f>
        <v/>
      </c>
      <c r="G287" s="28" t="str">
        <f>IFERROR(_xlfn.XLOOKUP($B287,map_headernames!L:L,map_headernames!L:L),"")</f>
        <v/>
      </c>
      <c r="H287">
        <f>_xlfn.XLOOKUP(K287,map_headernames!$Q$1:$Q$734,map_headernames!$O$1:$O$734)</f>
        <v>0</v>
      </c>
      <c r="I287" s="23" t="str">
        <f>IFERROR(_xlfn.XLOOKUP(G287,map_headernames!L:L,map_headernames!O:O),"")</f>
        <v/>
      </c>
      <c r="L287" t="str">
        <f>IFERROR(_xlfn.XLOOKUP(G287,map_headernames!L:L,map_headernames!Q:Q),"")</f>
        <v/>
      </c>
      <c r="M287" t="str">
        <f>IFERROR(_xlfn.XLOOKUP(H287,map_headernames!O:O,map_headernames!Q:Q),"")</f>
        <v/>
      </c>
      <c r="O287" s="388" t="s">
        <v>6482</v>
      </c>
    </row>
    <row r="288" spans="1:15">
      <c r="A288">
        <v>215</v>
      </c>
      <c r="B288" t="s">
        <v>3541</v>
      </c>
      <c r="C288">
        <v>2.7027027027027</v>
      </c>
      <c r="D288" t="s">
        <v>6003</v>
      </c>
      <c r="E288" s="28" t="str">
        <f>IFERROR(_xlfn.XLOOKUP(B288,map_headernames!M:M,map_headernames!M:M),"")</f>
        <v/>
      </c>
      <c r="F288" s="28" t="str">
        <f>IFERROR(_xlfn.XLOOKUP(B288,map_headernames!N:N,map_headernames!N:N),"")</f>
        <v/>
      </c>
      <c r="G288" s="28" t="str">
        <f>IFERROR(_xlfn.XLOOKUP($B288,map_headernames!L:L,map_headernames!L:L),"")</f>
        <v/>
      </c>
      <c r="H288">
        <f>_xlfn.XLOOKUP(K288,map_headernames!$Q$1:$Q$734,map_headernames!$O$1:$O$734)</f>
        <v>0</v>
      </c>
      <c r="I288" s="23" t="str">
        <f>IFERROR(_xlfn.XLOOKUP(G288,map_headernames!L:L,map_headernames!O:O),"")</f>
        <v/>
      </c>
      <c r="L288" t="str">
        <f>IFERROR(_xlfn.XLOOKUP(G288,map_headernames!L:L,map_headernames!Q:Q),"")</f>
        <v/>
      </c>
      <c r="M288" t="str">
        <f>IFERROR(_xlfn.XLOOKUP(H288,map_headernames!O:O,map_headernames!Q:Q),"")</f>
        <v/>
      </c>
      <c r="O288" s="388" t="s">
        <v>6482</v>
      </c>
    </row>
    <row r="289" spans="1:15">
      <c r="A289">
        <v>216</v>
      </c>
      <c r="B289" t="s">
        <v>3544</v>
      </c>
      <c r="C289">
        <v>12</v>
      </c>
      <c r="D289" t="s">
        <v>6004</v>
      </c>
      <c r="E289" s="28" t="str">
        <f>IFERROR(_xlfn.XLOOKUP(B289,map_headernames!M:M,map_headernames!M:M),"")</f>
        <v/>
      </c>
      <c r="F289" s="28" t="str">
        <f>IFERROR(_xlfn.XLOOKUP(B289,map_headernames!N:N,map_headernames!N:N),"")</f>
        <v/>
      </c>
      <c r="G289" s="28" t="str">
        <f>IFERROR(_xlfn.XLOOKUP($B289,map_headernames!L:L,map_headernames!L:L),"")</f>
        <v/>
      </c>
      <c r="H289">
        <f>_xlfn.XLOOKUP(K289,map_headernames!$Q$1:$Q$734,map_headernames!$O$1:$O$734)</f>
        <v>0</v>
      </c>
      <c r="I289" s="23" t="str">
        <f>IFERROR(_xlfn.XLOOKUP(G289,map_headernames!L:L,map_headernames!O:O),"")</f>
        <v/>
      </c>
      <c r="L289" t="str">
        <f>IFERROR(_xlfn.XLOOKUP(G289,map_headernames!L:L,map_headernames!Q:Q),"")</f>
        <v/>
      </c>
      <c r="M289" t="str">
        <f>IFERROR(_xlfn.XLOOKUP(H289,map_headernames!O:O,map_headernames!Q:Q),"")</f>
        <v/>
      </c>
      <c r="O289" s="388" t="s">
        <v>6482</v>
      </c>
    </row>
    <row r="290" spans="1:15">
      <c r="A290">
        <v>217</v>
      </c>
      <c r="B290" t="s">
        <v>3546</v>
      </c>
      <c r="C290">
        <v>2.1621621621621601</v>
      </c>
      <c r="D290" t="s">
        <v>6005</v>
      </c>
      <c r="E290" s="28" t="str">
        <f>IFERROR(_xlfn.XLOOKUP(B290,map_headernames!M:M,map_headernames!M:M),"")</f>
        <v/>
      </c>
      <c r="F290" s="28" t="str">
        <f>IFERROR(_xlfn.XLOOKUP(B290,map_headernames!N:N,map_headernames!N:N),"")</f>
        <v/>
      </c>
      <c r="G290" s="28" t="str">
        <f>IFERROR(_xlfn.XLOOKUP($B290,map_headernames!L:L,map_headernames!L:L),"")</f>
        <v/>
      </c>
      <c r="H290">
        <f>_xlfn.XLOOKUP(K290,map_headernames!$Q$1:$Q$734,map_headernames!$O$1:$O$734)</f>
        <v>0</v>
      </c>
      <c r="I290" s="23" t="str">
        <f>IFERROR(_xlfn.XLOOKUP(G290,map_headernames!L:L,map_headernames!O:O),"")</f>
        <v/>
      </c>
      <c r="L290" t="str">
        <f>IFERROR(_xlfn.XLOOKUP(G290,map_headernames!L:L,map_headernames!Q:Q),"")</f>
        <v/>
      </c>
      <c r="M290" t="str">
        <f>IFERROR(_xlfn.XLOOKUP(H290,map_headernames!O:O,map_headernames!Q:Q),"")</f>
        <v/>
      </c>
      <c r="O290" s="388" t="s">
        <v>6482</v>
      </c>
    </row>
    <row r="291" spans="1:15">
      <c r="A291">
        <v>218</v>
      </c>
      <c r="B291" t="s">
        <v>3549</v>
      </c>
      <c r="C291">
        <v>28</v>
      </c>
      <c r="D291" t="s">
        <v>6006</v>
      </c>
      <c r="E291" s="28" t="str">
        <f>IFERROR(_xlfn.XLOOKUP(B291,map_headernames!M:M,map_headernames!M:M),"")</f>
        <v/>
      </c>
      <c r="F291" s="28" t="str">
        <f>IFERROR(_xlfn.XLOOKUP(B291,map_headernames!N:N,map_headernames!N:N),"")</f>
        <v/>
      </c>
      <c r="G291" s="28" t="str">
        <f>IFERROR(_xlfn.XLOOKUP($B291,map_headernames!L:L,map_headernames!L:L),"")</f>
        <v/>
      </c>
      <c r="H291">
        <f>_xlfn.XLOOKUP(K291,map_headernames!$Q$1:$Q$734,map_headernames!$O$1:$O$734)</f>
        <v>0</v>
      </c>
      <c r="I291" s="23" t="str">
        <f>IFERROR(_xlfn.XLOOKUP(G291,map_headernames!L:L,map_headernames!O:O),"")</f>
        <v/>
      </c>
      <c r="L291" t="str">
        <f>IFERROR(_xlfn.XLOOKUP(G291,map_headernames!L:L,map_headernames!Q:Q),"")</f>
        <v/>
      </c>
      <c r="M291" t="str">
        <f>IFERROR(_xlfn.XLOOKUP(H291,map_headernames!O:O,map_headernames!Q:Q),"")</f>
        <v/>
      </c>
      <c r="O291" s="388" t="s">
        <v>6482</v>
      </c>
    </row>
    <row r="292" spans="1:15" s="18" customFormat="1">
      <c r="A292">
        <v>219</v>
      </c>
      <c r="B292" t="s">
        <v>3551</v>
      </c>
      <c r="C292">
        <v>5.0450450450450504</v>
      </c>
      <c r="D292" t="s">
        <v>6007</v>
      </c>
      <c r="E292" s="28" t="str">
        <f>IFERROR(_xlfn.XLOOKUP(B292,map_headernames!M:M,map_headernames!M:M),"")</f>
        <v/>
      </c>
      <c r="F292" s="28" t="str">
        <f>IFERROR(_xlfn.XLOOKUP(B292,map_headernames!N:N,map_headernames!N:N),"")</f>
        <v/>
      </c>
      <c r="G292" s="28" t="str">
        <f>IFERROR(_xlfn.XLOOKUP($B292,map_headernames!L:L,map_headernames!L:L),"")</f>
        <v/>
      </c>
      <c r="H292">
        <f>_xlfn.XLOOKUP(K292,map_headernames!$Q$1:$Q$734,map_headernames!$O$1:$O$734)</f>
        <v>0</v>
      </c>
      <c r="I292" s="23" t="str">
        <f>IFERROR(_xlfn.XLOOKUP(G292,map_headernames!L:L,map_headernames!O:O),"")</f>
        <v/>
      </c>
      <c r="J292" s="23"/>
      <c r="K292"/>
      <c r="L292" t="str">
        <f>IFERROR(_xlfn.XLOOKUP(G292,map_headernames!L:L,map_headernames!Q:Q),"")</f>
        <v/>
      </c>
      <c r="M292" t="str">
        <f>IFERROR(_xlfn.XLOOKUP(H292,map_headernames!O:O,map_headernames!Q:Q),"")</f>
        <v/>
      </c>
      <c r="N292" s="489"/>
      <c r="O292" s="388" t="s">
        <v>6482</v>
      </c>
    </row>
    <row r="293" spans="1:15" s="18" customFormat="1">
      <c r="A293">
        <v>220</v>
      </c>
      <c r="B293" t="s">
        <v>3554</v>
      </c>
      <c r="C293">
        <v>13</v>
      </c>
      <c r="D293" t="s">
        <v>6008</v>
      </c>
      <c r="E293" s="28" t="str">
        <f>IFERROR(_xlfn.XLOOKUP(B293,map_headernames!M:M,map_headernames!M:M),"")</f>
        <v/>
      </c>
      <c r="F293" s="28" t="str">
        <f>IFERROR(_xlfn.XLOOKUP(B293,map_headernames!N:N,map_headernames!N:N),"")</f>
        <v/>
      </c>
      <c r="G293" s="28" t="str">
        <f>IFERROR(_xlfn.XLOOKUP($B293,map_headernames!L:L,map_headernames!L:L),"")</f>
        <v/>
      </c>
      <c r="H293">
        <f>_xlfn.XLOOKUP(K293,map_headernames!$Q$1:$Q$734,map_headernames!$O$1:$O$734)</f>
        <v>0</v>
      </c>
      <c r="I293" s="23" t="str">
        <f>IFERROR(_xlfn.XLOOKUP(G293,map_headernames!L:L,map_headernames!O:O),"")</f>
        <v/>
      </c>
      <c r="J293" s="23"/>
      <c r="K293"/>
      <c r="L293" t="str">
        <f>IFERROR(_xlfn.XLOOKUP(G293,map_headernames!L:L,map_headernames!Q:Q),"")</f>
        <v/>
      </c>
      <c r="M293" t="str">
        <f>IFERROR(_xlfn.XLOOKUP(H293,map_headernames!O:O,map_headernames!Q:Q),"")</f>
        <v/>
      </c>
      <c r="N293" s="489"/>
      <c r="O293" s="388" t="s">
        <v>6482</v>
      </c>
    </row>
    <row r="294" spans="1:15">
      <c r="A294">
        <v>221</v>
      </c>
      <c r="B294" t="s">
        <v>3556</v>
      </c>
      <c r="C294">
        <v>2.3423423423423402</v>
      </c>
      <c r="D294" t="s">
        <v>6009</v>
      </c>
      <c r="E294" s="28" t="str">
        <f>IFERROR(_xlfn.XLOOKUP(B294,map_headernames!M:M,map_headernames!M:M),"")</f>
        <v/>
      </c>
      <c r="F294" s="28" t="str">
        <f>IFERROR(_xlfn.XLOOKUP(B294,map_headernames!N:N,map_headernames!N:N),"")</f>
        <v/>
      </c>
      <c r="G294" s="28" t="str">
        <f>IFERROR(_xlfn.XLOOKUP($B294,map_headernames!L:L,map_headernames!L:L),"")</f>
        <v/>
      </c>
      <c r="H294">
        <f>_xlfn.XLOOKUP(K294,map_headernames!$Q$1:$Q$734,map_headernames!$O$1:$O$734)</f>
        <v>0</v>
      </c>
      <c r="I294" s="23" t="str">
        <f>IFERROR(_xlfn.XLOOKUP(G294,map_headernames!L:L,map_headernames!O:O),"")</f>
        <v/>
      </c>
      <c r="L294" t="str">
        <f>IFERROR(_xlfn.XLOOKUP(G294,map_headernames!L:L,map_headernames!Q:Q),"")</f>
        <v/>
      </c>
      <c r="M294" t="str">
        <f>IFERROR(_xlfn.XLOOKUP(H294,map_headernames!O:O,map_headernames!Q:Q),"")</f>
        <v/>
      </c>
      <c r="O294" s="388" t="s">
        <v>6482</v>
      </c>
    </row>
    <row r="295" spans="1:15">
      <c r="A295">
        <v>222</v>
      </c>
      <c r="B295" t="s">
        <v>3559</v>
      </c>
      <c r="C295">
        <v>15</v>
      </c>
      <c r="D295" t="s">
        <v>6010</v>
      </c>
      <c r="E295" s="28" t="str">
        <f>IFERROR(_xlfn.XLOOKUP(B295,map_headernames!M:M,map_headernames!M:M),"")</f>
        <v/>
      </c>
      <c r="F295" s="28" t="str">
        <f>IFERROR(_xlfn.XLOOKUP(B295,map_headernames!N:N,map_headernames!N:N),"")</f>
        <v/>
      </c>
      <c r="G295" s="28" t="str">
        <f>IFERROR(_xlfn.XLOOKUP($B295,map_headernames!L:L,map_headernames!L:L),"")</f>
        <v/>
      </c>
      <c r="H295">
        <f>_xlfn.XLOOKUP(K295,map_headernames!$Q$1:$Q$734,map_headernames!$O$1:$O$734)</f>
        <v>0</v>
      </c>
      <c r="I295" s="23" t="str">
        <f>IFERROR(_xlfn.XLOOKUP(G295,map_headernames!L:L,map_headernames!O:O),"")</f>
        <v/>
      </c>
      <c r="L295" t="str">
        <f>IFERROR(_xlfn.XLOOKUP(G295,map_headernames!L:L,map_headernames!Q:Q),"")</f>
        <v/>
      </c>
      <c r="M295" t="str">
        <f>IFERROR(_xlfn.XLOOKUP(H295,map_headernames!O:O,map_headernames!Q:Q),"")</f>
        <v/>
      </c>
      <c r="O295" s="388" t="s">
        <v>6482</v>
      </c>
    </row>
    <row r="296" spans="1:15">
      <c r="A296">
        <v>223</v>
      </c>
      <c r="B296" t="s">
        <v>3561</v>
      </c>
      <c r="C296">
        <v>2.7027027027027</v>
      </c>
      <c r="D296" t="s">
        <v>6011</v>
      </c>
      <c r="E296" s="28" t="str">
        <f>IFERROR(_xlfn.XLOOKUP(B296,map_headernames!M:M,map_headernames!M:M),"")</f>
        <v/>
      </c>
      <c r="F296" s="28" t="str">
        <f>IFERROR(_xlfn.XLOOKUP(B296,map_headernames!N:N,map_headernames!N:N),"")</f>
        <v/>
      </c>
      <c r="G296" s="28" t="str">
        <f>IFERROR(_xlfn.XLOOKUP($B296,map_headernames!L:L,map_headernames!L:L),"")</f>
        <v/>
      </c>
      <c r="H296">
        <f>_xlfn.XLOOKUP(K296,map_headernames!$Q$1:$Q$734,map_headernames!$O$1:$O$734)</f>
        <v>0</v>
      </c>
      <c r="I296" s="23" t="str">
        <f>IFERROR(_xlfn.XLOOKUP(G296,map_headernames!L:L,map_headernames!O:O),"")</f>
        <v/>
      </c>
      <c r="L296" t="str">
        <f>IFERROR(_xlfn.XLOOKUP(G296,map_headernames!L:L,map_headernames!Q:Q),"")</f>
        <v/>
      </c>
      <c r="M296" t="str">
        <f>IFERROR(_xlfn.XLOOKUP(H296,map_headernames!O:O,map_headernames!Q:Q),"")</f>
        <v/>
      </c>
      <c r="O296" s="388" t="s">
        <v>6482</v>
      </c>
    </row>
    <row r="297" spans="1:15">
      <c r="A297">
        <v>224</v>
      </c>
      <c r="B297" t="s">
        <v>3564</v>
      </c>
      <c r="C297">
        <v>0</v>
      </c>
      <c r="D297" t="s">
        <v>6012</v>
      </c>
      <c r="E297" s="28" t="str">
        <f>IFERROR(_xlfn.XLOOKUP(B297,map_headernames!M:M,map_headernames!M:M),"")</f>
        <v/>
      </c>
      <c r="F297" s="28" t="str">
        <f>IFERROR(_xlfn.XLOOKUP(B297,map_headernames!N:N,map_headernames!N:N),"")</f>
        <v/>
      </c>
      <c r="G297" s="28" t="str">
        <f>IFERROR(_xlfn.XLOOKUP($B297,map_headernames!L:L,map_headernames!L:L),"")</f>
        <v/>
      </c>
      <c r="H297">
        <f>_xlfn.XLOOKUP(K297,map_headernames!$Q$1:$Q$734,map_headernames!$O$1:$O$734)</f>
        <v>0</v>
      </c>
      <c r="I297" s="23" t="str">
        <f>IFERROR(_xlfn.XLOOKUP(G297,map_headernames!L:L,map_headernames!O:O),"")</f>
        <v/>
      </c>
      <c r="L297" t="str">
        <f>IFERROR(_xlfn.XLOOKUP(G297,map_headernames!L:L,map_headernames!Q:Q),"")</f>
        <v/>
      </c>
      <c r="M297" t="str">
        <f>IFERROR(_xlfn.XLOOKUP(H297,map_headernames!O:O,map_headernames!Q:Q),"")</f>
        <v/>
      </c>
      <c r="O297" s="388" t="s">
        <v>6482</v>
      </c>
    </row>
    <row r="298" spans="1:15">
      <c r="A298">
        <v>225</v>
      </c>
      <c r="B298" t="s">
        <v>3566</v>
      </c>
      <c r="C298">
        <v>0</v>
      </c>
      <c r="D298" t="s">
        <v>6013</v>
      </c>
      <c r="E298" s="28" t="str">
        <f>IFERROR(_xlfn.XLOOKUP(B298,map_headernames!M:M,map_headernames!M:M),"")</f>
        <v/>
      </c>
      <c r="F298" s="28" t="str">
        <f>IFERROR(_xlfn.XLOOKUP(B298,map_headernames!N:N,map_headernames!N:N),"")</f>
        <v/>
      </c>
      <c r="G298" s="28" t="str">
        <f>IFERROR(_xlfn.XLOOKUP($B298,map_headernames!L:L,map_headernames!L:L),"")</f>
        <v/>
      </c>
      <c r="H298">
        <f>_xlfn.XLOOKUP(K298,map_headernames!$Q$1:$Q$734,map_headernames!$O$1:$O$734)</f>
        <v>0</v>
      </c>
      <c r="I298" s="23" t="str">
        <f>IFERROR(_xlfn.XLOOKUP(G298,map_headernames!L:L,map_headernames!O:O),"")</f>
        <v/>
      </c>
      <c r="L298" t="str">
        <f>IFERROR(_xlfn.XLOOKUP(G298,map_headernames!L:L,map_headernames!Q:Q),"")</f>
        <v/>
      </c>
      <c r="M298" t="str">
        <f>IFERROR(_xlfn.XLOOKUP(H298,map_headernames!O:O,map_headernames!Q:Q),"")</f>
        <v/>
      </c>
      <c r="O298" s="388" t="s">
        <v>6482</v>
      </c>
    </row>
    <row r="299" spans="1:15">
      <c r="A299">
        <v>226</v>
      </c>
      <c r="B299" t="s">
        <v>3569</v>
      </c>
      <c r="C299">
        <v>0</v>
      </c>
      <c r="D299" t="s">
        <v>6014</v>
      </c>
      <c r="E299" s="28" t="str">
        <f>IFERROR(_xlfn.XLOOKUP(B299,map_headernames!M:M,map_headernames!M:M),"")</f>
        <v/>
      </c>
      <c r="F299" s="28" t="str">
        <f>IFERROR(_xlfn.XLOOKUP(B299,map_headernames!N:N,map_headernames!N:N),"")</f>
        <v/>
      </c>
      <c r="G299" s="28" t="str">
        <f>IFERROR(_xlfn.XLOOKUP($B299,map_headernames!L:L,map_headernames!L:L),"")</f>
        <v/>
      </c>
      <c r="H299">
        <f>_xlfn.XLOOKUP(K299,map_headernames!$Q$1:$Q$734,map_headernames!$O$1:$O$734)</f>
        <v>0</v>
      </c>
      <c r="I299" s="23" t="str">
        <f>IFERROR(_xlfn.XLOOKUP(G299,map_headernames!L:L,map_headernames!O:O),"")</f>
        <v/>
      </c>
      <c r="L299" t="str">
        <f>IFERROR(_xlfn.XLOOKUP(G299,map_headernames!L:L,map_headernames!Q:Q),"")</f>
        <v/>
      </c>
      <c r="M299" t="str">
        <f>IFERROR(_xlfn.XLOOKUP(H299,map_headernames!O:O,map_headernames!Q:Q),"")</f>
        <v/>
      </c>
      <c r="O299" s="388" t="s">
        <v>6482</v>
      </c>
    </row>
    <row r="300" spans="1:15">
      <c r="A300">
        <v>227</v>
      </c>
      <c r="B300" t="s">
        <v>3571</v>
      </c>
      <c r="C300">
        <v>0</v>
      </c>
      <c r="D300" t="s">
        <v>6015</v>
      </c>
      <c r="E300" s="28" t="str">
        <f>IFERROR(_xlfn.XLOOKUP(B300,map_headernames!M:M,map_headernames!M:M),"")</f>
        <v/>
      </c>
      <c r="F300" s="28" t="str">
        <f>IFERROR(_xlfn.XLOOKUP(B300,map_headernames!N:N,map_headernames!N:N),"")</f>
        <v/>
      </c>
      <c r="G300" s="28" t="str">
        <f>IFERROR(_xlfn.XLOOKUP($B300,map_headernames!L:L,map_headernames!L:L),"")</f>
        <v/>
      </c>
      <c r="H300">
        <f>_xlfn.XLOOKUP(K300,map_headernames!$Q$1:$Q$734,map_headernames!$O$1:$O$734)</f>
        <v>0</v>
      </c>
      <c r="I300" s="23" t="str">
        <f>IFERROR(_xlfn.XLOOKUP(G300,map_headernames!L:L,map_headernames!O:O),"")</f>
        <v/>
      </c>
      <c r="L300" t="str">
        <f>IFERROR(_xlfn.XLOOKUP(G300,map_headernames!L:L,map_headernames!Q:Q),"")</f>
        <v/>
      </c>
      <c r="M300" t="str">
        <f>IFERROR(_xlfn.XLOOKUP(H300,map_headernames!O:O,map_headernames!Q:Q),"")</f>
        <v/>
      </c>
      <c r="O300" s="388" t="s">
        <v>6482</v>
      </c>
    </row>
    <row r="301" spans="1:15">
      <c r="A301">
        <v>228</v>
      </c>
      <c r="B301" t="s">
        <v>3574</v>
      </c>
      <c r="C301">
        <v>0</v>
      </c>
      <c r="D301" t="s">
        <v>6016</v>
      </c>
      <c r="E301" s="28" t="str">
        <f>IFERROR(_xlfn.XLOOKUP(B301,map_headernames!M:M,map_headernames!M:M),"")</f>
        <v/>
      </c>
      <c r="F301" s="28" t="str">
        <f>IFERROR(_xlfn.XLOOKUP(B301,map_headernames!N:N,map_headernames!N:N),"")</f>
        <v/>
      </c>
      <c r="G301" s="28" t="str">
        <f>IFERROR(_xlfn.XLOOKUP($B301,map_headernames!L:L,map_headernames!L:L),"")</f>
        <v/>
      </c>
      <c r="H301">
        <f>_xlfn.XLOOKUP(K301,map_headernames!$Q$1:$Q$734,map_headernames!$O$1:$O$734)</f>
        <v>0</v>
      </c>
      <c r="I301" s="23" t="str">
        <f>IFERROR(_xlfn.XLOOKUP(G301,map_headernames!L:L,map_headernames!O:O),"")</f>
        <v/>
      </c>
      <c r="L301" t="str">
        <f>IFERROR(_xlfn.XLOOKUP(G301,map_headernames!L:L,map_headernames!Q:Q),"")</f>
        <v/>
      </c>
      <c r="M301" t="str">
        <f>IFERROR(_xlfn.XLOOKUP(H301,map_headernames!O:O,map_headernames!Q:Q),"")</f>
        <v/>
      </c>
      <c r="O301" s="388" t="s">
        <v>6482</v>
      </c>
    </row>
    <row r="302" spans="1:15" s="18" customFormat="1">
      <c r="A302">
        <v>229</v>
      </c>
      <c r="B302" t="s">
        <v>3576</v>
      </c>
      <c r="C302">
        <v>0</v>
      </c>
      <c r="D302" t="s">
        <v>6017</v>
      </c>
      <c r="E302" s="28" t="str">
        <f>IFERROR(_xlfn.XLOOKUP(B302,map_headernames!M:M,map_headernames!M:M),"")</f>
        <v/>
      </c>
      <c r="F302" s="28" t="str">
        <f>IFERROR(_xlfn.XLOOKUP(B302,map_headernames!N:N,map_headernames!N:N),"")</f>
        <v/>
      </c>
      <c r="G302" s="28" t="str">
        <f>IFERROR(_xlfn.XLOOKUP($B302,map_headernames!L:L,map_headernames!L:L),"")</f>
        <v/>
      </c>
      <c r="H302">
        <f>_xlfn.XLOOKUP(K302,map_headernames!$Q$1:$Q$734,map_headernames!$O$1:$O$734)</f>
        <v>0</v>
      </c>
      <c r="I302" s="23" t="str">
        <f>IFERROR(_xlfn.XLOOKUP(G302,map_headernames!L:L,map_headernames!O:O),"")</f>
        <v/>
      </c>
      <c r="J302" s="23"/>
      <c r="K302"/>
      <c r="L302" t="str">
        <f>IFERROR(_xlfn.XLOOKUP(G302,map_headernames!L:L,map_headernames!Q:Q),"")</f>
        <v/>
      </c>
      <c r="M302" t="str">
        <f>IFERROR(_xlfn.XLOOKUP(H302,map_headernames!O:O,map_headernames!Q:Q),"")</f>
        <v/>
      </c>
      <c r="N302" s="489"/>
      <c r="O302" s="388" t="s">
        <v>6482</v>
      </c>
    </row>
    <row r="303" spans="1:15">
      <c r="A303">
        <v>230</v>
      </c>
      <c r="B303" t="s">
        <v>3579</v>
      </c>
      <c r="C303">
        <v>42</v>
      </c>
      <c r="D303" t="s">
        <v>6018</v>
      </c>
      <c r="E303" s="28" t="str">
        <f>IFERROR(_xlfn.XLOOKUP(B303,map_headernames!M:M,map_headernames!M:M),"")</f>
        <v/>
      </c>
      <c r="F303" s="28" t="str">
        <f>IFERROR(_xlfn.XLOOKUP(B303,map_headernames!N:N,map_headernames!N:N),"")</f>
        <v/>
      </c>
      <c r="G303" s="28" t="str">
        <f>IFERROR(_xlfn.XLOOKUP($B303,map_headernames!L:L,map_headernames!L:L),"")</f>
        <v/>
      </c>
      <c r="H303">
        <f>_xlfn.XLOOKUP(K303,map_headernames!$Q$1:$Q$734,map_headernames!$O$1:$O$734)</f>
        <v>0</v>
      </c>
      <c r="I303" s="23" t="str">
        <f>IFERROR(_xlfn.XLOOKUP(G303,map_headernames!L:L,map_headernames!O:O),"")</f>
        <v/>
      </c>
      <c r="L303" t="str">
        <f>IFERROR(_xlfn.XLOOKUP(G303,map_headernames!L:L,map_headernames!Q:Q),"")</f>
        <v/>
      </c>
      <c r="M303" t="str">
        <f>IFERROR(_xlfn.XLOOKUP(H303,map_headernames!O:O,map_headernames!Q:Q),"")</f>
        <v/>
      </c>
      <c r="O303" s="388" t="s">
        <v>6482</v>
      </c>
    </row>
    <row r="304" spans="1:15">
      <c r="A304">
        <v>231</v>
      </c>
      <c r="B304" t="s">
        <v>3581</v>
      </c>
      <c r="C304">
        <v>7.5675675675675702</v>
      </c>
      <c r="D304" t="s">
        <v>6019</v>
      </c>
      <c r="E304" s="28" t="str">
        <f>IFERROR(_xlfn.XLOOKUP(B304,map_headernames!M:M,map_headernames!M:M),"")</f>
        <v/>
      </c>
      <c r="F304" s="28" t="str">
        <f>IFERROR(_xlfn.XLOOKUP(B304,map_headernames!N:N,map_headernames!N:N),"")</f>
        <v/>
      </c>
      <c r="G304" s="28" t="str">
        <f>IFERROR(_xlfn.XLOOKUP($B304,map_headernames!L:L,map_headernames!L:L),"")</f>
        <v/>
      </c>
      <c r="H304">
        <f>_xlfn.XLOOKUP(K304,map_headernames!$Q$1:$Q$734,map_headernames!$O$1:$O$734)</f>
        <v>0</v>
      </c>
      <c r="I304" s="23" t="str">
        <f>IFERROR(_xlfn.XLOOKUP(G304,map_headernames!L:L,map_headernames!O:O),"")</f>
        <v/>
      </c>
      <c r="L304" t="str">
        <f>IFERROR(_xlfn.XLOOKUP(G304,map_headernames!L:L,map_headernames!Q:Q),"")</f>
        <v/>
      </c>
      <c r="M304" t="str">
        <f>IFERROR(_xlfn.XLOOKUP(H304,map_headernames!O:O,map_headernames!Q:Q),"")</f>
        <v/>
      </c>
      <c r="O304" s="388" t="s">
        <v>6482</v>
      </c>
    </row>
    <row r="305" spans="1:15">
      <c r="A305">
        <v>232</v>
      </c>
      <c r="B305" t="s">
        <v>3584</v>
      </c>
      <c r="C305">
        <v>10</v>
      </c>
      <c r="D305" t="s">
        <v>6020</v>
      </c>
      <c r="E305" s="28" t="str">
        <f>IFERROR(_xlfn.XLOOKUP(B305,map_headernames!M:M,map_headernames!M:M),"")</f>
        <v/>
      </c>
      <c r="F305" s="28" t="str">
        <f>IFERROR(_xlfn.XLOOKUP(B305,map_headernames!N:N,map_headernames!N:N),"")</f>
        <v/>
      </c>
      <c r="G305" s="28" t="str">
        <f>IFERROR(_xlfn.XLOOKUP($B305,map_headernames!L:L,map_headernames!L:L),"")</f>
        <v/>
      </c>
      <c r="H305">
        <f>_xlfn.XLOOKUP(K305,map_headernames!$Q$1:$Q$734,map_headernames!$O$1:$O$734)</f>
        <v>0</v>
      </c>
      <c r="I305" s="23" t="str">
        <f>IFERROR(_xlfn.XLOOKUP(G305,map_headernames!L:L,map_headernames!O:O),"")</f>
        <v/>
      </c>
      <c r="L305" t="str">
        <f>IFERROR(_xlfn.XLOOKUP(G305,map_headernames!L:L,map_headernames!Q:Q),"")</f>
        <v/>
      </c>
      <c r="M305" t="str">
        <f>IFERROR(_xlfn.XLOOKUP(H305,map_headernames!O:O,map_headernames!Q:Q),"")</f>
        <v/>
      </c>
      <c r="O305" s="388" t="s">
        <v>6482</v>
      </c>
    </row>
    <row r="306" spans="1:15">
      <c r="A306">
        <v>233</v>
      </c>
      <c r="B306" t="s">
        <v>3586</v>
      </c>
      <c r="C306">
        <v>1.8018018018018001</v>
      </c>
      <c r="D306" t="s">
        <v>6021</v>
      </c>
      <c r="E306" s="28" t="str">
        <f>IFERROR(_xlfn.XLOOKUP(B306,map_headernames!M:M,map_headernames!M:M),"")</f>
        <v/>
      </c>
      <c r="F306" s="28" t="str">
        <f>IFERROR(_xlfn.XLOOKUP(B306,map_headernames!N:N,map_headernames!N:N),"")</f>
        <v/>
      </c>
      <c r="G306" s="28" t="str">
        <f>IFERROR(_xlfn.XLOOKUP($B306,map_headernames!L:L,map_headernames!L:L),"")</f>
        <v/>
      </c>
      <c r="H306">
        <f>_xlfn.XLOOKUP(K306,map_headernames!$Q$1:$Q$734,map_headernames!$O$1:$O$734)</f>
        <v>0</v>
      </c>
      <c r="I306" s="23" t="str">
        <f>IFERROR(_xlfn.XLOOKUP(G306,map_headernames!L:L,map_headernames!O:O),"")</f>
        <v/>
      </c>
      <c r="L306" t="str">
        <f>IFERROR(_xlfn.XLOOKUP(G306,map_headernames!L:L,map_headernames!Q:Q),"")</f>
        <v/>
      </c>
      <c r="M306" t="str">
        <f>IFERROR(_xlfn.XLOOKUP(H306,map_headernames!O:O,map_headernames!Q:Q),"")</f>
        <v/>
      </c>
      <c r="O306" s="388" t="s">
        <v>6482</v>
      </c>
    </row>
    <row r="307" spans="1:15" s="18" customFormat="1">
      <c r="A307">
        <v>234</v>
      </c>
      <c r="B307" t="s">
        <v>3589</v>
      </c>
      <c r="C307">
        <v>32</v>
      </c>
      <c r="D307" t="s">
        <v>6022</v>
      </c>
      <c r="E307" s="28" t="str">
        <f>IFERROR(_xlfn.XLOOKUP(B307,map_headernames!M:M,map_headernames!M:M),"")</f>
        <v/>
      </c>
      <c r="F307" s="28" t="str">
        <f>IFERROR(_xlfn.XLOOKUP(B307,map_headernames!N:N,map_headernames!N:N),"")</f>
        <v/>
      </c>
      <c r="G307" s="28" t="str">
        <f>IFERROR(_xlfn.XLOOKUP($B307,map_headernames!L:L,map_headernames!L:L),"")</f>
        <v/>
      </c>
      <c r="H307">
        <f>_xlfn.XLOOKUP(K307,map_headernames!$Q$1:$Q$734,map_headernames!$O$1:$O$734)</f>
        <v>0</v>
      </c>
      <c r="I307" s="23" t="str">
        <f>IFERROR(_xlfn.XLOOKUP(G307,map_headernames!L:L,map_headernames!O:O),"")</f>
        <v/>
      </c>
      <c r="J307" s="23"/>
      <c r="K307"/>
      <c r="L307" t="str">
        <f>IFERROR(_xlfn.XLOOKUP(G307,map_headernames!L:L,map_headernames!Q:Q),"")</f>
        <v/>
      </c>
      <c r="M307" t="str">
        <f>IFERROR(_xlfn.XLOOKUP(H307,map_headernames!O:O,map_headernames!Q:Q),"")</f>
        <v/>
      </c>
      <c r="N307" s="489"/>
      <c r="O307" s="388" t="s">
        <v>6482</v>
      </c>
    </row>
    <row r="308" spans="1:15" s="18" customFormat="1">
      <c r="A308">
        <v>235</v>
      </c>
      <c r="B308" t="s">
        <v>3591</v>
      </c>
      <c r="C308">
        <v>5.7657657657657699</v>
      </c>
      <c r="D308" t="s">
        <v>6023</v>
      </c>
      <c r="E308" s="28" t="str">
        <f>IFERROR(_xlfn.XLOOKUP(B308,map_headernames!M:M,map_headernames!M:M),"")</f>
        <v/>
      </c>
      <c r="F308" s="28" t="str">
        <f>IFERROR(_xlfn.XLOOKUP(B308,map_headernames!N:N,map_headernames!N:N),"")</f>
        <v/>
      </c>
      <c r="G308" s="28" t="str">
        <f>IFERROR(_xlfn.XLOOKUP($B308,map_headernames!L:L,map_headernames!L:L),"")</f>
        <v/>
      </c>
      <c r="H308">
        <f>_xlfn.XLOOKUP(K308,map_headernames!$Q$1:$Q$734,map_headernames!$O$1:$O$734)</f>
        <v>0</v>
      </c>
      <c r="I308" s="23" t="str">
        <f>IFERROR(_xlfn.XLOOKUP(G308,map_headernames!L:L,map_headernames!O:O),"")</f>
        <v/>
      </c>
      <c r="J308" s="23"/>
      <c r="K308"/>
      <c r="L308" t="str">
        <f>IFERROR(_xlfn.XLOOKUP(G308,map_headernames!L:L,map_headernames!Q:Q),"")</f>
        <v/>
      </c>
      <c r="M308" t="str">
        <f>IFERROR(_xlfn.XLOOKUP(H308,map_headernames!O:O,map_headernames!Q:Q),"")</f>
        <v/>
      </c>
      <c r="N308" s="489"/>
      <c r="O308" s="388" t="s">
        <v>6482</v>
      </c>
    </row>
    <row r="309" spans="1:15">
      <c r="A309">
        <v>236</v>
      </c>
      <c r="B309" t="s">
        <v>3594</v>
      </c>
      <c r="C309">
        <v>8</v>
      </c>
      <c r="D309" t="s">
        <v>6024</v>
      </c>
      <c r="E309" s="28" t="str">
        <f>IFERROR(_xlfn.XLOOKUP(B309,map_headernames!M:M,map_headernames!M:M),"")</f>
        <v/>
      </c>
      <c r="F309" s="28" t="str">
        <f>IFERROR(_xlfn.XLOOKUP(B309,map_headernames!N:N,map_headernames!N:N),"")</f>
        <v/>
      </c>
      <c r="G309" s="28" t="str">
        <f>IFERROR(_xlfn.XLOOKUP($B309,map_headernames!L:L,map_headernames!L:L),"")</f>
        <v/>
      </c>
      <c r="H309">
        <f>_xlfn.XLOOKUP(K309,map_headernames!$Q$1:$Q$734,map_headernames!$O$1:$O$734)</f>
        <v>0</v>
      </c>
      <c r="I309" s="23" t="str">
        <f>IFERROR(_xlfn.XLOOKUP(G309,map_headernames!L:L,map_headernames!O:O),"")</f>
        <v/>
      </c>
      <c r="L309" t="str">
        <f>IFERROR(_xlfn.XLOOKUP(G309,map_headernames!L:L,map_headernames!Q:Q),"")</f>
        <v/>
      </c>
      <c r="M309" t="str">
        <f>IFERROR(_xlfn.XLOOKUP(H309,map_headernames!O:O,map_headernames!Q:Q),"")</f>
        <v/>
      </c>
      <c r="O309" s="388" t="s">
        <v>6482</v>
      </c>
    </row>
    <row r="310" spans="1:15">
      <c r="A310">
        <v>237</v>
      </c>
      <c r="B310" t="s">
        <v>3596</v>
      </c>
      <c r="C310">
        <v>1.44144144144144</v>
      </c>
      <c r="D310" t="s">
        <v>6025</v>
      </c>
      <c r="E310" s="28" t="str">
        <f>IFERROR(_xlfn.XLOOKUP(B310,map_headernames!M:M,map_headernames!M:M),"")</f>
        <v/>
      </c>
      <c r="F310" s="28" t="str">
        <f>IFERROR(_xlfn.XLOOKUP(B310,map_headernames!N:N,map_headernames!N:N),"")</f>
        <v/>
      </c>
      <c r="G310" s="28" t="str">
        <f>IFERROR(_xlfn.XLOOKUP($B310,map_headernames!L:L,map_headernames!L:L),"")</f>
        <v/>
      </c>
      <c r="H310">
        <f>_xlfn.XLOOKUP(K310,map_headernames!$Q$1:$Q$734,map_headernames!$O$1:$O$734)</f>
        <v>0</v>
      </c>
      <c r="I310" s="23" t="str">
        <f>IFERROR(_xlfn.XLOOKUP(G310,map_headernames!L:L,map_headernames!O:O),"")</f>
        <v/>
      </c>
      <c r="L310" t="str">
        <f>IFERROR(_xlfn.XLOOKUP(G310,map_headernames!L:L,map_headernames!Q:Q),"")</f>
        <v/>
      </c>
      <c r="M310" t="str">
        <f>IFERROR(_xlfn.XLOOKUP(H310,map_headernames!O:O,map_headernames!Q:Q),"")</f>
        <v/>
      </c>
      <c r="O310" s="388" t="s">
        <v>6482</v>
      </c>
    </row>
    <row r="311" spans="1:15" s="18" customFormat="1">
      <c r="A311">
        <v>238</v>
      </c>
      <c r="B311" t="s">
        <v>3599</v>
      </c>
      <c r="C311">
        <v>8</v>
      </c>
      <c r="D311" t="s">
        <v>6026</v>
      </c>
      <c r="E311" s="28" t="str">
        <f>IFERROR(_xlfn.XLOOKUP(B311,map_headernames!M:M,map_headernames!M:M),"")</f>
        <v/>
      </c>
      <c r="F311" s="28" t="str">
        <f>IFERROR(_xlfn.XLOOKUP(B311,map_headernames!N:N,map_headernames!N:N),"")</f>
        <v/>
      </c>
      <c r="G311" s="28" t="str">
        <f>IFERROR(_xlfn.XLOOKUP($B311,map_headernames!L:L,map_headernames!L:L),"")</f>
        <v/>
      </c>
      <c r="H311">
        <f>_xlfn.XLOOKUP(K311,map_headernames!$Q$1:$Q$734,map_headernames!$O$1:$O$734)</f>
        <v>0</v>
      </c>
      <c r="I311" s="23" t="str">
        <f>IFERROR(_xlfn.XLOOKUP(G311,map_headernames!L:L,map_headernames!O:O),"")</f>
        <v/>
      </c>
      <c r="J311" s="23"/>
      <c r="K311"/>
      <c r="L311" t="str">
        <f>IFERROR(_xlfn.XLOOKUP(G311,map_headernames!L:L,map_headernames!Q:Q),"")</f>
        <v/>
      </c>
      <c r="M311" t="str">
        <f>IFERROR(_xlfn.XLOOKUP(H311,map_headernames!O:O,map_headernames!Q:Q),"")</f>
        <v/>
      </c>
      <c r="N311" s="489"/>
      <c r="O311" s="388" t="s">
        <v>6482</v>
      </c>
    </row>
    <row r="312" spans="1:15" s="18" customFormat="1">
      <c r="A312">
        <v>239</v>
      </c>
      <c r="B312" t="s">
        <v>3601</v>
      </c>
      <c r="C312">
        <v>1.44144144144144</v>
      </c>
      <c r="D312" t="s">
        <v>6027</v>
      </c>
      <c r="E312" s="28" t="str">
        <f>IFERROR(_xlfn.XLOOKUP(B312,map_headernames!M:M,map_headernames!M:M),"")</f>
        <v/>
      </c>
      <c r="F312" s="28" t="str">
        <f>IFERROR(_xlfn.XLOOKUP(B312,map_headernames!N:N,map_headernames!N:N),"")</f>
        <v/>
      </c>
      <c r="G312" s="28" t="str">
        <f>IFERROR(_xlfn.XLOOKUP($B312,map_headernames!L:L,map_headernames!L:L),"")</f>
        <v/>
      </c>
      <c r="H312">
        <f>_xlfn.XLOOKUP(K312,map_headernames!$Q$1:$Q$734,map_headernames!$O$1:$O$734)</f>
        <v>0</v>
      </c>
      <c r="I312" s="23" t="str">
        <f>IFERROR(_xlfn.XLOOKUP(G312,map_headernames!L:L,map_headernames!O:O),"")</f>
        <v/>
      </c>
      <c r="J312" s="23"/>
      <c r="K312"/>
      <c r="L312" t="str">
        <f>IFERROR(_xlfn.XLOOKUP(G312,map_headernames!L:L,map_headernames!Q:Q),"")</f>
        <v/>
      </c>
      <c r="M312" t="str">
        <f>IFERROR(_xlfn.XLOOKUP(H312,map_headernames!O:O,map_headernames!Q:Q),"")</f>
        <v/>
      </c>
      <c r="N312" s="489"/>
      <c r="O312" s="388" t="s">
        <v>6482</v>
      </c>
    </row>
    <row r="313" spans="1:15" s="18" customFormat="1">
      <c r="A313">
        <v>240</v>
      </c>
      <c r="B313" t="s">
        <v>3604</v>
      </c>
      <c r="C313">
        <v>0</v>
      </c>
      <c r="D313" t="s">
        <v>6028</v>
      </c>
      <c r="E313" s="28" t="str">
        <f>IFERROR(_xlfn.XLOOKUP(B313,map_headernames!M:M,map_headernames!M:M),"")</f>
        <v/>
      </c>
      <c r="F313" s="28" t="str">
        <f>IFERROR(_xlfn.XLOOKUP(B313,map_headernames!N:N,map_headernames!N:N),"")</f>
        <v/>
      </c>
      <c r="G313" s="28" t="str">
        <f>IFERROR(_xlfn.XLOOKUP($B313,map_headernames!L:L,map_headernames!L:L),"")</f>
        <v/>
      </c>
      <c r="H313">
        <f>_xlfn.XLOOKUP(K313,map_headernames!$Q$1:$Q$734,map_headernames!$O$1:$O$734)</f>
        <v>0</v>
      </c>
      <c r="I313" s="23" t="str">
        <f>IFERROR(_xlfn.XLOOKUP(G313,map_headernames!L:L,map_headernames!O:O),"")</f>
        <v/>
      </c>
      <c r="J313" s="23"/>
      <c r="K313"/>
      <c r="L313" t="str">
        <f>IFERROR(_xlfn.XLOOKUP(G313,map_headernames!L:L,map_headernames!Q:Q),"")</f>
        <v/>
      </c>
      <c r="M313" t="str">
        <f>IFERROR(_xlfn.XLOOKUP(H313,map_headernames!O:O,map_headernames!Q:Q),"")</f>
        <v/>
      </c>
      <c r="N313" s="489"/>
      <c r="O313" s="388" t="s">
        <v>6482</v>
      </c>
    </row>
    <row r="314" spans="1:15" s="18" customFormat="1">
      <c r="A314">
        <v>241</v>
      </c>
      <c r="B314" t="s">
        <v>3606</v>
      </c>
      <c r="C314">
        <v>0</v>
      </c>
      <c r="D314" t="s">
        <v>6029</v>
      </c>
      <c r="E314" s="28" t="str">
        <f>IFERROR(_xlfn.XLOOKUP(B314,map_headernames!M:M,map_headernames!M:M),"")</f>
        <v/>
      </c>
      <c r="F314" s="28" t="str">
        <f>IFERROR(_xlfn.XLOOKUP(B314,map_headernames!N:N,map_headernames!N:N),"")</f>
        <v/>
      </c>
      <c r="G314" s="28" t="str">
        <f>IFERROR(_xlfn.XLOOKUP($B314,map_headernames!L:L,map_headernames!L:L),"")</f>
        <v/>
      </c>
      <c r="H314">
        <f>_xlfn.XLOOKUP(K314,map_headernames!$Q$1:$Q$734,map_headernames!$O$1:$O$734)</f>
        <v>0</v>
      </c>
      <c r="I314" s="23" t="str">
        <f>IFERROR(_xlfn.XLOOKUP(G314,map_headernames!L:L,map_headernames!O:O),"")</f>
        <v/>
      </c>
      <c r="J314" s="23"/>
      <c r="K314"/>
      <c r="L314" t="str">
        <f>IFERROR(_xlfn.XLOOKUP(G314,map_headernames!L:L,map_headernames!Q:Q),"")</f>
        <v/>
      </c>
      <c r="M314" t="str">
        <f>IFERROR(_xlfn.XLOOKUP(H314,map_headernames!O:O,map_headernames!Q:Q),"")</f>
        <v/>
      </c>
      <c r="N314" s="489"/>
      <c r="O314" s="388" t="s">
        <v>6482</v>
      </c>
    </row>
    <row r="315" spans="1:15">
      <c r="A315">
        <v>242</v>
      </c>
      <c r="B315" t="s">
        <v>3609</v>
      </c>
      <c r="C315">
        <v>437</v>
      </c>
      <c r="D315" t="s">
        <v>6030</v>
      </c>
      <c r="E315" s="28" t="str">
        <f>IFERROR(_xlfn.XLOOKUP(B315,map_headernames!M:M,map_headernames!M:M),"")</f>
        <v/>
      </c>
      <c r="F315" s="28" t="str">
        <f>IFERROR(_xlfn.XLOOKUP(B315,map_headernames!N:N,map_headernames!N:N),"")</f>
        <v/>
      </c>
      <c r="G315" s="28" t="str">
        <f>IFERROR(_xlfn.XLOOKUP($B315,map_headernames!L:L,map_headernames!L:L),"")</f>
        <v/>
      </c>
      <c r="H315">
        <f>_xlfn.XLOOKUP(K315,map_headernames!$Q$1:$Q$734,map_headernames!$O$1:$O$734)</f>
        <v>0</v>
      </c>
      <c r="I315" s="23" t="str">
        <f>IFERROR(_xlfn.XLOOKUP(G315,map_headernames!L:L,map_headernames!O:O),"")</f>
        <v/>
      </c>
      <c r="L315" t="str">
        <f>IFERROR(_xlfn.XLOOKUP(G315,map_headernames!L:L,map_headernames!Q:Q),"")</f>
        <v/>
      </c>
      <c r="M315" t="str">
        <f>IFERROR(_xlfn.XLOOKUP(H315,map_headernames!O:O,map_headernames!Q:Q),"")</f>
        <v/>
      </c>
      <c r="O315" s="388" t="s">
        <v>6482</v>
      </c>
    </row>
    <row r="316" spans="1:15">
      <c r="A316">
        <v>243</v>
      </c>
      <c r="B316" t="s">
        <v>3611</v>
      </c>
      <c r="C316">
        <v>78.738738738738704</v>
      </c>
      <c r="D316" t="s">
        <v>6031</v>
      </c>
      <c r="E316" s="28" t="str">
        <f>IFERROR(_xlfn.XLOOKUP(B316,map_headernames!M:M,map_headernames!M:M),"")</f>
        <v/>
      </c>
      <c r="F316" s="28" t="str">
        <f>IFERROR(_xlfn.XLOOKUP(B316,map_headernames!N:N,map_headernames!N:N),"")</f>
        <v/>
      </c>
      <c r="G316" s="28" t="str">
        <f>IFERROR(_xlfn.XLOOKUP($B316,map_headernames!L:L,map_headernames!L:L),"")</f>
        <v/>
      </c>
      <c r="H316">
        <f>_xlfn.XLOOKUP(K316,map_headernames!$Q$1:$Q$734,map_headernames!$O$1:$O$734)</f>
        <v>0</v>
      </c>
      <c r="I316" s="23" t="str">
        <f>IFERROR(_xlfn.XLOOKUP(G316,map_headernames!L:L,map_headernames!O:O),"")</f>
        <v/>
      </c>
      <c r="L316" t="str">
        <f>IFERROR(_xlfn.XLOOKUP(G316,map_headernames!L:L,map_headernames!Q:Q),"")</f>
        <v/>
      </c>
      <c r="M316" t="str">
        <f>IFERROR(_xlfn.XLOOKUP(H316,map_headernames!O:O,map_headernames!Q:Q),"")</f>
        <v/>
      </c>
      <c r="O316" s="388" t="s">
        <v>6482</v>
      </c>
    </row>
    <row r="317" spans="1:15" s="18" customFormat="1">
      <c r="A317">
        <v>249</v>
      </c>
      <c r="B317" t="s">
        <v>3628</v>
      </c>
      <c r="C317">
        <v>6</v>
      </c>
      <c r="D317" s="123" t="s">
        <v>6037</v>
      </c>
      <c r="E317" s="28" t="str">
        <f>IFERROR(_xlfn.XLOOKUP(B317,map_headernames!M:M,map_headernames!M:M),"")</f>
        <v/>
      </c>
      <c r="F317" s="28" t="str">
        <f>IFERROR(_xlfn.XLOOKUP(B317,map_headernames!N:N,map_headernames!N:N),"")</f>
        <v/>
      </c>
      <c r="G317" s="28" t="str">
        <f>IFERROR(_xlfn.XLOOKUP($B317,map_headernames!L:L,map_headernames!L:L),"")</f>
        <v/>
      </c>
      <c r="H317">
        <f>_xlfn.XLOOKUP(K317,map_headernames!$Q$1:$Q$734,map_headernames!$O$1:$O$734)</f>
        <v>0</v>
      </c>
      <c r="I317" s="23" t="str">
        <f>IFERROR(_xlfn.XLOOKUP(G317,map_headernames!L:L,map_headernames!O:O),"")</f>
        <v/>
      </c>
      <c r="J317" s="23"/>
      <c r="K317"/>
      <c r="L317" t="str">
        <f>IFERROR(_xlfn.XLOOKUP(G317,map_headernames!L:L,map_headernames!Q:Q),"")</f>
        <v/>
      </c>
      <c r="M317" t="str">
        <f>IFERROR(_xlfn.XLOOKUP(H317,map_headernames!O:O,map_headernames!Q:Q),"")</f>
        <v/>
      </c>
      <c r="N317" s="489"/>
      <c r="O317" s="388" t="s">
        <v>6482</v>
      </c>
    </row>
    <row r="318" spans="1:15" s="18" customFormat="1">
      <c r="A318">
        <v>250</v>
      </c>
      <c r="B318" t="s">
        <v>3630</v>
      </c>
      <c r="C318">
        <v>1.1320754716981101</v>
      </c>
      <c r="D318" s="123" t="s">
        <v>6038</v>
      </c>
      <c r="E318" s="28" t="str">
        <f>IFERROR(_xlfn.XLOOKUP(B318,map_headernames!M:M,map_headernames!M:M),"")</f>
        <v/>
      </c>
      <c r="F318" s="28" t="str">
        <f>IFERROR(_xlfn.XLOOKUP(B318,map_headernames!N:N,map_headernames!N:N),"")</f>
        <v/>
      </c>
      <c r="G318" s="28" t="str">
        <f>IFERROR(_xlfn.XLOOKUP($B318,map_headernames!L:L,map_headernames!L:L),"")</f>
        <v/>
      </c>
      <c r="H318">
        <f>_xlfn.XLOOKUP(K318,map_headernames!$Q$1:$Q$734,map_headernames!$O$1:$O$734)</f>
        <v>0</v>
      </c>
      <c r="I318" s="23" t="str">
        <f>IFERROR(_xlfn.XLOOKUP(G318,map_headernames!L:L,map_headernames!O:O),"")</f>
        <v/>
      </c>
      <c r="J318" s="23"/>
      <c r="K318"/>
      <c r="L318" t="str">
        <f>IFERROR(_xlfn.XLOOKUP(G318,map_headernames!L:L,map_headernames!Q:Q),"")</f>
        <v/>
      </c>
      <c r="M318" t="str">
        <f>IFERROR(_xlfn.XLOOKUP(H318,map_headernames!O:O,map_headernames!Q:Q),"")</f>
        <v/>
      </c>
      <c r="N318" s="489"/>
      <c r="O318" s="388" t="s">
        <v>6482</v>
      </c>
    </row>
    <row r="319" spans="1:15" s="18" customFormat="1">
      <c r="A319">
        <v>251</v>
      </c>
      <c r="B319" t="s">
        <v>3633</v>
      </c>
      <c r="C319">
        <v>7</v>
      </c>
      <c r="D319" s="123" t="s">
        <v>6039</v>
      </c>
      <c r="E319" s="28" t="str">
        <f>IFERROR(_xlfn.XLOOKUP(B319,map_headernames!M:M,map_headernames!M:M),"")</f>
        <v/>
      </c>
      <c r="F319" s="28" t="str">
        <f>IFERROR(_xlfn.XLOOKUP(B319,map_headernames!N:N,map_headernames!N:N),"")</f>
        <v/>
      </c>
      <c r="G319" s="28" t="str">
        <f>IFERROR(_xlfn.XLOOKUP($B319,map_headernames!L:L,map_headernames!L:L),"")</f>
        <v/>
      </c>
      <c r="H319">
        <f>_xlfn.XLOOKUP(K319,map_headernames!$Q$1:$Q$734,map_headernames!$O$1:$O$734)</f>
        <v>0</v>
      </c>
      <c r="I319" s="23" t="str">
        <f>IFERROR(_xlfn.XLOOKUP(G319,map_headernames!L:L,map_headernames!O:O),"")</f>
        <v/>
      </c>
      <c r="J319" s="23"/>
      <c r="K319"/>
      <c r="L319" t="str">
        <f>IFERROR(_xlfn.XLOOKUP(G319,map_headernames!L:L,map_headernames!Q:Q),"")</f>
        <v/>
      </c>
      <c r="M319" t="str">
        <f>IFERROR(_xlfn.XLOOKUP(H319,map_headernames!O:O,map_headernames!Q:Q),"")</f>
        <v/>
      </c>
      <c r="N319" s="489"/>
      <c r="O319" s="388" t="s">
        <v>6482</v>
      </c>
    </row>
    <row r="320" spans="1:15" s="18" customFormat="1">
      <c r="A320">
        <v>252</v>
      </c>
      <c r="B320" t="s">
        <v>3635</v>
      </c>
      <c r="C320">
        <v>1.32075471698113</v>
      </c>
      <c r="D320" s="123" t="s">
        <v>6040</v>
      </c>
      <c r="E320" s="28" t="str">
        <f>IFERROR(_xlfn.XLOOKUP(B320,map_headernames!M:M,map_headernames!M:M),"")</f>
        <v/>
      </c>
      <c r="F320" s="28" t="str">
        <f>IFERROR(_xlfn.XLOOKUP(B320,map_headernames!N:N,map_headernames!N:N),"")</f>
        <v/>
      </c>
      <c r="G320" s="28" t="str">
        <f>IFERROR(_xlfn.XLOOKUP($B320,map_headernames!L:L,map_headernames!L:L),"")</f>
        <v/>
      </c>
      <c r="H320">
        <f>_xlfn.XLOOKUP(K320,map_headernames!$Q$1:$Q$734,map_headernames!$O$1:$O$734)</f>
        <v>0</v>
      </c>
      <c r="I320" s="23" t="str">
        <f>IFERROR(_xlfn.XLOOKUP(G320,map_headernames!L:L,map_headernames!O:O),"")</f>
        <v/>
      </c>
      <c r="J320" s="23"/>
      <c r="K320"/>
      <c r="L320" t="str">
        <f>IFERROR(_xlfn.XLOOKUP(G320,map_headernames!L:L,map_headernames!Q:Q),"")</f>
        <v/>
      </c>
      <c r="M320" t="str">
        <f>IFERROR(_xlfn.XLOOKUP(H320,map_headernames!O:O,map_headernames!Q:Q),"")</f>
        <v/>
      </c>
      <c r="N320" s="489"/>
      <c r="O320" s="388" t="s">
        <v>6482</v>
      </c>
    </row>
    <row r="321" spans="1:15">
      <c r="A321">
        <v>263</v>
      </c>
      <c r="B321" t="s">
        <v>3663</v>
      </c>
      <c r="C321">
        <v>6</v>
      </c>
      <c r="D321" s="123" t="s">
        <v>6051</v>
      </c>
      <c r="E321" s="28" t="str">
        <f>IFERROR(_xlfn.XLOOKUP(B321,map_headernames!M:M,map_headernames!M:M),"")</f>
        <v/>
      </c>
      <c r="F321" s="28" t="str">
        <f>IFERROR(_xlfn.XLOOKUP(B321,map_headernames!N:N,map_headernames!N:N),"")</f>
        <v/>
      </c>
      <c r="G321" s="28" t="str">
        <f>IFERROR(_xlfn.XLOOKUP($B321,map_headernames!L:L,map_headernames!L:L),"")</f>
        <v/>
      </c>
      <c r="H321">
        <f>_xlfn.XLOOKUP(K321,map_headernames!$Q$1:$Q$734,map_headernames!$O$1:$O$734)</f>
        <v>0</v>
      </c>
      <c r="I321" s="23" t="str">
        <f>IFERROR(_xlfn.XLOOKUP(G321,map_headernames!L:L,map_headernames!O:O),"")</f>
        <v/>
      </c>
      <c r="L321" t="str">
        <f>IFERROR(_xlfn.XLOOKUP(G321,map_headernames!L:L,map_headernames!Q:Q),"")</f>
        <v/>
      </c>
      <c r="M321" t="str">
        <f>IFERROR(_xlfn.XLOOKUP(H321,map_headernames!O:O,map_headernames!Q:Q),"")</f>
        <v/>
      </c>
      <c r="O321" s="388" t="s">
        <v>6482</v>
      </c>
    </row>
    <row r="322" spans="1:15">
      <c r="A322">
        <v>264</v>
      </c>
      <c r="B322" t="s">
        <v>3665</v>
      </c>
      <c r="C322">
        <v>1.1320754716981101</v>
      </c>
      <c r="D322" s="123" t="s">
        <v>6052</v>
      </c>
      <c r="E322" s="28" t="str">
        <f>IFERROR(_xlfn.XLOOKUP(B322,map_headernames!M:M,map_headernames!M:M),"")</f>
        <v/>
      </c>
      <c r="F322" s="28" t="str">
        <f>IFERROR(_xlfn.XLOOKUP(B322,map_headernames!N:N,map_headernames!N:N),"")</f>
        <v/>
      </c>
      <c r="G322" s="28" t="str">
        <f>IFERROR(_xlfn.XLOOKUP($B322,map_headernames!L:L,map_headernames!L:L),"")</f>
        <v/>
      </c>
      <c r="H322">
        <f>_xlfn.XLOOKUP(K322,map_headernames!$Q$1:$Q$734,map_headernames!$O$1:$O$734)</f>
        <v>0</v>
      </c>
      <c r="I322" s="23" t="str">
        <f>IFERROR(_xlfn.XLOOKUP(G322,map_headernames!L:L,map_headernames!O:O),"")</f>
        <v/>
      </c>
      <c r="L322" t="str">
        <f>IFERROR(_xlfn.XLOOKUP(G322,map_headernames!L:L,map_headernames!Q:Q),"")</f>
        <v/>
      </c>
      <c r="M322" t="str">
        <f>IFERROR(_xlfn.XLOOKUP(H322,map_headernames!O:O,map_headernames!Q:Q),"")</f>
        <v/>
      </c>
      <c r="O322" s="388" t="s">
        <v>6482</v>
      </c>
    </row>
    <row r="323" spans="1:15" s="18" customFormat="1">
      <c r="A323">
        <v>265</v>
      </c>
      <c r="B323" t="s">
        <v>3668</v>
      </c>
      <c r="C323">
        <v>7</v>
      </c>
      <c r="D323" s="123" t="s">
        <v>6053</v>
      </c>
      <c r="E323" s="28" t="str">
        <f>IFERROR(_xlfn.XLOOKUP(B323,map_headernames!M:M,map_headernames!M:M),"")</f>
        <v/>
      </c>
      <c r="F323" s="28" t="str">
        <f>IFERROR(_xlfn.XLOOKUP(B323,map_headernames!N:N,map_headernames!N:N),"")</f>
        <v/>
      </c>
      <c r="G323" s="28" t="str">
        <f>IFERROR(_xlfn.XLOOKUP($B323,map_headernames!L:L,map_headernames!L:L),"")</f>
        <v/>
      </c>
      <c r="H323">
        <f>_xlfn.XLOOKUP(K323,map_headernames!$Q$1:$Q$734,map_headernames!$O$1:$O$734)</f>
        <v>0</v>
      </c>
      <c r="I323" s="23" t="str">
        <f>IFERROR(_xlfn.XLOOKUP(G323,map_headernames!L:L,map_headernames!O:O),"")</f>
        <v/>
      </c>
      <c r="J323" s="23"/>
      <c r="K323"/>
      <c r="L323" t="str">
        <f>IFERROR(_xlfn.XLOOKUP(G323,map_headernames!L:L,map_headernames!Q:Q),"")</f>
        <v/>
      </c>
      <c r="M323" t="str">
        <f>IFERROR(_xlfn.XLOOKUP(H323,map_headernames!O:O,map_headernames!Q:Q),"")</f>
        <v/>
      </c>
      <c r="N323" s="489"/>
      <c r="O323" s="388" t="s">
        <v>6482</v>
      </c>
    </row>
    <row r="324" spans="1:15" s="18" customFormat="1">
      <c r="A324">
        <v>266</v>
      </c>
      <c r="B324" t="s">
        <v>3670</v>
      </c>
      <c r="C324">
        <v>1.32075471698113</v>
      </c>
      <c r="D324" s="123" t="s">
        <v>6054</v>
      </c>
      <c r="E324" s="28" t="str">
        <f>IFERROR(_xlfn.XLOOKUP(B324,map_headernames!M:M,map_headernames!M:M),"")</f>
        <v/>
      </c>
      <c r="F324" s="28" t="str">
        <f>IFERROR(_xlfn.XLOOKUP(B324,map_headernames!N:N,map_headernames!N:N),"")</f>
        <v/>
      </c>
      <c r="G324" s="28" t="str">
        <f>IFERROR(_xlfn.XLOOKUP($B324,map_headernames!L:L,map_headernames!L:L),"")</f>
        <v/>
      </c>
      <c r="H324">
        <f>_xlfn.XLOOKUP(K324,map_headernames!$Q$1:$Q$734,map_headernames!$O$1:$O$734)</f>
        <v>0</v>
      </c>
      <c r="I324" s="23" t="str">
        <f>IFERROR(_xlfn.XLOOKUP(G324,map_headernames!L:L,map_headernames!O:O),"")</f>
        <v/>
      </c>
      <c r="J324" s="23"/>
      <c r="K324"/>
      <c r="L324" t="str">
        <f>IFERROR(_xlfn.XLOOKUP(G324,map_headernames!L:L,map_headernames!Q:Q),"")</f>
        <v/>
      </c>
      <c r="M324" t="str">
        <f>IFERROR(_xlfn.XLOOKUP(H324,map_headernames!O:O,map_headernames!Q:Q),"")</f>
        <v/>
      </c>
      <c r="N324" s="489"/>
      <c r="O324" s="388" t="s">
        <v>6482</v>
      </c>
    </row>
    <row r="325" spans="1:15" s="18" customFormat="1">
      <c r="A325">
        <v>267</v>
      </c>
      <c r="B325" t="s">
        <v>3673</v>
      </c>
      <c r="C325">
        <v>0</v>
      </c>
      <c r="D325" s="123" t="s">
        <v>6055</v>
      </c>
      <c r="E325" s="28" t="str">
        <f>IFERROR(_xlfn.XLOOKUP(B325,map_headernames!M:M,map_headernames!M:M),"")</f>
        <v/>
      </c>
      <c r="F325" s="28" t="str">
        <f>IFERROR(_xlfn.XLOOKUP(B325,map_headernames!N:N,map_headernames!N:N),"")</f>
        <v/>
      </c>
      <c r="G325" s="28" t="str">
        <f>IFERROR(_xlfn.XLOOKUP($B325,map_headernames!L:L,map_headernames!L:L),"")</f>
        <v/>
      </c>
      <c r="H325">
        <f>_xlfn.XLOOKUP(K325,map_headernames!$Q$1:$Q$734,map_headernames!$O$1:$O$734)</f>
        <v>0</v>
      </c>
      <c r="I325" s="23" t="str">
        <f>IFERROR(_xlfn.XLOOKUP(G325,map_headernames!L:L,map_headernames!O:O),"")</f>
        <v/>
      </c>
      <c r="J325" s="23"/>
      <c r="K325"/>
      <c r="L325" t="str">
        <f>IFERROR(_xlfn.XLOOKUP(G325,map_headernames!L:L,map_headernames!Q:Q),"")</f>
        <v/>
      </c>
      <c r="M325" t="str">
        <f>IFERROR(_xlfn.XLOOKUP(H325,map_headernames!O:O,map_headernames!Q:Q),"")</f>
        <v/>
      </c>
      <c r="N325" s="489"/>
      <c r="O325" s="388" t="s">
        <v>6482</v>
      </c>
    </row>
    <row r="326" spans="1:15" s="18" customFormat="1">
      <c r="A326">
        <v>268</v>
      </c>
      <c r="B326" t="s">
        <v>3675</v>
      </c>
      <c r="C326">
        <v>0</v>
      </c>
      <c r="D326" s="123" t="s">
        <v>6056</v>
      </c>
      <c r="E326" s="28" t="str">
        <f>IFERROR(_xlfn.XLOOKUP(B326,map_headernames!M:M,map_headernames!M:M),"")</f>
        <v/>
      </c>
      <c r="F326" s="28" t="str">
        <f>IFERROR(_xlfn.XLOOKUP(B326,map_headernames!N:N,map_headernames!N:N),"")</f>
        <v/>
      </c>
      <c r="G326" s="28" t="str">
        <f>IFERROR(_xlfn.XLOOKUP($B326,map_headernames!L:L,map_headernames!L:L),"")</f>
        <v/>
      </c>
      <c r="H326">
        <f>_xlfn.XLOOKUP(K326,map_headernames!$Q$1:$Q$734,map_headernames!$O$1:$O$734)</f>
        <v>0</v>
      </c>
      <c r="I326" s="23" t="str">
        <f>IFERROR(_xlfn.XLOOKUP(G326,map_headernames!L:L,map_headernames!O:O),"")</f>
        <v/>
      </c>
      <c r="J326" s="23"/>
      <c r="K326"/>
      <c r="L326" t="str">
        <f>IFERROR(_xlfn.XLOOKUP(G326,map_headernames!L:L,map_headernames!Q:Q),"")</f>
        <v/>
      </c>
      <c r="M326" t="str">
        <f>IFERROR(_xlfn.XLOOKUP(H326,map_headernames!O:O,map_headernames!Q:Q),"")</f>
        <v/>
      </c>
      <c r="N326" s="489"/>
      <c r="O326" s="388" t="s">
        <v>6482</v>
      </c>
    </row>
    <row r="327" spans="1:15">
      <c r="A327">
        <v>269</v>
      </c>
      <c r="B327" t="s">
        <v>3678</v>
      </c>
      <c r="C327">
        <v>0</v>
      </c>
      <c r="D327" s="123" t="s">
        <v>6057</v>
      </c>
      <c r="E327" s="28" t="str">
        <f>IFERROR(_xlfn.XLOOKUP(B327,map_headernames!M:M,map_headernames!M:M),"")</f>
        <v/>
      </c>
      <c r="F327" s="28" t="str">
        <f>IFERROR(_xlfn.XLOOKUP(B327,map_headernames!N:N,map_headernames!N:N),"")</f>
        <v/>
      </c>
      <c r="G327" s="28" t="str">
        <f>IFERROR(_xlfn.XLOOKUP($B327,map_headernames!L:L,map_headernames!L:L),"")</f>
        <v/>
      </c>
      <c r="H327">
        <f>_xlfn.XLOOKUP(K327,map_headernames!$Q$1:$Q$734,map_headernames!$O$1:$O$734)</f>
        <v>0</v>
      </c>
      <c r="I327" s="23" t="str">
        <f>IFERROR(_xlfn.XLOOKUP(G327,map_headernames!L:L,map_headernames!O:O),"")</f>
        <v/>
      </c>
      <c r="L327" t="str">
        <f>IFERROR(_xlfn.XLOOKUP(G327,map_headernames!L:L,map_headernames!Q:Q),"")</f>
        <v/>
      </c>
      <c r="M327" t="str">
        <f>IFERROR(_xlfn.XLOOKUP(H327,map_headernames!O:O,map_headernames!Q:Q),"")</f>
        <v/>
      </c>
      <c r="O327" s="388" t="s">
        <v>6482</v>
      </c>
    </row>
    <row r="328" spans="1:15">
      <c r="A328">
        <v>270</v>
      </c>
      <c r="B328" t="s">
        <v>3680</v>
      </c>
      <c r="C328">
        <v>0</v>
      </c>
      <c r="D328" s="123" t="s">
        <v>6058</v>
      </c>
      <c r="E328" s="28" t="str">
        <f>IFERROR(_xlfn.XLOOKUP(B328,map_headernames!M:M,map_headernames!M:M),"")</f>
        <v/>
      </c>
      <c r="F328" s="28" t="str">
        <f>IFERROR(_xlfn.XLOOKUP(B328,map_headernames!N:N,map_headernames!N:N),"")</f>
        <v/>
      </c>
      <c r="G328" s="28" t="str">
        <f>IFERROR(_xlfn.XLOOKUP($B328,map_headernames!L:L,map_headernames!L:L),"")</f>
        <v/>
      </c>
      <c r="H328">
        <f>_xlfn.XLOOKUP(K328,map_headernames!$Q$1:$Q$734,map_headernames!$O$1:$O$734)</f>
        <v>0</v>
      </c>
      <c r="I328" s="23" t="str">
        <f>IFERROR(_xlfn.XLOOKUP(G328,map_headernames!L:L,map_headernames!O:O),"")</f>
        <v/>
      </c>
      <c r="L328" t="str">
        <f>IFERROR(_xlfn.XLOOKUP(G328,map_headernames!L:L,map_headernames!Q:Q),"")</f>
        <v/>
      </c>
      <c r="M328" t="str">
        <f>IFERROR(_xlfn.XLOOKUP(H328,map_headernames!O:O,map_headernames!Q:Q),"")</f>
        <v/>
      </c>
      <c r="O328" s="388" t="s">
        <v>6482</v>
      </c>
    </row>
    <row r="329" spans="1:15" s="18" customFormat="1">
      <c r="A329">
        <v>273</v>
      </c>
      <c r="B329" t="s">
        <v>3688</v>
      </c>
      <c r="C329">
        <v>0</v>
      </c>
      <c r="D329" s="123" t="s">
        <v>6061</v>
      </c>
      <c r="E329" s="28" t="str">
        <f>IFERROR(_xlfn.XLOOKUP(B329,map_headernames!M:M,map_headernames!M:M),"")</f>
        <v/>
      </c>
      <c r="F329" s="28" t="str">
        <f>IFERROR(_xlfn.XLOOKUP(B329,map_headernames!N:N,map_headernames!N:N),"")</f>
        <v/>
      </c>
      <c r="G329" s="28" t="str">
        <f>IFERROR(_xlfn.XLOOKUP($B329,map_headernames!L:L,map_headernames!L:L),"")</f>
        <v/>
      </c>
      <c r="H329">
        <f>_xlfn.XLOOKUP(K329,map_headernames!$Q$1:$Q$734,map_headernames!$O$1:$O$734)</f>
        <v>0</v>
      </c>
      <c r="I329" s="23" t="str">
        <f>IFERROR(_xlfn.XLOOKUP(G329,map_headernames!L:L,map_headernames!O:O),"")</f>
        <v/>
      </c>
      <c r="J329" s="23"/>
      <c r="K329"/>
      <c r="L329" t="str">
        <f>IFERROR(_xlfn.XLOOKUP(G329,map_headernames!L:L,map_headernames!Q:Q),"")</f>
        <v/>
      </c>
      <c r="M329" t="str">
        <f>IFERROR(_xlfn.XLOOKUP(H329,map_headernames!O:O,map_headernames!Q:Q),"")</f>
        <v/>
      </c>
      <c r="N329" s="489"/>
      <c r="O329" s="388" t="s">
        <v>6482</v>
      </c>
    </row>
    <row r="330" spans="1:15" s="18" customFormat="1">
      <c r="A330">
        <v>274</v>
      </c>
      <c r="B330" t="s">
        <v>3690</v>
      </c>
      <c r="C330">
        <v>0</v>
      </c>
      <c r="D330" s="123" t="s">
        <v>6062</v>
      </c>
      <c r="E330" s="28" t="str">
        <f>IFERROR(_xlfn.XLOOKUP(B330,map_headernames!M:M,map_headernames!M:M),"")</f>
        <v/>
      </c>
      <c r="F330" s="28" t="str">
        <f>IFERROR(_xlfn.XLOOKUP(B330,map_headernames!N:N,map_headernames!N:N),"")</f>
        <v/>
      </c>
      <c r="G330" s="28" t="str">
        <f>IFERROR(_xlfn.XLOOKUP($B330,map_headernames!L:L,map_headernames!L:L),"")</f>
        <v/>
      </c>
      <c r="H330">
        <f>_xlfn.XLOOKUP(K330,map_headernames!$Q$1:$Q$734,map_headernames!$O$1:$O$734)</f>
        <v>0</v>
      </c>
      <c r="I330" s="23" t="str">
        <f>IFERROR(_xlfn.XLOOKUP(G330,map_headernames!L:L,map_headernames!O:O),"")</f>
        <v/>
      </c>
      <c r="J330" s="23"/>
      <c r="K330"/>
      <c r="L330" t="str">
        <f>IFERROR(_xlfn.XLOOKUP(G330,map_headernames!L:L,map_headernames!Q:Q),"")</f>
        <v/>
      </c>
      <c r="M330" t="str">
        <f>IFERROR(_xlfn.XLOOKUP(H330,map_headernames!O:O,map_headernames!Q:Q),"")</f>
        <v/>
      </c>
      <c r="N330" s="489"/>
      <c r="O330" s="388" t="s">
        <v>6482</v>
      </c>
    </row>
    <row r="331" spans="1:15" s="39" customFormat="1">
      <c r="A331">
        <v>275</v>
      </c>
      <c r="B331" t="s">
        <v>3693</v>
      </c>
      <c r="C331">
        <v>0</v>
      </c>
      <c r="D331" s="123" t="s">
        <v>6063</v>
      </c>
      <c r="E331" s="28" t="str">
        <f>IFERROR(_xlfn.XLOOKUP(B331,map_headernames!M:M,map_headernames!M:M),"")</f>
        <v/>
      </c>
      <c r="F331" s="28" t="str">
        <f>IFERROR(_xlfn.XLOOKUP(B331,map_headernames!N:N,map_headernames!N:N),"")</f>
        <v/>
      </c>
      <c r="G331" s="28" t="str">
        <f>IFERROR(_xlfn.XLOOKUP($B331,map_headernames!L:L,map_headernames!L:L),"")</f>
        <v/>
      </c>
      <c r="H331">
        <f>_xlfn.XLOOKUP(K331,map_headernames!$Q$1:$Q$734,map_headernames!$O$1:$O$734)</f>
        <v>0</v>
      </c>
      <c r="I331" s="23" t="str">
        <f>IFERROR(_xlfn.XLOOKUP(G331,map_headernames!L:L,map_headernames!O:O),"")</f>
        <v/>
      </c>
      <c r="J331" s="23"/>
      <c r="K331"/>
      <c r="L331" t="str">
        <f>IFERROR(_xlfn.XLOOKUP(G331,map_headernames!L:L,map_headernames!Q:Q),"")</f>
        <v/>
      </c>
      <c r="M331" t="str">
        <f>IFERROR(_xlfn.XLOOKUP(H331,map_headernames!O:O,map_headernames!Q:Q),"")</f>
        <v/>
      </c>
      <c r="N331" s="489"/>
      <c r="O331" s="388" t="s">
        <v>6482</v>
      </c>
    </row>
    <row r="332" spans="1:15">
      <c r="A332">
        <v>276</v>
      </c>
      <c r="B332" t="s">
        <v>3695</v>
      </c>
      <c r="C332">
        <v>0</v>
      </c>
      <c r="D332" s="123" t="s">
        <v>6064</v>
      </c>
      <c r="E332" s="28" t="str">
        <f>IFERROR(_xlfn.XLOOKUP(B332,map_headernames!M:M,map_headernames!M:M),"")</f>
        <v/>
      </c>
      <c r="F332" s="28" t="str">
        <f>IFERROR(_xlfn.XLOOKUP(B332,map_headernames!N:N,map_headernames!N:N),"")</f>
        <v/>
      </c>
      <c r="G332" s="28" t="str">
        <f>IFERROR(_xlfn.XLOOKUP($B332,map_headernames!L:L,map_headernames!L:L),"")</f>
        <v/>
      </c>
      <c r="H332">
        <f>_xlfn.XLOOKUP(K332,map_headernames!$Q$1:$Q$734,map_headernames!$O$1:$O$734)</f>
        <v>0</v>
      </c>
      <c r="I332" s="23" t="str">
        <f>IFERROR(_xlfn.XLOOKUP(G332,map_headernames!L:L,map_headernames!O:O),"")</f>
        <v/>
      </c>
      <c r="L332" t="str">
        <f>IFERROR(_xlfn.XLOOKUP(G332,map_headernames!L:L,map_headernames!Q:Q),"")</f>
        <v/>
      </c>
      <c r="M332" t="str">
        <f>IFERROR(_xlfn.XLOOKUP(H332,map_headernames!O:O,map_headernames!Q:Q),"")</f>
        <v/>
      </c>
      <c r="O332" s="388" t="s">
        <v>6482</v>
      </c>
    </row>
    <row r="333" spans="1:15">
      <c r="A333">
        <v>277</v>
      </c>
      <c r="B333" t="s">
        <v>3698</v>
      </c>
      <c r="C333">
        <v>0</v>
      </c>
      <c r="D333" s="123" t="s">
        <v>6065</v>
      </c>
      <c r="E333" s="28" t="str">
        <f>IFERROR(_xlfn.XLOOKUP(B333,map_headernames!M:M,map_headernames!M:M),"")</f>
        <v/>
      </c>
      <c r="F333" s="28" t="str">
        <f>IFERROR(_xlfn.XLOOKUP(B333,map_headernames!N:N,map_headernames!N:N),"")</f>
        <v/>
      </c>
      <c r="G333" s="28" t="str">
        <f>IFERROR(_xlfn.XLOOKUP($B333,map_headernames!L:L,map_headernames!L:L),"")</f>
        <v/>
      </c>
      <c r="H333">
        <f>_xlfn.XLOOKUP(K333,map_headernames!$Q$1:$Q$734,map_headernames!$O$1:$O$734)</f>
        <v>0</v>
      </c>
      <c r="I333" s="23" t="str">
        <f>IFERROR(_xlfn.XLOOKUP(G333,map_headernames!L:L,map_headernames!O:O),"")</f>
        <v/>
      </c>
      <c r="L333" t="str">
        <f>IFERROR(_xlfn.XLOOKUP(G333,map_headernames!L:L,map_headernames!Q:Q),"")</f>
        <v/>
      </c>
      <c r="M333" t="str">
        <f>IFERROR(_xlfn.XLOOKUP(H333,map_headernames!O:O,map_headernames!Q:Q),"")</f>
        <v/>
      </c>
      <c r="O333" s="388" t="s">
        <v>6482</v>
      </c>
    </row>
    <row r="334" spans="1:15" s="39" customFormat="1">
      <c r="A334">
        <v>278</v>
      </c>
      <c r="B334" t="s">
        <v>3700</v>
      </c>
      <c r="C334">
        <v>0</v>
      </c>
      <c r="D334" s="123" t="s">
        <v>6066</v>
      </c>
      <c r="E334" s="28" t="str">
        <f>IFERROR(_xlfn.XLOOKUP(B334,map_headernames!M:M,map_headernames!M:M),"")</f>
        <v/>
      </c>
      <c r="F334" s="28" t="str">
        <f>IFERROR(_xlfn.XLOOKUP(B334,map_headernames!N:N,map_headernames!N:N),"")</f>
        <v/>
      </c>
      <c r="G334" s="28" t="str">
        <f>IFERROR(_xlfn.XLOOKUP($B334,map_headernames!L:L,map_headernames!L:L),"")</f>
        <v/>
      </c>
      <c r="H334">
        <f>_xlfn.XLOOKUP(K334,map_headernames!$Q$1:$Q$734,map_headernames!$O$1:$O$734)</f>
        <v>0</v>
      </c>
      <c r="I334" s="23" t="str">
        <f>IFERROR(_xlfn.XLOOKUP(G334,map_headernames!L:L,map_headernames!O:O),"")</f>
        <v/>
      </c>
      <c r="J334" s="23"/>
      <c r="K334"/>
      <c r="L334" t="str">
        <f>IFERROR(_xlfn.XLOOKUP(G334,map_headernames!L:L,map_headernames!Q:Q),"")</f>
        <v/>
      </c>
      <c r="M334" t="str">
        <f>IFERROR(_xlfn.XLOOKUP(H334,map_headernames!O:O,map_headernames!Q:Q),"")</f>
        <v/>
      </c>
      <c r="N334" s="489"/>
      <c r="O334" s="388" t="s">
        <v>6482</v>
      </c>
    </row>
    <row r="335" spans="1:15" s="39" customFormat="1">
      <c r="A335">
        <v>279</v>
      </c>
      <c r="B335" t="s">
        <v>3703</v>
      </c>
      <c r="C335">
        <v>0</v>
      </c>
      <c r="D335" s="123" t="s">
        <v>6067</v>
      </c>
      <c r="E335" s="28" t="str">
        <f>IFERROR(_xlfn.XLOOKUP(B335,map_headernames!M:M,map_headernames!M:M),"")</f>
        <v/>
      </c>
      <c r="F335" s="28" t="str">
        <f>IFERROR(_xlfn.XLOOKUP(B335,map_headernames!N:N,map_headernames!N:N),"")</f>
        <v/>
      </c>
      <c r="G335" s="28" t="str">
        <f>IFERROR(_xlfn.XLOOKUP($B335,map_headernames!L:L,map_headernames!L:L),"")</f>
        <v/>
      </c>
      <c r="H335">
        <f>_xlfn.XLOOKUP(K335,map_headernames!$Q$1:$Q$734,map_headernames!$O$1:$O$734)</f>
        <v>0</v>
      </c>
      <c r="I335" s="23" t="str">
        <f>IFERROR(_xlfn.XLOOKUP(G335,map_headernames!L:L,map_headernames!O:O),"")</f>
        <v/>
      </c>
      <c r="J335" s="23"/>
      <c r="K335"/>
      <c r="L335" t="str">
        <f>IFERROR(_xlfn.XLOOKUP(G335,map_headernames!L:L,map_headernames!Q:Q),"")</f>
        <v/>
      </c>
      <c r="M335" t="str">
        <f>IFERROR(_xlfn.XLOOKUP(H335,map_headernames!O:O,map_headernames!Q:Q),"")</f>
        <v/>
      </c>
      <c r="N335" s="489"/>
      <c r="O335" s="388" t="s">
        <v>6482</v>
      </c>
    </row>
    <row r="336" spans="1:15">
      <c r="A336">
        <v>280</v>
      </c>
      <c r="B336" t="s">
        <v>3705</v>
      </c>
      <c r="C336">
        <v>0</v>
      </c>
      <c r="D336" s="123" t="s">
        <v>6068</v>
      </c>
      <c r="E336" s="28" t="str">
        <f>IFERROR(_xlfn.XLOOKUP(B336,map_headernames!M:M,map_headernames!M:M),"")</f>
        <v/>
      </c>
      <c r="F336" s="28" t="str">
        <f>IFERROR(_xlfn.XLOOKUP(B336,map_headernames!N:N,map_headernames!N:N),"")</f>
        <v/>
      </c>
      <c r="G336" s="28" t="str">
        <f>IFERROR(_xlfn.XLOOKUP($B336,map_headernames!L:L,map_headernames!L:L),"")</f>
        <v/>
      </c>
      <c r="H336">
        <f>_xlfn.XLOOKUP(K336,map_headernames!$Q$1:$Q$734,map_headernames!$O$1:$O$734)</f>
        <v>0</v>
      </c>
      <c r="I336" s="23" t="str">
        <f>IFERROR(_xlfn.XLOOKUP(G336,map_headernames!L:L,map_headernames!O:O),"")</f>
        <v/>
      </c>
      <c r="L336" t="str">
        <f>IFERROR(_xlfn.XLOOKUP(G336,map_headernames!L:L,map_headernames!Q:Q),"")</f>
        <v/>
      </c>
      <c r="M336" t="str">
        <f>IFERROR(_xlfn.XLOOKUP(H336,map_headernames!O:O,map_headernames!Q:Q),"")</f>
        <v/>
      </c>
      <c r="O336" s="388" t="s">
        <v>6482</v>
      </c>
    </row>
    <row r="337" spans="1:15">
      <c r="A337">
        <v>283</v>
      </c>
      <c r="B337" t="s">
        <v>3712</v>
      </c>
      <c r="C337">
        <v>0</v>
      </c>
      <c r="D337" s="123" t="s">
        <v>6071</v>
      </c>
      <c r="E337" s="28" t="str">
        <f>IFERROR(_xlfn.XLOOKUP(B337,map_headernames!M:M,map_headernames!M:M),"")</f>
        <v/>
      </c>
      <c r="F337" s="28" t="str">
        <f>IFERROR(_xlfn.XLOOKUP(B337,map_headernames!N:N,map_headernames!N:N),"")</f>
        <v/>
      </c>
      <c r="G337" s="28" t="str">
        <f>IFERROR(_xlfn.XLOOKUP($B337,map_headernames!L:L,map_headernames!L:L),"")</f>
        <v/>
      </c>
      <c r="H337">
        <f>_xlfn.XLOOKUP(K337,map_headernames!$Q$1:$Q$734,map_headernames!$O$1:$O$734)</f>
        <v>0</v>
      </c>
      <c r="I337" s="23" t="str">
        <f>IFERROR(_xlfn.XLOOKUP(G337,map_headernames!L:L,map_headernames!O:O),"")</f>
        <v/>
      </c>
      <c r="L337" t="str">
        <f>IFERROR(_xlfn.XLOOKUP(G337,map_headernames!L:L,map_headernames!Q:Q),"")</f>
        <v/>
      </c>
      <c r="M337" t="str">
        <f>IFERROR(_xlfn.XLOOKUP(H337,map_headernames!O:O,map_headernames!Q:Q),"")</f>
        <v/>
      </c>
      <c r="O337" s="388" t="s">
        <v>6482</v>
      </c>
    </row>
    <row r="338" spans="1:15">
      <c r="A338">
        <v>284</v>
      </c>
      <c r="B338" t="s">
        <v>3714</v>
      </c>
      <c r="C338">
        <v>0</v>
      </c>
      <c r="D338" s="123" t="s">
        <v>6072</v>
      </c>
      <c r="E338" s="28" t="str">
        <f>IFERROR(_xlfn.XLOOKUP(B338,map_headernames!M:M,map_headernames!M:M),"")</f>
        <v/>
      </c>
      <c r="F338" s="28" t="str">
        <f>IFERROR(_xlfn.XLOOKUP(B338,map_headernames!N:N,map_headernames!N:N),"")</f>
        <v/>
      </c>
      <c r="G338" s="28" t="str">
        <f>IFERROR(_xlfn.XLOOKUP($B338,map_headernames!L:L,map_headernames!L:L),"")</f>
        <v/>
      </c>
      <c r="H338">
        <f>_xlfn.XLOOKUP(K338,map_headernames!$Q$1:$Q$734,map_headernames!$O$1:$O$734)</f>
        <v>0</v>
      </c>
      <c r="I338" s="23" t="str">
        <f>IFERROR(_xlfn.XLOOKUP(G338,map_headernames!L:L,map_headernames!O:O),"")</f>
        <v/>
      </c>
      <c r="L338" t="str">
        <f>IFERROR(_xlfn.XLOOKUP(G338,map_headernames!L:L,map_headernames!Q:Q),"")</f>
        <v/>
      </c>
      <c r="M338" t="str">
        <f>IFERROR(_xlfn.XLOOKUP(H338,map_headernames!O:O,map_headernames!Q:Q),"")</f>
        <v/>
      </c>
      <c r="O338" s="388" t="s">
        <v>6482</v>
      </c>
    </row>
    <row r="339" spans="1:15">
      <c r="A339">
        <v>285</v>
      </c>
      <c r="B339" t="s">
        <v>3717</v>
      </c>
      <c r="C339">
        <v>0</v>
      </c>
      <c r="D339" s="123" t="s">
        <v>6073</v>
      </c>
      <c r="E339" s="28" t="str">
        <f>IFERROR(_xlfn.XLOOKUP(B339,map_headernames!M:M,map_headernames!M:M),"")</f>
        <v/>
      </c>
      <c r="F339" s="28" t="str">
        <f>IFERROR(_xlfn.XLOOKUP(B339,map_headernames!N:N,map_headernames!N:N),"")</f>
        <v/>
      </c>
      <c r="G339" s="28" t="str">
        <f>IFERROR(_xlfn.XLOOKUP($B339,map_headernames!L:L,map_headernames!L:L),"")</f>
        <v/>
      </c>
      <c r="H339">
        <f>_xlfn.XLOOKUP(K339,map_headernames!$Q$1:$Q$734,map_headernames!$O$1:$O$734)</f>
        <v>0</v>
      </c>
      <c r="I339" s="23" t="str">
        <f>IFERROR(_xlfn.XLOOKUP(G339,map_headernames!L:L,map_headernames!O:O),"")</f>
        <v/>
      </c>
      <c r="L339" t="str">
        <f>IFERROR(_xlfn.XLOOKUP(G339,map_headernames!L:L,map_headernames!Q:Q),"")</f>
        <v/>
      </c>
      <c r="M339" t="str">
        <f>IFERROR(_xlfn.XLOOKUP(H339,map_headernames!O:O,map_headernames!Q:Q),"")</f>
        <v/>
      </c>
      <c r="O339" s="388" t="s">
        <v>6482</v>
      </c>
    </row>
    <row r="340" spans="1:15">
      <c r="A340">
        <v>286</v>
      </c>
      <c r="B340" t="s">
        <v>3719</v>
      </c>
      <c r="C340">
        <v>0</v>
      </c>
      <c r="D340" s="123" t="s">
        <v>6074</v>
      </c>
      <c r="E340" s="28" t="str">
        <f>IFERROR(_xlfn.XLOOKUP(B340,map_headernames!M:M,map_headernames!M:M),"")</f>
        <v/>
      </c>
      <c r="F340" s="28" t="str">
        <f>IFERROR(_xlfn.XLOOKUP(B340,map_headernames!N:N,map_headernames!N:N),"")</f>
        <v/>
      </c>
      <c r="G340" s="28" t="str">
        <f>IFERROR(_xlfn.XLOOKUP($B340,map_headernames!L:L,map_headernames!L:L),"")</f>
        <v/>
      </c>
      <c r="H340">
        <f>_xlfn.XLOOKUP(K340,map_headernames!$Q$1:$Q$734,map_headernames!$O$1:$O$734)</f>
        <v>0</v>
      </c>
      <c r="I340" s="23" t="str">
        <f>IFERROR(_xlfn.XLOOKUP(G340,map_headernames!L:L,map_headernames!O:O),"")</f>
        <v/>
      </c>
      <c r="L340" t="str">
        <f>IFERROR(_xlfn.XLOOKUP(G340,map_headernames!L:L,map_headernames!Q:Q),"")</f>
        <v/>
      </c>
      <c r="M340" t="str">
        <f>IFERROR(_xlfn.XLOOKUP(H340,map_headernames!O:O,map_headernames!Q:Q),"")</f>
        <v/>
      </c>
      <c r="O340" s="388" t="s">
        <v>6482</v>
      </c>
    </row>
    <row r="341" spans="1:15">
      <c r="A341">
        <v>287</v>
      </c>
      <c r="B341" t="s">
        <v>3722</v>
      </c>
      <c r="C341">
        <v>0</v>
      </c>
      <c r="D341" s="123" t="s">
        <v>6075</v>
      </c>
      <c r="E341" s="28" t="str">
        <f>IFERROR(_xlfn.XLOOKUP(B341,map_headernames!M:M,map_headernames!M:M),"")</f>
        <v/>
      </c>
      <c r="F341" s="28" t="str">
        <f>IFERROR(_xlfn.XLOOKUP(B341,map_headernames!N:N,map_headernames!N:N),"")</f>
        <v/>
      </c>
      <c r="G341" s="28" t="str">
        <f>IFERROR(_xlfn.XLOOKUP($B341,map_headernames!L:L,map_headernames!L:L),"")</f>
        <v/>
      </c>
      <c r="H341">
        <f>_xlfn.XLOOKUP(K341,map_headernames!$Q$1:$Q$734,map_headernames!$O$1:$O$734)</f>
        <v>0</v>
      </c>
      <c r="I341" s="23" t="str">
        <f>IFERROR(_xlfn.XLOOKUP(G341,map_headernames!L:L,map_headernames!O:O),"")</f>
        <v/>
      </c>
      <c r="L341" t="str">
        <f>IFERROR(_xlfn.XLOOKUP(G341,map_headernames!L:L,map_headernames!Q:Q),"")</f>
        <v/>
      </c>
      <c r="M341" t="str">
        <f>IFERROR(_xlfn.XLOOKUP(H341,map_headernames!O:O,map_headernames!Q:Q),"")</f>
        <v/>
      </c>
      <c r="O341" s="388" t="s">
        <v>6482</v>
      </c>
    </row>
    <row r="342" spans="1:15">
      <c r="A342">
        <v>288</v>
      </c>
      <c r="B342" t="s">
        <v>3724</v>
      </c>
      <c r="C342">
        <v>0</v>
      </c>
      <c r="D342" s="123" t="s">
        <v>6076</v>
      </c>
      <c r="E342" s="28" t="str">
        <f>IFERROR(_xlfn.XLOOKUP(B342,map_headernames!M:M,map_headernames!M:M),"")</f>
        <v/>
      </c>
      <c r="F342" s="28" t="str">
        <f>IFERROR(_xlfn.XLOOKUP(B342,map_headernames!N:N,map_headernames!N:N),"")</f>
        <v/>
      </c>
      <c r="G342" s="28" t="str">
        <f>IFERROR(_xlfn.XLOOKUP($B342,map_headernames!L:L,map_headernames!L:L),"")</f>
        <v/>
      </c>
      <c r="H342">
        <f>_xlfn.XLOOKUP(K342,map_headernames!$Q$1:$Q$734,map_headernames!$O$1:$O$734)</f>
        <v>0</v>
      </c>
      <c r="I342" s="23" t="str">
        <f>IFERROR(_xlfn.XLOOKUP(G342,map_headernames!L:L,map_headernames!O:O),"")</f>
        <v/>
      </c>
      <c r="L342" t="str">
        <f>IFERROR(_xlfn.XLOOKUP(G342,map_headernames!L:L,map_headernames!Q:Q),"")</f>
        <v/>
      </c>
      <c r="M342" t="str">
        <f>IFERROR(_xlfn.XLOOKUP(H342,map_headernames!O:O,map_headernames!Q:Q),"")</f>
        <v/>
      </c>
      <c r="O342" s="388" t="s">
        <v>6482</v>
      </c>
    </row>
    <row r="343" spans="1:15">
      <c r="A343">
        <v>289</v>
      </c>
      <c r="B343" t="s">
        <v>3727</v>
      </c>
      <c r="C343">
        <v>0</v>
      </c>
      <c r="D343" s="123" t="s">
        <v>6077</v>
      </c>
      <c r="E343" s="28" t="str">
        <f>IFERROR(_xlfn.XLOOKUP(B343,map_headernames!M:M,map_headernames!M:M),"")</f>
        <v/>
      </c>
      <c r="F343" s="28" t="str">
        <f>IFERROR(_xlfn.XLOOKUP(B343,map_headernames!N:N,map_headernames!N:N),"")</f>
        <v/>
      </c>
      <c r="G343" s="28" t="str">
        <f>IFERROR(_xlfn.XLOOKUP($B343,map_headernames!L:L,map_headernames!L:L),"")</f>
        <v/>
      </c>
      <c r="H343">
        <f>_xlfn.XLOOKUP(K343,map_headernames!$Q$1:$Q$734,map_headernames!$O$1:$O$734)</f>
        <v>0</v>
      </c>
      <c r="I343" s="23" t="str">
        <f>IFERROR(_xlfn.XLOOKUP(G343,map_headernames!L:L,map_headernames!O:O),"")</f>
        <v/>
      </c>
      <c r="L343" t="str">
        <f>IFERROR(_xlfn.XLOOKUP(G343,map_headernames!L:L,map_headernames!Q:Q),"")</f>
        <v/>
      </c>
      <c r="M343" t="str">
        <f>IFERROR(_xlfn.XLOOKUP(H343,map_headernames!O:O,map_headernames!Q:Q),"")</f>
        <v/>
      </c>
      <c r="O343" s="388" t="s">
        <v>6482</v>
      </c>
    </row>
    <row r="344" spans="1:15">
      <c r="A344">
        <v>290</v>
      </c>
      <c r="B344" t="s">
        <v>3729</v>
      </c>
      <c r="C344">
        <v>0</v>
      </c>
      <c r="D344" s="123" t="s">
        <v>6078</v>
      </c>
      <c r="E344" s="28" t="str">
        <f>IFERROR(_xlfn.XLOOKUP(B344,map_headernames!M:M,map_headernames!M:M),"")</f>
        <v/>
      </c>
      <c r="F344" s="28" t="str">
        <f>IFERROR(_xlfn.XLOOKUP(B344,map_headernames!N:N,map_headernames!N:N),"")</f>
        <v/>
      </c>
      <c r="G344" s="28" t="str">
        <f>IFERROR(_xlfn.XLOOKUP($B344,map_headernames!L:L,map_headernames!L:L),"")</f>
        <v/>
      </c>
      <c r="H344">
        <f>_xlfn.XLOOKUP(K344,map_headernames!$Q$1:$Q$734,map_headernames!$O$1:$O$734)</f>
        <v>0</v>
      </c>
      <c r="I344" s="23" t="str">
        <f>IFERROR(_xlfn.XLOOKUP(G344,map_headernames!L:L,map_headernames!O:O),"")</f>
        <v/>
      </c>
      <c r="L344" t="str">
        <f>IFERROR(_xlfn.XLOOKUP(G344,map_headernames!L:L,map_headernames!Q:Q),"")</f>
        <v/>
      </c>
      <c r="M344" t="str">
        <f>IFERROR(_xlfn.XLOOKUP(H344,map_headernames!O:O,map_headernames!Q:Q),"")</f>
        <v/>
      </c>
      <c r="O344" s="388" t="s">
        <v>6482</v>
      </c>
    </row>
    <row r="345" spans="1:15">
      <c r="A345">
        <v>293</v>
      </c>
      <c r="B345" t="s">
        <v>3737</v>
      </c>
      <c r="C345">
        <v>0</v>
      </c>
      <c r="D345" s="123" t="s">
        <v>6081</v>
      </c>
      <c r="E345" s="28" t="str">
        <f>IFERROR(_xlfn.XLOOKUP(B345,map_headernames!M:M,map_headernames!M:M),"")</f>
        <v/>
      </c>
      <c r="F345" s="28" t="str">
        <f>IFERROR(_xlfn.XLOOKUP(B345,map_headernames!N:N,map_headernames!N:N),"")</f>
        <v/>
      </c>
      <c r="G345" s="28" t="str">
        <f>IFERROR(_xlfn.XLOOKUP($B345,map_headernames!L:L,map_headernames!L:L),"")</f>
        <v/>
      </c>
      <c r="H345">
        <f>_xlfn.XLOOKUP(K345,map_headernames!$Q$1:$Q$734,map_headernames!$O$1:$O$734)</f>
        <v>0</v>
      </c>
      <c r="I345" s="23" t="str">
        <f>IFERROR(_xlfn.XLOOKUP(G345,map_headernames!L:L,map_headernames!O:O),"")</f>
        <v/>
      </c>
      <c r="L345" t="str">
        <f>IFERROR(_xlfn.XLOOKUP(G345,map_headernames!L:L,map_headernames!Q:Q),"")</f>
        <v/>
      </c>
      <c r="M345" t="str">
        <f>IFERROR(_xlfn.XLOOKUP(H345,map_headernames!O:O,map_headernames!Q:Q),"")</f>
        <v/>
      </c>
      <c r="O345" s="388" t="s">
        <v>6482</v>
      </c>
    </row>
    <row r="346" spans="1:15">
      <c r="A346">
        <v>294</v>
      </c>
      <c r="B346" t="s">
        <v>3739</v>
      </c>
      <c r="C346">
        <v>0</v>
      </c>
      <c r="D346" s="123" t="s">
        <v>6082</v>
      </c>
      <c r="E346" s="28" t="str">
        <f>IFERROR(_xlfn.XLOOKUP(B346,map_headernames!M:M,map_headernames!M:M),"")</f>
        <v/>
      </c>
      <c r="F346" s="28" t="str">
        <f>IFERROR(_xlfn.XLOOKUP(B346,map_headernames!N:N,map_headernames!N:N),"")</f>
        <v/>
      </c>
      <c r="G346" s="28" t="str">
        <f>IFERROR(_xlfn.XLOOKUP($B346,map_headernames!L:L,map_headernames!L:L),"")</f>
        <v/>
      </c>
      <c r="H346">
        <f>_xlfn.XLOOKUP(K346,map_headernames!$Q$1:$Q$734,map_headernames!$O$1:$O$734)</f>
        <v>0</v>
      </c>
      <c r="I346" s="23" t="str">
        <f>IFERROR(_xlfn.XLOOKUP(G346,map_headernames!L:L,map_headernames!O:O),"")</f>
        <v/>
      </c>
      <c r="L346" t="str">
        <f>IFERROR(_xlfn.XLOOKUP(G346,map_headernames!L:L,map_headernames!Q:Q),"")</f>
        <v/>
      </c>
      <c r="M346" t="str">
        <f>IFERROR(_xlfn.XLOOKUP(H346,map_headernames!O:O,map_headernames!Q:Q),"")</f>
        <v/>
      </c>
      <c r="O346" s="388" t="s">
        <v>6482</v>
      </c>
    </row>
    <row r="347" spans="1:15">
      <c r="A347">
        <v>295</v>
      </c>
      <c r="B347" t="s">
        <v>3742</v>
      </c>
      <c r="C347">
        <v>0</v>
      </c>
      <c r="D347" s="123" t="s">
        <v>6083</v>
      </c>
      <c r="E347" s="28" t="str">
        <f>IFERROR(_xlfn.XLOOKUP(B347,map_headernames!M:M,map_headernames!M:M),"")</f>
        <v/>
      </c>
      <c r="F347" s="28" t="str">
        <f>IFERROR(_xlfn.XLOOKUP(B347,map_headernames!N:N,map_headernames!N:N),"")</f>
        <v/>
      </c>
      <c r="G347" s="28" t="str">
        <f>IFERROR(_xlfn.XLOOKUP($B347,map_headernames!L:L,map_headernames!L:L),"")</f>
        <v/>
      </c>
      <c r="H347">
        <f>_xlfn.XLOOKUP(K347,map_headernames!$Q$1:$Q$734,map_headernames!$O$1:$O$734)</f>
        <v>0</v>
      </c>
      <c r="I347" s="23" t="str">
        <f>IFERROR(_xlfn.XLOOKUP(G347,map_headernames!L:L,map_headernames!O:O),"")</f>
        <v/>
      </c>
      <c r="L347" t="str">
        <f>IFERROR(_xlfn.XLOOKUP(G347,map_headernames!L:L,map_headernames!Q:Q),"")</f>
        <v/>
      </c>
      <c r="M347" t="str">
        <f>IFERROR(_xlfn.XLOOKUP(H347,map_headernames!O:O,map_headernames!Q:Q),"")</f>
        <v/>
      </c>
      <c r="O347" s="388" t="s">
        <v>6482</v>
      </c>
    </row>
    <row r="348" spans="1:15">
      <c r="A348">
        <v>296</v>
      </c>
      <c r="B348" t="s">
        <v>3744</v>
      </c>
      <c r="C348">
        <v>0</v>
      </c>
      <c r="D348" s="123" t="s">
        <v>6084</v>
      </c>
      <c r="E348" s="28" t="str">
        <f>IFERROR(_xlfn.XLOOKUP(B348,map_headernames!M:M,map_headernames!M:M),"")</f>
        <v/>
      </c>
      <c r="F348" s="28" t="str">
        <f>IFERROR(_xlfn.XLOOKUP(B348,map_headernames!N:N,map_headernames!N:N),"")</f>
        <v/>
      </c>
      <c r="G348" s="28" t="str">
        <f>IFERROR(_xlfn.XLOOKUP($B348,map_headernames!L:L,map_headernames!L:L),"")</f>
        <v/>
      </c>
      <c r="H348">
        <f>_xlfn.XLOOKUP(K348,map_headernames!$Q$1:$Q$734,map_headernames!$O$1:$O$734)</f>
        <v>0</v>
      </c>
      <c r="I348" s="23" t="str">
        <f>IFERROR(_xlfn.XLOOKUP(G348,map_headernames!L:L,map_headernames!O:O),"")</f>
        <v/>
      </c>
      <c r="L348" t="str">
        <f>IFERROR(_xlfn.XLOOKUP(G348,map_headernames!L:L,map_headernames!Q:Q),"")</f>
        <v/>
      </c>
      <c r="M348" t="str">
        <f>IFERROR(_xlfn.XLOOKUP(H348,map_headernames!O:O,map_headernames!Q:Q),"")</f>
        <v/>
      </c>
      <c r="O348" s="388" t="s">
        <v>6482</v>
      </c>
    </row>
    <row r="349" spans="1:15">
      <c r="A349">
        <v>297</v>
      </c>
      <c r="B349" t="s">
        <v>3747</v>
      </c>
      <c r="C349">
        <v>0</v>
      </c>
      <c r="D349" s="123" t="s">
        <v>6085</v>
      </c>
      <c r="E349" s="28" t="str">
        <f>IFERROR(_xlfn.XLOOKUP(B349,map_headernames!M:M,map_headernames!M:M),"")</f>
        <v/>
      </c>
      <c r="F349" s="28" t="str">
        <f>IFERROR(_xlfn.XLOOKUP(B349,map_headernames!N:N,map_headernames!N:N),"")</f>
        <v/>
      </c>
      <c r="G349" s="28" t="str">
        <f>IFERROR(_xlfn.XLOOKUP($B349,map_headernames!L:L,map_headernames!L:L),"")</f>
        <v/>
      </c>
      <c r="H349">
        <f>_xlfn.XLOOKUP(K349,map_headernames!$Q$1:$Q$734,map_headernames!$O$1:$O$734)</f>
        <v>0</v>
      </c>
      <c r="I349" s="23" t="str">
        <f>IFERROR(_xlfn.XLOOKUP(G349,map_headernames!L:L,map_headernames!O:O),"")</f>
        <v/>
      </c>
      <c r="L349" t="str">
        <f>IFERROR(_xlfn.XLOOKUP(G349,map_headernames!L:L,map_headernames!Q:Q),"")</f>
        <v/>
      </c>
      <c r="M349" t="str">
        <f>IFERROR(_xlfn.XLOOKUP(H349,map_headernames!O:O,map_headernames!Q:Q),"")</f>
        <v/>
      </c>
      <c r="O349" s="388" t="s">
        <v>6482</v>
      </c>
    </row>
    <row r="350" spans="1:15">
      <c r="A350">
        <v>298</v>
      </c>
      <c r="B350" t="s">
        <v>3749</v>
      </c>
      <c r="C350">
        <v>0</v>
      </c>
      <c r="D350" s="123" t="s">
        <v>6086</v>
      </c>
      <c r="E350" s="28" t="str">
        <f>IFERROR(_xlfn.XLOOKUP(B350,map_headernames!M:M,map_headernames!M:M),"")</f>
        <v/>
      </c>
      <c r="F350" s="28" t="str">
        <f>IFERROR(_xlfn.XLOOKUP(B350,map_headernames!N:N,map_headernames!N:N),"")</f>
        <v/>
      </c>
      <c r="G350" s="28" t="str">
        <f>IFERROR(_xlfn.XLOOKUP($B350,map_headernames!L:L,map_headernames!L:L),"")</f>
        <v/>
      </c>
      <c r="H350">
        <f>_xlfn.XLOOKUP(K350,map_headernames!$Q$1:$Q$734,map_headernames!$O$1:$O$734)</f>
        <v>0</v>
      </c>
      <c r="I350" s="23" t="str">
        <f>IFERROR(_xlfn.XLOOKUP(G350,map_headernames!L:L,map_headernames!O:O),"")</f>
        <v/>
      </c>
      <c r="L350" t="str">
        <f>IFERROR(_xlfn.XLOOKUP(G350,map_headernames!L:L,map_headernames!Q:Q),"")</f>
        <v/>
      </c>
      <c r="M350" t="str">
        <f>IFERROR(_xlfn.XLOOKUP(H350,map_headernames!O:O,map_headernames!Q:Q),"")</f>
        <v/>
      </c>
      <c r="O350" s="388" t="s">
        <v>6482</v>
      </c>
    </row>
    <row r="351" spans="1:15">
      <c r="A351">
        <v>299</v>
      </c>
      <c r="B351" t="s">
        <v>3752</v>
      </c>
      <c r="C351">
        <v>0</v>
      </c>
      <c r="D351" s="123" t="s">
        <v>6087</v>
      </c>
      <c r="E351" s="28" t="str">
        <f>IFERROR(_xlfn.XLOOKUP(B351,map_headernames!M:M,map_headernames!M:M),"")</f>
        <v/>
      </c>
      <c r="F351" s="28" t="str">
        <f>IFERROR(_xlfn.XLOOKUP(B351,map_headernames!N:N,map_headernames!N:N),"")</f>
        <v/>
      </c>
      <c r="G351" s="28" t="str">
        <f>IFERROR(_xlfn.XLOOKUP($B351,map_headernames!L:L,map_headernames!L:L),"")</f>
        <v/>
      </c>
      <c r="H351">
        <f>_xlfn.XLOOKUP(K351,map_headernames!$Q$1:$Q$734,map_headernames!$O$1:$O$734)</f>
        <v>0</v>
      </c>
      <c r="I351" s="23" t="str">
        <f>IFERROR(_xlfn.XLOOKUP(G351,map_headernames!L:L,map_headernames!O:O),"")</f>
        <v/>
      </c>
      <c r="L351" t="str">
        <f>IFERROR(_xlfn.XLOOKUP(G351,map_headernames!L:L,map_headernames!Q:Q),"")</f>
        <v/>
      </c>
      <c r="M351" t="str">
        <f>IFERROR(_xlfn.XLOOKUP(H351,map_headernames!O:O,map_headernames!Q:Q),"")</f>
        <v/>
      </c>
      <c r="O351" s="388" t="s">
        <v>6482</v>
      </c>
    </row>
    <row r="352" spans="1:15">
      <c r="A352">
        <v>300</v>
      </c>
      <c r="B352" t="s">
        <v>3754</v>
      </c>
      <c r="C352">
        <v>0</v>
      </c>
      <c r="D352" s="123" t="s">
        <v>6088</v>
      </c>
      <c r="E352" s="28" t="str">
        <f>IFERROR(_xlfn.XLOOKUP(B352,map_headernames!M:M,map_headernames!M:M),"")</f>
        <v/>
      </c>
      <c r="F352" s="28" t="str">
        <f>IFERROR(_xlfn.XLOOKUP(B352,map_headernames!N:N,map_headernames!N:N),"")</f>
        <v/>
      </c>
      <c r="G352" s="28" t="str">
        <f>IFERROR(_xlfn.XLOOKUP($B352,map_headernames!L:L,map_headernames!L:L),"")</f>
        <v/>
      </c>
      <c r="H352">
        <f>_xlfn.XLOOKUP(K352,map_headernames!$Q$1:$Q$734,map_headernames!$O$1:$O$734)</f>
        <v>0</v>
      </c>
      <c r="I352" s="23" t="str">
        <f>IFERROR(_xlfn.XLOOKUP(G352,map_headernames!L:L,map_headernames!O:O),"")</f>
        <v/>
      </c>
      <c r="L352" t="str">
        <f>IFERROR(_xlfn.XLOOKUP(G352,map_headernames!L:L,map_headernames!Q:Q),"")</f>
        <v/>
      </c>
      <c r="M352" t="str">
        <f>IFERROR(_xlfn.XLOOKUP(H352,map_headernames!O:O,map_headernames!Q:Q),"")</f>
        <v/>
      </c>
      <c r="O352" s="388" t="s">
        <v>6482</v>
      </c>
    </row>
    <row r="353" spans="1:15">
      <c r="A353">
        <v>310</v>
      </c>
      <c r="B353" s="23" t="s">
        <v>3778</v>
      </c>
      <c r="C353" s="23">
        <v>9</v>
      </c>
      <c r="D353" s="23" t="s">
        <v>6097</v>
      </c>
      <c r="E353" s="497" t="str">
        <f>IFERROR(_xlfn.XLOOKUP(B353,map_headernames!M:M,map_headernames!M:M),"")</f>
        <v/>
      </c>
      <c r="F353" s="497" t="str">
        <f>IFERROR(_xlfn.XLOOKUP(B353,map_headernames!N:N,map_headernames!N:N),"")</f>
        <v/>
      </c>
      <c r="G353" s="497" t="str">
        <f>IFERROR(_xlfn.XLOOKUP($B353,map_headernames!L:L,map_headernames!L:L),"")</f>
        <v/>
      </c>
      <c r="H353" s="23">
        <f>_xlfn.XLOOKUP(K353,map_headernames!$Q$1:$Q$734,map_headernames!$O$1:$O$734)</f>
        <v>0</v>
      </c>
      <c r="I353" s="23" t="str">
        <f>IFERROR(_xlfn.XLOOKUP(G353,map_headernames!L:L,map_headernames!O:O),"")</f>
        <v/>
      </c>
      <c r="K353" s="23"/>
      <c r="L353" s="23" t="str">
        <f>IFERROR(_xlfn.XLOOKUP(G353,map_headernames!L:L,map_headernames!Q:Q),"")</f>
        <v/>
      </c>
      <c r="M353" s="23" t="str">
        <f>IFERROR(_xlfn.XLOOKUP(H353,map_headernames!O:O,map_headernames!Q:Q),"")</f>
        <v/>
      </c>
      <c r="O353" s="388" t="s">
        <v>6482</v>
      </c>
    </row>
    <row r="354" spans="1:15">
      <c r="A354">
        <v>311</v>
      </c>
      <c r="B354" s="23" t="s">
        <v>3781</v>
      </c>
      <c r="C354" s="23">
        <v>3.4482758620689702</v>
      </c>
      <c r="D354" s="23" t="s">
        <v>6098</v>
      </c>
      <c r="E354" s="497" t="str">
        <f>IFERROR(_xlfn.XLOOKUP(B354,map_headernames!M:M,map_headernames!M:M),"")</f>
        <v/>
      </c>
      <c r="F354" s="497" t="str">
        <f>IFERROR(_xlfn.XLOOKUP(B354,map_headernames!N:N,map_headernames!N:N),"")</f>
        <v/>
      </c>
      <c r="G354" s="497" t="str">
        <f>IFERROR(_xlfn.XLOOKUP($B354,map_headernames!L:L,map_headernames!L:L),"")</f>
        <v/>
      </c>
      <c r="H354" s="23">
        <f>_xlfn.XLOOKUP(K354,map_headernames!$Q$1:$Q$734,map_headernames!$O$1:$O$734)</f>
        <v>0</v>
      </c>
      <c r="I354" s="23" t="str">
        <f>IFERROR(_xlfn.XLOOKUP(G354,map_headernames!L:L,map_headernames!O:O),"")</f>
        <v/>
      </c>
      <c r="K354" s="23"/>
      <c r="L354" s="23" t="str">
        <f>IFERROR(_xlfn.XLOOKUP(G354,map_headernames!L:L,map_headernames!Q:Q),"")</f>
        <v/>
      </c>
      <c r="M354" s="23" t="str">
        <f>IFERROR(_xlfn.XLOOKUP(H354,map_headernames!O:O,map_headernames!Q:Q),"")</f>
        <v/>
      </c>
      <c r="O354" s="388" t="s">
        <v>6482</v>
      </c>
    </row>
    <row r="355" spans="1:15">
      <c r="A355">
        <v>316</v>
      </c>
      <c r="B355" s="23" t="s">
        <v>3795</v>
      </c>
      <c r="C355" s="23">
        <v>0</v>
      </c>
      <c r="D355" s="23" t="s">
        <v>6103</v>
      </c>
      <c r="E355" s="497" t="str">
        <f>IFERROR(_xlfn.XLOOKUP(B355,map_headernames!M:M,map_headernames!M:M),"")</f>
        <v/>
      </c>
      <c r="F355" s="497" t="str">
        <f>IFERROR(_xlfn.XLOOKUP(B355,map_headernames!N:N,map_headernames!N:N),"")</f>
        <v/>
      </c>
      <c r="G355" s="497" t="str">
        <f>IFERROR(_xlfn.XLOOKUP($B355,map_headernames!L:L,map_headernames!L:L),"")</f>
        <v/>
      </c>
      <c r="H355" s="23">
        <f>_xlfn.XLOOKUP(K355,map_headernames!$Q$1:$Q$734,map_headernames!$O$1:$O$734)</f>
        <v>0</v>
      </c>
      <c r="I355" s="23" t="str">
        <f>IFERROR(_xlfn.XLOOKUP(G355,map_headernames!L:L,map_headernames!O:O),"")</f>
        <v/>
      </c>
      <c r="K355" s="23"/>
      <c r="L355" s="23" t="str">
        <f>IFERROR(_xlfn.XLOOKUP(G355,map_headernames!L:L,map_headernames!Q:Q),"")</f>
        <v/>
      </c>
      <c r="M355" s="23" t="str">
        <f>IFERROR(_xlfn.XLOOKUP(H355,map_headernames!O:O,map_headernames!Q:Q),"")</f>
        <v/>
      </c>
      <c r="O355" s="388" t="s">
        <v>6482</v>
      </c>
    </row>
    <row r="356" spans="1:15">
      <c r="A356">
        <v>317</v>
      </c>
      <c r="B356" s="23" t="s">
        <v>3798</v>
      </c>
      <c r="C356" s="23">
        <v>0</v>
      </c>
      <c r="D356" s="23" t="s">
        <v>6104</v>
      </c>
      <c r="E356" s="497" t="str">
        <f>IFERROR(_xlfn.XLOOKUP(B356,map_headernames!M:M,map_headernames!M:M),"")</f>
        <v/>
      </c>
      <c r="F356" s="497" t="str">
        <f>IFERROR(_xlfn.XLOOKUP(B356,map_headernames!N:N,map_headernames!N:N),"")</f>
        <v/>
      </c>
      <c r="G356" s="497" t="str">
        <f>IFERROR(_xlfn.XLOOKUP($B356,map_headernames!L:L,map_headernames!L:L),"")</f>
        <v/>
      </c>
      <c r="H356" s="23">
        <f>_xlfn.XLOOKUP(K356,map_headernames!$Q$1:$Q$734,map_headernames!$O$1:$O$734)</f>
        <v>0</v>
      </c>
      <c r="I356" s="23" t="str">
        <f>IFERROR(_xlfn.XLOOKUP(G356,map_headernames!L:L,map_headernames!O:O),"")</f>
        <v/>
      </c>
      <c r="K356" s="23"/>
      <c r="L356" s="23" t="str">
        <f>IFERROR(_xlfn.XLOOKUP(G356,map_headernames!L:L,map_headernames!Q:Q),"")</f>
        <v/>
      </c>
      <c r="M356" s="23" t="str">
        <f>IFERROR(_xlfn.XLOOKUP(H356,map_headernames!O:O,map_headernames!Q:Q),"")</f>
        <v/>
      </c>
      <c r="O356" s="388" t="s">
        <v>6482</v>
      </c>
    </row>
    <row r="357" spans="1:15">
      <c r="A357">
        <v>322</v>
      </c>
      <c r="B357" s="23" t="s">
        <v>3812</v>
      </c>
      <c r="C357" s="23">
        <v>0</v>
      </c>
      <c r="D357" s="23" t="s">
        <v>6109</v>
      </c>
      <c r="E357" s="497" t="str">
        <f>IFERROR(_xlfn.XLOOKUP(B357,map_headernames!M:M,map_headernames!M:M),"")</f>
        <v/>
      </c>
      <c r="F357" s="497" t="str">
        <f>IFERROR(_xlfn.XLOOKUP(B357,map_headernames!N:N,map_headernames!N:N),"")</f>
        <v/>
      </c>
      <c r="G357" s="497" t="str">
        <f>IFERROR(_xlfn.XLOOKUP($B357,map_headernames!L:L,map_headernames!L:L),"")</f>
        <v/>
      </c>
      <c r="H357" s="23">
        <f>_xlfn.XLOOKUP(K357,map_headernames!$Q$1:$Q$734,map_headernames!$O$1:$O$734)</f>
        <v>0</v>
      </c>
      <c r="I357" s="23" t="str">
        <f>IFERROR(_xlfn.XLOOKUP(G357,map_headernames!L:L,map_headernames!O:O),"")</f>
        <v/>
      </c>
      <c r="K357" s="23"/>
      <c r="L357" s="23" t="str">
        <f>IFERROR(_xlfn.XLOOKUP(G357,map_headernames!L:L,map_headernames!Q:Q),"")</f>
        <v/>
      </c>
      <c r="M357" s="23" t="str">
        <f>IFERROR(_xlfn.XLOOKUP(H357,map_headernames!O:O,map_headernames!Q:Q),"")</f>
        <v/>
      </c>
      <c r="O357" s="388" t="s">
        <v>6482</v>
      </c>
    </row>
    <row r="358" spans="1:15">
      <c r="A358">
        <v>323</v>
      </c>
      <c r="B358" s="23" t="s">
        <v>3815</v>
      </c>
      <c r="C358" s="23">
        <v>0</v>
      </c>
      <c r="D358" s="23" t="s">
        <v>6110</v>
      </c>
      <c r="E358" s="497" t="str">
        <f>IFERROR(_xlfn.XLOOKUP(B358,map_headernames!M:M,map_headernames!M:M),"")</f>
        <v/>
      </c>
      <c r="F358" s="497" t="str">
        <f>IFERROR(_xlfn.XLOOKUP(B358,map_headernames!N:N,map_headernames!N:N),"")</f>
        <v/>
      </c>
      <c r="G358" s="497" t="str">
        <f>IFERROR(_xlfn.XLOOKUP($B358,map_headernames!L:L,map_headernames!L:L),"")</f>
        <v/>
      </c>
      <c r="H358" s="23">
        <f>_xlfn.XLOOKUP(K358,map_headernames!$Q$1:$Q$734,map_headernames!$O$1:$O$734)</f>
        <v>0</v>
      </c>
      <c r="I358" s="23" t="str">
        <f>IFERROR(_xlfn.XLOOKUP(G358,map_headernames!L:L,map_headernames!O:O),"")</f>
        <v/>
      </c>
      <c r="K358" s="23"/>
      <c r="L358" s="23" t="str">
        <f>IFERROR(_xlfn.XLOOKUP(G358,map_headernames!L:L,map_headernames!Q:Q),"")</f>
        <v/>
      </c>
      <c r="M358" s="23" t="str">
        <f>IFERROR(_xlfn.XLOOKUP(H358,map_headernames!O:O,map_headernames!Q:Q),"")</f>
        <v/>
      </c>
      <c r="O358" s="388" t="s">
        <v>6482</v>
      </c>
    </row>
    <row r="359" spans="1:15">
      <c r="A359">
        <v>328</v>
      </c>
      <c r="B359" s="23" t="s">
        <v>3829</v>
      </c>
      <c r="C359" s="23">
        <v>0</v>
      </c>
      <c r="D359" s="23" t="s">
        <v>6115</v>
      </c>
      <c r="E359" s="497" t="str">
        <f>IFERROR(_xlfn.XLOOKUP(B359,map_headernames!M:M,map_headernames!M:M),"")</f>
        <v/>
      </c>
      <c r="F359" s="497" t="str">
        <f>IFERROR(_xlfn.XLOOKUP(B359,map_headernames!N:N,map_headernames!N:N),"")</f>
        <v/>
      </c>
      <c r="G359" s="497" t="str">
        <f>IFERROR(_xlfn.XLOOKUP($B359,map_headernames!L:L,map_headernames!L:L),"")</f>
        <v/>
      </c>
      <c r="H359" s="23">
        <f>_xlfn.XLOOKUP(K359,map_headernames!$Q$1:$Q$734,map_headernames!$O$1:$O$734)</f>
        <v>0</v>
      </c>
      <c r="I359" s="23" t="str">
        <f>IFERROR(_xlfn.XLOOKUP(G359,map_headernames!L:L,map_headernames!O:O),"")</f>
        <v/>
      </c>
      <c r="K359" s="23"/>
      <c r="L359" s="23" t="str">
        <f>IFERROR(_xlfn.XLOOKUP(G359,map_headernames!L:L,map_headernames!Q:Q),"")</f>
        <v/>
      </c>
      <c r="M359" s="23" t="str">
        <f>IFERROR(_xlfn.XLOOKUP(H359,map_headernames!O:O,map_headernames!Q:Q),"")</f>
        <v/>
      </c>
      <c r="O359" s="388" t="s">
        <v>6482</v>
      </c>
    </row>
    <row r="360" spans="1:15">
      <c r="A360">
        <v>329</v>
      </c>
      <c r="B360" s="23" t="s">
        <v>3832</v>
      </c>
      <c r="C360" s="23">
        <v>0</v>
      </c>
      <c r="D360" s="23" t="s">
        <v>6116</v>
      </c>
      <c r="E360" s="497" t="str">
        <f>IFERROR(_xlfn.XLOOKUP(B360,map_headernames!M:M,map_headernames!M:M),"")</f>
        <v/>
      </c>
      <c r="F360" s="497" t="str">
        <f>IFERROR(_xlfn.XLOOKUP(B360,map_headernames!N:N,map_headernames!N:N),"")</f>
        <v/>
      </c>
      <c r="G360" s="497" t="str">
        <f>IFERROR(_xlfn.XLOOKUP($B360,map_headernames!L:L,map_headernames!L:L),"")</f>
        <v/>
      </c>
      <c r="H360" s="23">
        <f>_xlfn.XLOOKUP(K360,map_headernames!$Q$1:$Q$734,map_headernames!$O$1:$O$734)</f>
        <v>0</v>
      </c>
      <c r="I360" s="23" t="str">
        <f>IFERROR(_xlfn.XLOOKUP(G360,map_headernames!L:L,map_headernames!O:O),"")</f>
        <v/>
      </c>
      <c r="K360" s="23"/>
      <c r="L360" s="23" t="str">
        <f>IFERROR(_xlfn.XLOOKUP(G360,map_headernames!L:L,map_headernames!Q:Q),"")</f>
        <v/>
      </c>
      <c r="M360" s="23" t="str">
        <f>IFERROR(_xlfn.XLOOKUP(H360,map_headernames!O:O,map_headernames!Q:Q),"")</f>
        <v/>
      </c>
      <c r="O360" s="388" t="s">
        <v>6482</v>
      </c>
    </row>
    <row r="361" spans="1:15">
      <c r="A361">
        <v>335</v>
      </c>
      <c r="B361" t="s">
        <v>3849</v>
      </c>
      <c r="C361">
        <v>11</v>
      </c>
      <c r="D361" t="s">
        <v>6122</v>
      </c>
      <c r="E361" s="28" t="str">
        <f>IFERROR(_xlfn.XLOOKUP(B361,map_headernames!M:M,map_headernames!M:M),"")</f>
        <v/>
      </c>
      <c r="F361" s="28" t="str">
        <f>IFERROR(_xlfn.XLOOKUP(B361,map_headernames!N:N,map_headernames!N:N),"")</f>
        <v/>
      </c>
      <c r="G361" s="28" t="str">
        <f>IFERROR(_xlfn.XLOOKUP($B361,map_headernames!L:L,map_headernames!L:L),"")</f>
        <v/>
      </c>
      <c r="H361">
        <f>_xlfn.XLOOKUP(K361,map_headernames!$Q$1:$Q$734,map_headernames!$O$1:$O$734)</f>
        <v>0</v>
      </c>
      <c r="I361" s="23" t="str">
        <f>IFERROR(_xlfn.XLOOKUP(G361,map_headernames!L:L,map_headernames!O:O),"")</f>
        <v/>
      </c>
      <c r="L361" t="str">
        <f>IFERROR(_xlfn.XLOOKUP(G361,map_headernames!L:L,map_headernames!Q:Q),"")</f>
        <v/>
      </c>
      <c r="M361" t="str">
        <f>IFERROR(_xlfn.XLOOKUP(H361,map_headernames!O:O,map_headernames!Q:Q),"")</f>
        <v/>
      </c>
      <c r="O361" s="388" t="s">
        <v>6482</v>
      </c>
    </row>
    <row r="362" spans="1:15">
      <c r="A362">
        <v>336</v>
      </c>
      <c r="B362" t="s">
        <v>3851</v>
      </c>
      <c r="C362">
        <v>3.9426523297490998</v>
      </c>
      <c r="D362" t="s">
        <v>6123</v>
      </c>
      <c r="E362" s="28" t="str">
        <f>IFERROR(_xlfn.XLOOKUP(B362,map_headernames!M:M,map_headernames!M:M),"")</f>
        <v/>
      </c>
      <c r="F362" s="28" t="str">
        <f>IFERROR(_xlfn.XLOOKUP(B362,map_headernames!N:N,map_headernames!N:N),"")</f>
        <v/>
      </c>
      <c r="G362" s="28" t="str">
        <f>IFERROR(_xlfn.XLOOKUP($B362,map_headernames!L:L,map_headernames!L:L),"")</f>
        <v/>
      </c>
      <c r="H362">
        <f>_xlfn.XLOOKUP(K362,map_headernames!$Q$1:$Q$734,map_headernames!$O$1:$O$734)</f>
        <v>0</v>
      </c>
      <c r="I362" s="23" t="str">
        <f>IFERROR(_xlfn.XLOOKUP(G362,map_headernames!L:L,map_headernames!O:O),"")</f>
        <v/>
      </c>
      <c r="L362" t="str">
        <f>IFERROR(_xlfn.XLOOKUP(G362,map_headernames!L:L,map_headernames!Q:Q),"")</f>
        <v/>
      </c>
      <c r="M362" t="str">
        <f>IFERROR(_xlfn.XLOOKUP(H362,map_headernames!O:O,map_headernames!Q:Q),"")</f>
        <v/>
      </c>
      <c r="O362" s="388" t="s">
        <v>6482</v>
      </c>
    </row>
    <row r="363" spans="1:15">
      <c r="A363">
        <v>337</v>
      </c>
      <c r="B363" t="s">
        <v>3854</v>
      </c>
      <c r="C363">
        <v>0</v>
      </c>
      <c r="D363" t="s">
        <v>6124</v>
      </c>
      <c r="E363" s="28" t="str">
        <f>IFERROR(_xlfn.XLOOKUP(B363,map_headernames!M:M,map_headernames!M:M),"")</f>
        <v/>
      </c>
      <c r="F363" s="28" t="str">
        <f>IFERROR(_xlfn.XLOOKUP(B363,map_headernames!N:N,map_headernames!N:N),"")</f>
        <v/>
      </c>
      <c r="G363" s="28" t="str">
        <f>IFERROR(_xlfn.XLOOKUP($B363,map_headernames!L:L,map_headernames!L:L),"")</f>
        <v/>
      </c>
      <c r="H363">
        <f>_xlfn.XLOOKUP(K363,map_headernames!$Q$1:$Q$734,map_headernames!$O$1:$O$734)</f>
        <v>0</v>
      </c>
      <c r="I363" s="23" t="str">
        <f>IFERROR(_xlfn.XLOOKUP(G363,map_headernames!L:L,map_headernames!O:O),"")</f>
        <v/>
      </c>
      <c r="L363" t="str">
        <f>IFERROR(_xlfn.XLOOKUP(G363,map_headernames!L:L,map_headernames!Q:Q),"")</f>
        <v/>
      </c>
      <c r="M363" t="str">
        <f>IFERROR(_xlfn.XLOOKUP(H363,map_headernames!O:O,map_headernames!Q:Q),"")</f>
        <v/>
      </c>
      <c r="O363" s="388" t="s">
        <v>6482</v>
      </c>
    </row>
    <row r="364" spans="1:15">
      <c r="A364">
        <v>338</v>
      </c>
      <c r="B364" t="s">
        <v>3856</v>
      </c>
      <c r="C364">
        <v>0</v>
      </c>
      <c r="D364" t="s">
        <v>6125</v>
      </c>
      <c r="E364" s="28" t="str">
        <f>IFERROR(_xlfn.XLOOKUP(B364,map_headernames!M:M,map_headernames!M:M),"")</f>
        <v/>
      </c>
      <c r="F364" s="28" t="str">
        <f>IFERROR(_xlfn.XLOOKUP(B364,map_headernames!N:N,map_headernames!N:N),"")</f>
        <v/>
      </c>
      <c r="G364" s="28" t="str">
        <f>IFERROR(_xlfn.XLOOKUP($B364,map_headernames!L:L,map_headernames!L:L),"")</f>
        <v/>
      </c>
      <c r="H364">
        <f>_xlfn.XLOOKUP(K364,map_headernames!$Q$1:$Q$734,map_headernames!$O$1:$O$734)</f>
        <v>0</v>
      </c>
      <c r="I364" s="23" t="str">
        <f>IFERROR(_xlfn.XLOOKUP(G364,map_headernames!L:L,map_headernames!O:O),"")</f>
        <v/>
      </c>
      <c r="L364" t="str">
        <f>IFERROR(_xlfn.XLOOKUP(G364,map_headernames!L:L,map_headernames!Q:Q),"")</f>
        <v/>
      </c>
      <c r="M364" t="str">
        <f>IFERROR(_xlfn.XLOOKUP(H364,map_headernames!O:O,map_headernames!Q:Q),"")</f>
        <v/>
      </c>
      <c r="O364" s="388" t="s">
        <v>6482</v>
      </c>
    </row>
    <row r="365" spans="1:15">
      <c r="A365">
        <v>339</v>
      </c>
      <c r="B365" t="s">
        <v>3859</v>
      </c>
      <c r="C365">
        <v>45</v>
      </c>
      <c r="D365" t="s">
        <v>6126</v>
      </c>
      <c r="E365" s="28" t="str">
        <f>IFERROR(_xlfn.XLOOKUP(B365,map_headernames!M:M,map_headernames!M:M),"")</f>
        <v/>
      </c>
      <c r="F365" s="28" t="str">
        <f>IFERROR(_xlfn.XLOOKUP(B365,map_headernames!N:N,map_headernames!N:N),"")</f>
        <v/>
      </c>
      <c r="G365" s="28" t="str">
        <f>IFERROR(_xlfn.XLOOKUP($B365,map_headernames!L:L,map_headernames!L:L),"")</f>
        <v/>
      </c>
      <c r="H365">
        <f>_xlfn.XLOOKUP(K365,map_headernames!$Q$1:$Q$734,map_headernames!$O$1:$O$734)</f>
        <v>0</v>
      </c>
      <c r="I365" s="23" t="str">
        <f>IFERROR(_xlfn.XLOOKUP(G365,map_headernames!L:L,map_headernames!O:O),"")</f>
        <v/>
      </c>
      <c r="L365" t="str">
        <f>IFERROR(_xlfn.XLOOKUP(G365,map_headernames!L:L,map_headernames!Q:Q),"")</f>
        <v/>
      </c>
      <c r="M365" t="str">
        <f>IFERROR(_xlfn.XLOOKUP(H365,map_headernames!O:O,map_headernames!Q:Q),"")</f>
        <v/>
      </c>
      <c r="O365" s="388" t="s">
        <v>6482</v>
      </c>
    </row>
    <row r="366" spans="1:15">
      <c r="A366">
        <v>340</v>
      </c>
      <c r="B366" t="s">
        <v>3861</v>
      </c>
      <c r="C366">
        <v>16.129032258064498</v>
      </c>
      <c r="D366" t="s">
        <v>6127</v>
      </c>
      <c r="E366" s="28" t="str">
        <f>IFERROR(_xlfn.XLOOKUP(B366,map_headernames!M:M,map_headernames!M:M),"")</f>
        <v/>
      </c>
      <c r="F366" s="28" t="str">
        <f>IFERROR(_xlfn.XLOOKUP(B366,map_headernames!N:N,map_headernames!N:N),"")</f>
        <v/>
      </c>
      <c r="G366" s="28" t="str">
        <f>IFERROR(_xlfn.XLOOKUP($B366,map_headernames!L:L,map_headernames!L:L),"")</f>
        <v/>
      </c>
      <c r="H366">
        <f>_xlfn.XLOOKUP(K366,map_headernames!$Q$1:$Q$734,map_headernames!$O$1:$O$734)</f>
        <v>0</v>
      </c>
      <c r="I366" s="23" t="str">
        <f>IFERROR(_xlfn.XLOOKUP(G366,map_headernames!L:L,map_headernames!O:O),"")</f>
        <v/>
      </c>
      <c r="L366" t="str">
        <f>IFERROR(_xlfn.XLOOKUP(G366,map_headernames!L:L,map_headernames!Q:Q),"")</f>
        <v/>
      </c>
      <c r="M366" t="str">
        <f>IFERROR(_xlfn.XLOOKUP(H366,map_headernames!O:O,map_headernames!Q:Q),"")</f>
        <v/>
      </c>
      <c r="O366" s="388" t="s">
        <v>6482</v>
      </c>
    </row>
    <row r="367" spans="1:15">
      <c r="A367">
        <v>341</v>
      </c>
      <c r="B367" t="s">
        <v>3864</v>
      </c>
      <c r="C367">
        <v>59</v>
      </c>
      <c r="D367" t="s">
        <v>6128</v>
      </c>
      <c r="E367" s="28" t="str">
        <f>IFERROR(_xlfn.XLOOKUP(B367,map_headernames!M:M,map_headernames!M:M),"")</f>
        <v/>
      </c>
      <c r="F367" s="28" t="str">
        <f>IFERROR(_xlfn.XLOOKUP(B367,map_headernames!N:N,map_headernames!N:N),"")</f>
        <v/>
      </c>
      <c r="G367" s="28" t="str">
        <f>IFERROR(_xlfn.XLOOKUP($B367,map_headernames!L:L,map_headernames!L:L),"")</f>
        <v/>
      </c>
      <c r="H367">
        <f>_xlfn.XLOOKUP(K367,map_headernames!$Q$1:$Q$734,map_headernames!$O$1:$O$734)</f>
        <v>0</v>
      </c>
      <c r="I367" s="23" t="str">
        <f>IFERROR(_xlfn.XLOOKUP(G367,map_headernames!L:L,map_headernames!O:O),"")</f>
        <v/>
      </c>
      <c r="L367" t="str">
        <f>IFERROR(_xlfn.XLOOKUP(G367,map_headernames!L:L,map_headernames!Q:Q),"")</f>
        <v/>
      </c>
      <c r="M367" t="str">
        <f>IFERROR(_xlfn.XLOOKUP(H367,map_headernames!O:O,map_headernames!Q:Q),"")</f>
        <v/>
      </c>
      <c r="O367" s="388" t="s">
        <v>6482</v>
      </c>
    </row>
    <row r="368" spans="1:15">
      <c r="A368">
        <v>342</v>
      </c>
      <c r="B368" t="s">
        <v>3866</v>
      </c>
      <c r="C368">
        <v>21.1469534050179</v>
      </c>
      <c r="D368" t="s">
        <v>6129</v>
      </c>
      <c r="E368" s="28" t="str">
        <f>IFERROR(_xlfn.XLOOKUP(B368,map_headernames!M:M,map_headernames!M:M),"")</f>
        <v/>
      </c>
      <c r="F368" s="28" t="str">
        <f>IFERROR(_xlfn.XLOOKUP(B368,map_headernames!N:N,map_headernames!N:N),"")</f>
        <v/>
      </c>
      <c r="G368" s="28" t="str">
        <f>IFERROR(_xlfn.XLOOKUP($B368,map_headernames!L:L,map_headernames!L:L),"")</f>
        <v/>
      </c>
      <c r="H368">
        <f>_xlfn.XLOOKUP(K368,map_headernames!$Q$1:$Q$734,map_headernames!$O$1:$O$734)</f>
        <v>0</v>
      </c>
      <c r="I368" s="23" t="str">
        <f>IFERROR(_xlfn.XLOOKUP(G368,map_headernames!L:L,map_headernames!O:O),"")</f>
        <v/>
      </c>
      <c r="L368" t="str">
        <f>IFERROR(_xlfn.XLOOKUP(G368,map_headernames!L:L,map_headernames!Q:Q),"")</f>
        <v/>
      </c>
      <c r="M368" t="str">
        <f>IFERROR(_xlfn.XLOOKUP(H368,map_headernames!O:O,map_headernames!Q:Q),"")</f>
        <v/>
      </c>
      <c r="O368" s="388" t="s">
        <v>6482</v>
      </c>
    </row>
    <row r="369" spans="1:15">
      <c r="A369">
        <v>343</v>
      </c>
      <c r="B369" t="s">
        <v>3869</v>
      </c>
      <c r="C369">
        <v>36</v>
      </c>
      <c r="D369" t="s">
        <v>6130</v>
      </c>
      <c r="E369" s="28" t="str">
        <f>IFERROR(_xlfn.XLOOKUP(B369,map_headernames!M:M,map_headernames!M:M),"")</f>
        <v/>
      </c>
      <c r="F369" s="28" t="str">
        <f>IFERROR(_xlfn.XLOOKUP(B369,map_headernames!N:N,map_headernames!N:N),"")</f>
        <v/>
      </c>
      <c r="G369" s="28" t="str">
        <f>IFERROR(_xlfn.XLOOKUP($B369,map_headernames!L:L,map_headernames!L:L),"")</f>
        <v/>
      </c>
      <c r="H369">
        <f>_xlfn.XLOOKUP(K369,map_headernames!$Q$1:$Q$734,map_headernames!$O$1:$O$734)</f>
        <v>0</v>
      </c>
      <c r="I369" s="23" t="str">
        <f>IFERROR(_xlfn.XLOOKUP(G369,map_headernames!L:L,map_headernames!O:O),"")</f>
        <v/>
      </c>
      <c r="L369" t="str">
        <f>IFERROR(_xlfn.XLOOKUP(G369,map_headernames!L:L,map_headernames!Q:Q),"")</f>
        <v/>
      </c>
      <c r="M369" t="str">
        <f>IFERROR(_xlfn.XLOOKUP(H369,map_headernames!O:O,map_headernames!Q:Q),"")</f>
        <v/>
      </c>
      <c r="O369" s="388" t="s">
        <v>6482</v>
      </c>
    </row>
    <row r="370" spans="1:15">
      <c r="A370">
        <v>344</v>
      </c>
      <c r="B370" t="s">
        <v>3871</v>
      </c>
      <c r="C370">
        <v>12.9032258064516</v>
      </c>
      <c r="D370" t="s">
        <v>6131</v>
      </c>
      <c r="E370" s="28" t="str">
        <f>IFERROR(_xlfn.XLOOKUP(B370,map_headernames!M:M,map_headernames!M:M),"")</f>
        <v/>
      </c>
      <c r="F370" s="28" t="str">
        <f>IFERROR(_xlfn.XLOOKUP(B370,map_headernames!N:N,map_headernames!N:N),"")</f>
        <v/>
      </c>
      <c r="G370" s="28" t="str">
        <f>IFERROR(_xlfn.XLOOKUP($B370,map_headernames!L:L,map_headernames!L:L),"")</f>
        <v/>
      </c>
      <c r="H370">
        <f>_xlfn.XLOOKUP(K370,map_headernames!$Q$1:$Q$734,map_headernames!$O$1:$O$734)</f>
        <v>0</v>
      </c>
      <c r="I370" s="23" t="str">
        <f>IFERROR(_xlfn.XLOOKUP(G370,map_headernames!L:L,map_headernames!O:O),"")</f>
        <v/>
      </c>
      <c r="L370" t="str">
        <f>IFERROR(_xlfn.XLOOKUP(G370,map_headernames!L:L,map_headernames!Q:Q),"")</f>
        <v/>
      </c>
      <c r="M370" t="str">
        <f>IFERROR(_xlfn.XLOOKUP(H370,map_headernames!O:O,map_headernames!Q:Q),"")</f>
        <v/>
      </c>
      <c r="O370" s="388" t="s">
        <v>6482</v>
      </c>
    </row>
    <row r="371" spans="1:15">
      <c r="A371">
        <v>345</v>
      </c>
      <c r="B371" t="s">
        <v>3874</v>
      </c>
      <c r="C371">
        <v>0</v>
      </c>
      <c r="D371" t="s">
        <v>6132</v>
      </c>
      <c r="E371" s="28" t="str">
        <f>IFERROR(_xlfn.XLOOKUP(B371,map_headernames!M:M,map_headernames!M:M),"")</f>
        <v/>
      </c>
      <c r="F371" s="28" t="str">
        <f>IFERROR(_xlfn.XLOOKUP(B371,map_headernames!N:N,map_headernames!N:N),"")</f>
        <v/>
      </c>
      <c r="G371" s="28" t="str">
        <f>IFERROR(_xlfn.XLOOKUP($B371,map_headernames!L:L,map_headernames!L:L),"")</f>
        <v/>
      </c>
      <c r="H371">
        <f>_xlfn.XLOOKUP(K371,map_headernames!$Q$1:$Q$734,map_headernames!$O$1:$O$734)</f>
        <v>0</v>
      </c>
      <c r="I371" s="23" t="str">
        <f>IFERROR(_xlfn.XLOOKUP(G371,map_headernames!L:L,map_headernames!O:O),"")</f>
        <v/>
      </c>
      <c r="L371" t="str">
        <f>IFERROR(_xlfn.XLOOKUP(G371,map_headernames!L:L,map_headernames!Q:Q),"")</f>
        <v/>
      </c>
      <c r="M371" t="str">
        <f>IFERROR(_xlfn.XLOOKUP(H371,map_headernames!O:O,map_headernames!Q:Q),"")</f>
        <v/>
      </c>
      <c r="O371" s="388" t="s">
        <v>6482</v>
      </c>
    </row>
    <row r="372" spans="1:15">
      <c r="A372">
        <v>346</v>
      </c>
      <c r="B372" t="s">
        <v>3876</v>
      </c>
      <c r="C372">
        <v>0</v>
      </c>
      <c r="D372" t="s">
        <v>6133</v>
      </c>
      <c r="E372" s="28" t="str">
        <f>IFERROR(_xlfn.XLOOKUP(B372,map_headernames!M:M,map_headernames!M:M),"")</f>
        <v/>
      </c>
      <c r="F372" s="28" t="str">
        <f>IFERROR(_xlfn.XLOOKUP(B372,map_headernames!N:N,map_headernames!N:N),"")</f>
        <v/>
      </c>
      <c r="G372" s="28" t="str">
        <f>IFERROR(_xlfn.XLOOKUP($B372,map_headernames!L:L,map_headernames!L:L),"")</f>
        <v/>
      </c>
      <c r="H372">
        <f>_xlfn.XLOOKUP(K372,map_headernames!$Q$1:$Q$734,map_headernames!$O$1:$O$734)</f>
        <v>0</v>
      </c>
      <c r="I372" s="23" t="str">
        <f>IFERROR(_xlfn.XLOOKUP(G372,map_headernames!L:L,map_headernames!O:O),"")</f>
        <v/>
      </c>
      <c r="L372" t="str">
        <f>IFERROR(_xlfn.XLOOKUP(G372,map_headernames!L:L,map_headernames!Q:Q),"")</f>
        <v/>
      </c>
      <c r="M372" t="str">
        <f>IFERROR(_xlfn.XLOOKUP(H372,map_headernames!O:O,map_headernames!Q:Q),"")</f>
        <v/>
      </c>
      <c r="O372" s="388" t="s">
        <v>6482</v>
      </c>
    </row>
    <row r="373" spans="1:15">
      <c r="A373">
        <v>347</v>
      </c>
      <c r="B373" t="s">
        <v>3879</v>
      </c>
      <c r="C373">
        <v>73</v>
      </c>
      <c r="D373" t="s">
        <v>6134</v>
      </c>
      <c r="E373" s="28" t="str">
        <f>IFERROR(_xlfn.XLOOKUP(B373,map_headernames!M:M,map_headernames!M:M),"")</f>
        <v/>
      </c>
      <c r="F373" s="28" t="str">
        <f>IFERROR(_xlfn.XLOOKUP(B373,map_headernames!N:N,map_headernames!N:N),"")</f>
        <v/>
      </c>
      <c r="G373" s="28" t="str">
        <f>IFERROR(_xlfn.XLOOKUP($B373,map_headernames!L:L,map_headernames!L:L),"")</f>
        <v/>
      </c>
      <c r="H373">
        <f>_xlfn.XLOOKUP(K373,map_headernames!$Q$1:$Q$734,map_headernames!$O$1:$O$734)</f>
        <v>0</v>
      </c>
      <c r="I373" s="23" t="str">
        <f>IFERROR(_xlfn.XLOOKUP(G373,map_headernames!L:L,map_headernames!O:O),"")</f>
        <v/>
      </c>
      <c r="L373" t="str">
        <f>IFERROR(_xlfn.XLOOKUP(G373,map_headernames!L:L,map_headernames!Q:Q),"")</f>
        <v/>
      </c>
      <c r="M373" t="str">
        <f>IFERROR(_xlfn.XLOOKUP(H373,map_headernames!O:O,map_headernames!Q:Q),"")</f>
        <v/>
      </c>
      <c r="O373" s="388" t="s">
        <v>6482</v>
      </c>
    </row>
    <row r="374" spans="1:15">
      <c r="A374">
        <v>348</v>
      </c>
      <c r="B374" t="s">
        <v>3881</v>
      </c>
      <c r="C374">
        <v>26.164874551971302</v>
      </c>
      <c r="D374" t="s">
        <v>6135</v>
      </c>
      <c r="E374" s="28" t="str">
        <f>IFERROR(_xlfn.XLOOKUP(B374,map_headernames!M:M,map_headernames!M:M),"")</f>
        <v/>
      </c>
      <c r="F374" s="28" t="str">
        <f>IFERROR(_xlfn.XLOOKUP(B374,map_headernames!N:N,map_headernames!N:N),"")</f>
        <v/>
      </c>
      <c r="G374" s="28" t="str">
        <f>IFERROR(_xlfn.XLOOKUP($B374,map_headernames!L:L,map_headernames!L:L),"")</f>
        <v/>
      </c>
      <c r="H374">
        <f>_xlfn.XLOOKUP(K374,map_headernames!$Q$1:$Q$734,map_headernames!$O$1:$O$734)</f>
        <v>0</v>
      </c>
      <c r="I374" s="23" t="str">
        <f>IFERROR(_xlfn.XLOOKUP(G374,map_headernames!L:L,map_headernames!O:O),"")</f>
        <v/>
      </c>
      <c r="L374" t="str">
        <f>IFERROR(_xlfn.XLOOKUP(G374,map_headernames!L:L,map_headernames!Q:Q),"")</f>
        <v/>
      </c>
      <c r="M374" t="str">
        <f>IFERROR(_xlfn.XLOOKUP(H374,map_headernames!O:O,map_headernames!Q:Q),"")</f>
        <v/>
      </c>
      <c r="O374" s="388" t="s">
        <v>6482</v>
      </c>
    </row>
    <row r="375" spans="1:15">
      <c r="A375">
        <v>349</v>
      </c>
      <c r="B375" t="s">
        <v>3884</v>
      </c>
      <c r="C375">
        <v>33</v>
      </c>
      <c r="D375" t="s">
        <v>6136</v>
      </c>
      <c r="E375" s="28" t="str">
        <f>IFERROR(_xlfn.XLOOKUP(B375,map_headernames!M:M,map_headernames!M:M),"")</f>
        <v/>
      </c>
      <c r="F375" s="28" t="str">
        <f>IFERROR(_xlfn.XLOOKUP(B375,map_headernames!N:N,map_headernames!N:N),"")</f>
        <v/>
      </c>
      <c r="G375" s="28" t="str">
        <f>IFERROR(_xlfn.XLOOKUP($B375,map_headernames!L:L,map_headernames!L:L),"")</f>
        <v/>
      </c>
      <c r="H375">
        <f>_xlfn.XLOOKUP(K375,map_headernames!$Q$1:$Q$734,map_headernames!$O$1:$O$734)</f>
        <v>0</v>
      </c>
      <c r="I375" s="23" t="str">
        <f>IFERROR(_xlfn.XLOOKUP(G375,map_headernames!L:L,map_headernames!O:O),"")</f>
        <v/>
      </c>
      <c r="L375" t="str">
        <f>IFERROR(_xlfn.XLOOKUP(G375,map_headernames!L:L,map_headernames!Q:Q),"")</f>
        <v/>
      </c>
      <c r="M375" t="str">
        <f>IFERROR(_xlfn.XLOOKUP(H375,map_headernames!O:O,map_headernames!Q:Q),"")</f>
        <v/>
      </c>
      <c r="O375" s="388" t="s">
        <v>6482</v>
      </c>
    </row>
    <row r="376" spans="1:15">
      <c r="A376">
        <v>350</v>
      </c>
      <c r="B376" t="s">
        <v>3886</v>
      </c>
      <c r="C376">
        <v>11.8279569892473</v>
      </c>
      <c r="D376" t="s">
        <v>6137</v>
      </c>
      <c r="E376" s="28" t="str">
        <f>IFERROR(_xlfn.XLOOKUP(B376,map_headernames!M:M,map_headernames!M:M),"")</f>
        <v/>
      </c>
      <c r="F376" s="28" t="str">
        <f>IFERROR(_xlfn.XLOOKUP(B376,map_headernames!N:N,map_headernames!N:N),"")</f>
        <v/>
      </c>
      <c r="G376" s="28" t="str">
        <f>IFERROR(_xlfn.XLOOKUP($B376,map_headernames!L:L,map_headernames!L:L),"")</f>
        <v/>
      </c>
      <c r="H376">
        <f>_xlfn.XLOOKUP(K376,map_headernames!$Q$1:$Q$734,map_headernames!$O$1:$O$734)</f>
        <v>0</v>
      </c>
      <c r="I376" s="23" t="str">
        <f>IFERROR(_xlfn.XLOOKUP(G376,map_headernames!L:L,map_headernames!O:O),"")</f>
        <v/>
      </c>
      <c r="L376" t="str">
        <f>IFERROR(_xlfn.XLOOKUP(G376,map_headernames!L:L,map_headernames!Q:Q),"")</f>
        <v/>
      </c>
      <c r="M376" t="str">
        <f>IFERROR(_xlfn.XLOOKUP(H376,map_headernames!O:O,map_headernames!Q:Q),"")</f>
        <v/>
      </c>
      <c r="O376" s="388" t="s">
        <v>6482</v>
      </c>
    </row>
    <row r="377" spans="1:15">
      <c r="A377">
        <v>351</v>
      </c>
      <c r="B377" t="s">
        <v>3889</v>
      </c>
      <c r="C377">
        <v>22</v>
      </c>
      <c r="D377" t="s">
        <v>6138</v>
      </c>
      <c r="E377" s="28" t="str">
        <f>IFERROR(_xlfn.XLOOKUP(B377,map_headernames!M:M,map_headernames!M:M),"")</f>
        <v/>
      </c>
      <c r="F377" s="28" t="str">
        <f>IFERROR(_xlfn.XLOOKUP(B377,map_headernames!N:N,map_headernames!N:N),"")</f>
        <v/>
      </c>
      <c r="G377" s="28" t="str">
        <f>IFERROR(_xlfn.XLOOKUP($B377,map_headernames!L:L,map_headernames!L:L),"")</f>
        <v/>
      </c>
      <c r="H377">
        <f>_xlfn.XLOOKUP(K377,map_headernames!$Q$1:$Q$734,map_headernames!$O$1:$O$734)</f>
        <v>0</v>
      </c>
      <c r="I377" s="23" t="str">
        <f>IFERROR(_xlfn.XLOOKUP(G377,map_headernames!L:L,map_headernames!O:O),"")</f>
        <v/>
      </c>
      <c r="L377" t="str">
        <f>IFERROR(_xlfn.XLOOKUP(G377,map_headernames!L:L,map_headernames!Q:Q),"")</f>
        <v/>
      </c>
      <c r="M377" t="str">
        <f>IFERROR(_xlfn.XLOOKUP(H377,map_headernames!O:O,map_headernames!Q:Q),"")</f>
        <v/>
      </c>
      <c r="O377" s="388" t="s">
        <v>6482</v>
      </c>
    </row>
    <row r="378" spans="1:15">
      <c r="A378">
        <v>352</v>
      </c>
      <c r="B378" t="s">
        <v>3891</v>
      </c>
      <c r="C378">
        <v>7.8853046594982104</v>
      </c>
      <c r="D378" t="s">
        <v>6139</v>
      </c>
      <c r="E378" s="28" t="str">
        <f>IFERROR(_xlfn.XLOOKUP(B378,map_headernames!M:M,map_headernames!M:M),"")</f>
        <v/>
      </c>
      <c r="F378" s="28" t="str">
        <f>IFERROR(_xlfn.XLOOKUP(B378,map_headernames!N:N,map_headernames!N:N),"")</f>
        <v/>
      </c>
      <c r="G378" s="28" t="str">
        <f>IFERROR(_xlfn.XLOOKUP($B378,map_headernames!L:L,map_headernames!L:L),"")</f>
        <v/>
      </c>
      <c r="H378">
        <f>_xlfn.XLOOKUP(K378,map_headernames!$Q$1:$Q$734,map_headernames!$O$1:$O$734)</f>
        <v>0</v>
      </c>
      <c r="I378" s="23" t="str">
        <f>IFERROR(_xlfn.XLOOKUP(G378,map_headernames!L:L,map_headernames!O:O),"")</f>
        <v/>
      </c>
      <c r="L378" t="str">
        <f>IFERROR(_xlfn.XLOOKUP(G378,map_headernames!L:L,map_headernames!Q:Q),"")</f>
        <v/>
      </c>
      <c r="M378" t="str">
        <f>IFERROR(_xlfn.XLOOKUP(H378,map_headernames!O:O,map_headernames!Q:Q),"")</f>
        <v/>
      </c>
      <c r="O378" s="388" t="s">
        <v>6482</v>
      </c>
    </row>
    <row r="379" spans="1:15">
      <c r="A379">
        <v>353</v>
      </c>
      <c r="B379" t="s">
        <v>3894</v>
      </c>
      <c r="C379">
        <v>0</v>
      </c>
      <c r="D379" t="s">
        <v>6140</v>
      </c>
      <c r="E379" s="28" t="str">
        <f>IFERROR(_xlfn.XLOOKUP(B379,map_headernames!M:M,map_headernames!M:M),"")</f>
        <v/>
      </c>
      <c r="F379" s="28" t="str">
        <f>IFERROR(_xlfn.XLOOKUP(B379,map_headernames!N:N,map_headernames!N:N),"")</f>
        <v/>
      </c>
      <c r="G379" s="28" t="str">
        <f>IFERROR(_xlfn.XLOOKUP($B379,map_headernames!L:L,map_headernames!L:L),"")</f>
        <v/>
      </c>
      <c r="H379">
        <f>_xlfn.XLOOKUP(K379,map_headernames!$Q$1:$Q$734,map_headernames!$O$1:$O$734)</f>
        <v>0</v>
      </c>
      <c r="I379" s="23" t="str">
        <f>IFERROR(_xlfn.XLOOKUP(G379,map_headernames!L:L,map_headernames!O:O),"")</f>
        <v/>
      </c>
      <c r="L379" t="str">
        <f>IFERROR(_xlfn.XLOOKUP(G379,map_headernames!L:L,map_headernames!Q:Q),"")</f>
        <v/>
      </c>
      <c r="M379" t="str">
        <f>IFERROR(_xlfn.XLOOKUP(H379,map_headernames!O:O,map_headernames!Q:Q),"")</f>
        <v/>
      </c>
      <c r="O379" s="388" t="s">
        <v>6482</v>
      </c>
    </row>
    <row r="380" spans="1:15">
      <c r="A380">
        <v>354</v>
      </c>
      <c r="B380" t="s">
        <v>3896</v>
      </c>
      <c r="C380">
        <v>0</v>
      </c>
      <c r="D380" t="s">
        <v>6141</v>
      </c>
      <c r="E380" s="28" t="str">
        <f>IFERROR(_xlfn.XLOOKUP(B380,map_headernames!M:M,map_headernames!M:M),"")</f>
        <v/>
      </c>
      <c r="F380" s="28" t="str">
        <f>IFERROR(_xlfn.XLOOKUP(B380,map_headernames!N:N,map_headernames!N:N),"")</f>
        <v/>
      </c>
      <c r="G380" s="28" t="str">
        <f>IFERROR(_xlfn.XLOOKUP($B380,map_headernames!L:L,map_headernames!L:L),"")</f>
        <v/>
      </c>
      <c r="H380">
        <f>_xlfn.XLOOKUP(K380,map_headernames!$Q$1:$Q$734,map_headernames!$O$1:$O$734)</f>
        <v>0</v>
      </c>
      <c r="I380" s="23" t="str">
        <f>IFERROR(_xlfn.XLOOKUP(G380,map_headernames!L:L,map_headernames!O:O),"")</f>
        <v/>
      </c>
      <c r="L380" t="str">
        <f>IFERROR(_xlfn.XLOOKUP(G380,map_headernames!L:L,map_headernames!Q:Q),"")</f>
        <v/>
      </c>
      <c r="M380" t="str">
        <f>IFERROR(_xlfn.XLOOKUP(H380,map_headernames!O:O,map_headernames!Q:Q),"")</f>
        <v/>
      </c>
      <c r="O380" s="388" t="s">
        <v>6482</v>
      </c>
    </row>
    <row r="381" spans="1:15">
      <c r="A381">
        <v>361</v>
      </c>
      <c r="B381" t="s">
        <v>3913</v>
      </c>
      <c r="C381">
        <v>11</v>
      </c>
      <c r="D381" t="s">
        <v>6148</v>
      </c>
      <c r="E381" s="28" t="str">
        <f>IFERROR(_xlfn.XLOOKUP(B381,map_headernames!M:M,map_headernames!M:M),"")</f>
        <v/>
      </c>
      <c r="F381" s="28" t="str">
        <f>IFERROR(_xlfn.XLOOKUP(B381,map_headernames!N:N,map_headernames!N:N),"")</f>
        <v/>
      </c>
      <c r="G381" s="28" t="str">
        <f>IFERROR(_xlfn.XLOOKUP($B381,map_headernames!L:L,map_headernames!L:L),"")</f>
        <v/>
      </c>
      <c r="H381">
        <f>_xlfn.XLOOKUP(K381,map_headernames!$Q$1:$Q$734,map_headernames!$O$1:$O$734)</f>
        <v>0</v>
      </c>
      <c r="I381" s="23" t="str">
        <f>IFERROR(_xlfn.XLOOKUP(G381,map_headernames!L:L,map_headernames!O:O),"")</f>
        <v/>
      </c>
      <c r="L381" t="str">
        <f>IFERROR(_xlfn.XLOOKUP(G381,map_headernames!L:L,map_headernames!Q:Q),"")</f>
        <v/>
      </c>
      <c r="M381" t="str">
        <f>IFERROR(_xlfn.XLOOKUP(H381,map_headernames!O:O,map_headernames!Q:Q),"")</f>
        <v/>
      </c>
      <c r="O381" s="388" t="s">
        <v>6482</v>
      </c>
    </row>
    <row r="382" spans="1:15">
      <c r="A382">
        <v>362</v>
      </c>
      <c r="B382" t="s">
        <v>3915</v>
      </c>
      <c r="C382">
        <v>6.1111111111111098</v>
      </c>
      <c r="D382" t="s">
        <v>6149</v>
      </c>
      <c r="E382" s="28" t="str">
        <f>IFERROR(_xlfn.XLOOKUP(B382,map_headernames!M:M,map_headernames!M:M),"")</f>
        <v/>
      </c>
      <c r="F382" s="28" t="str">
        <f>IFERROR(_xlfn.XLOOKUP(B382,map_headernames!N:N,map_headernames!N:N),"")</f>
        <v/>
      </c>
      <c r="G382" s="28" t="str">
        <f>IFERROR(_xlfn.XLOOKUP($B382,map_headernames!L:L,map_headernames!L:L),"")</f>
        <v/>
      </c>
      <c r="H382">
        <f>_xlfn.XLOOKUP(K382,map_headernames!$Q$1:$Q$734,map_headernames!$O$1:$O$734)</f>
        <v>0</v>
      </c>
      <c r="I382" s="23" t="str">
        <f>IFERROR(_xlfn.XLOOKUP(G382,map_headernames!L:L,map_headernames!O:O),"")</f>
        <v/>
      </c>
      <c r="L382" t="str">
        <f>IFERROR(_xlfn.XLOOKUP(G382,map_headernames!L:L,map_headernames!Q:Q),"")</f>
        <v/>
      </c>
      <c r="M382" t="str">
        <f>IFERROR(_xlfn.XLOOKUP(H382,map_headernames!O:O,map_headernames!Q:Q),"")</f>
        <v/>
      </c>
      <c r="O382" s="388" t="s">
        <v>6482</v>
      </c>
    </row>
    <row r="383" spans="1:15">
      <c r="A383">
        <v>363</v>
      </c>
      <c r="B383" t="s">
        <v>3918</v>
      </c>
      <c r="C383">
        <v>0</v>
      </c>
      <c r="D383" t="s">
        <v>6150</v>
      </c>
      <c r="E383" s="28" t="str">
        <f>IFERROR(_xlfn.XLOOKUP(B383,map_headernames!M:M,map_headernames!M:M),"")</f>
        <v/>
      </c>
      <c r="F383" s="28" t="str">
        <f>IFERROR(_xlfn.XLOOKUP(B383,map_headernames!N:N,map_headernames!N:N),"")</f>
        <v/>
      </c>
      <c r="G383" s="28" t="str">
        <f>IFERROR(_xlfn.XLOOKUP($B383,map_headernames!L:L,map_headernames!L:L),"")</f>
        <v/>
      </c>
      <c r="H383">
        <f>_xlfn.XLOOKUP(K383,map_headernames!$Q$1:$Q$734,map_headernames!$O$1:$O$734)</f>
        <v>0</v>
      </c>
      <c r="I383" s="23" t="str">
        <f>IFERROR(_xlfn.XLOOKUP(G383,map_headernames!L:L,map_headernames!O:O),"")</f>
        <v/>
      </c>
      <c r="L383" t="str">
        <f>IFERROR(_xlfn.XLOOKUP(G383,map_headernames!L:L,map_headernames!Q:Q),"")</f>
        <v/>
      </c>
      <c r="M383" t="str">
        <f>IFERROR(_xlfn.XLOOKUP(H383,map_headernames!O:O,map_headernames!Q:Q),"")</f>
        <v/>
      </c>
      <c r="O383" s="388" t="s">
        <v>6482</v>
      </c>
    </row>
    <row r="384" spans="1:15">
      <c r="A384">
        <v>364</v>
      </c>
      <c r="B384" t="s">
        <v>3920</v>
      </c>
      <c r="C384">
        <v>0</v>
      </c>
      <c r="D384" t="s">
        <v>6151</v>
      </c>
      <c r="E384" s="28" t="str">
        <f>IFERROR(_xlfn.XLOOKUP(B384,map_headernames!M:M,map_headernames!M:M),"")</f>
        <v/>
      </c>
      <c r="F384" s="28" t="str">
        <f>IFERROR(_xlfn.XLOOKUP(B384,map_headernames!N:N,map_headernames!N:N),"")</f>
        <v/>
      </c>
      <c r="G384" s="28" t="str">
        <f>IFERROR(_xlfn.XLOOKUP($B384,map_headernames!L:L,map_headernames!L:L),"")</f>
        <v/>
      </c>
      <c r="H384">
        <f>_xlfn.XLOOKUP(K384,map_headernames!$Q$1:$Q$734,map_headernames!$O$1:$O$734)</f>
        <v>0</v>
      </c>
      <c r="I384" s="23" t="str">
        <f>IFERROR(_xlfn.XLOOKUP(G384,map_headernames!L:L,map_headernames!O:O),"")</f>
        <v/>
      </c>
      <c r="L384" t="str">
        <f>IFERROR(_xlfn.XLOOKUP(G384,map_headernames!L:L,map_headernames!Q:Q),"")</f>
        <v/>
      </c>
      <c r="M384" t="str">
        <f>IFERROR(_xlfn.XLOOKUP(H384,map_headernames!O:O,map_headernames!Q:Q),"")</f>
        <v/>
      </c>
      <c r="O384" s="388" t="s">
        <v>6482</v>
      </c>
    </row>
    <row r="385" spans="1:15">
      <c r="A385">
        <v>365</v>
      </c>
      <c r="B385" t="s">
        <v>3923</v>
      </c>
      <c r="C385">
        <v>15</v>
      </c>
      <c r="D385" t="s">
        <v>6152</v>
      </c>
      <c r="E385" s="28" t="str">
        <f>IFERROR(_xlfn.XLOOKUP(B385,map_headernames!M:M,map_headernames!M:M),"")</f>
        <v/>
      </c>
      <c r="F385" s="28" t="str">
        <f>IFERROR(_xlfn.XLOOKUP(B385,map_headernames!N:N,map_headernames!N:N),"")</f>
        <v/>
      </c>
      <c r="G385" s="28" t="str">
        <f>IFERROR(_xlfn.XLOOKUP($B385,map_headernames!L:L,map_headernames!L:L),"")</f>
        <v/>
      </c>
      <c r="H385">
        <f>_xlfn.XLOOKUP(K385,map_headernames!$Q$1:$Q$734,map_headernames!$O$1:$O$734)</f>
        <v>0</v>
      </c>
      <c r="I385" s="23" t="str">
        <f>IFERROR(_xlfn.XLOOKUP(G385,map_headernames!L:L,map_headernames!O:O),"")</f>
        <v/>
      </c>
      <c r="L385" t="str">
        <f>IFERROR(_xlfn.XLOOKUP(G385,map_headernames!L:L,map_headernames!Q:Q),"")</f>
        <v/>
      </c>
      <c r="M385" t="str">
        <f>IFERROR(_xlfn.XLOOKUP(H385,map_headernames!O:O,map_headernames!Q:Q),"")</f>
        <v/>
      </c>
      <c r="O385" s="388" t="s">
        <v>6482</v>
      </c>
    </row>
    <row r="386" spans="1:15">
      <c r="A386">
        <v>366</v>
      </c>
      <c r="B386" t="s">
        <v>3925</v>
      </c>
      <c r="C386">
        <v>8.3333333333333304</v>
      </c>
      <c r="D386" t="s">
        <v>6153</v>
      </c>
      <c r="E386" s="28" t="str">
        <f>IFERROR(_xlfn.XLOOKUP(B386,map_headernames!M:M,map_headernames!M:M),"")</f>
        <v/>
      </c>
      <c r="F386" s="28" t="str">
        <f>IFERROR(_xlfn.XLOOKUP(B386,map_headernames!N:N,map_headernames!N:N),"")</f>
        <v/>
      </c>
      <c r="G386" s="28" t="str">
        <f>IFERROR(_xlfn.XLOOKUP($B386,map_headernames!L:L,map_headernames!L:L),"")</f>
        <v/>
      </c>
      <c r="H386">
        <f>_xlfn.XLOOKUP(K386,map_headernames!$Q$1:$Q$734,map_headernames!$O$1:$O$734)</f>
        <v>0</v>
      </c>
      <c r="I386" s="23" t="str">
        <f>IFERROR(_xlfn.XLOOKUP(G386,map_headernames!L:L,map_headernames!O:O),"")</f>
        <v/>
      </c>
      <c r="L386" t="str">
        <f>IFERROR(_xlfn.XLOOKUP(G386,map_headernames!L:L,map_headernames!Q:Q),"")</f>
        <v/>
      </c>
      <c r="M386" t="str">
        <f>IFERROR(_xlfn.XLOOKUP(H386,map_headernames!O:O,map_headernames!Q:Q),"")</f>
        <v/>
      </c>
      <c r="O386" s="388" t="s">
        <v>6482</v>
      </c>
    </row>
    <row r="387" spans="1:15">
      <c r="A387">
        <v>367</v>
      </c>
      <c r="B387" t="s">
        <v>3928</v>
      </c>
      <c r="C387">
        <v>0</v>
      </c>
      <c r="D387" t="s">
        <v>6154</v>
      </c>
      <c r="E387" s="28" t="str">
        <f>IFERROR(_xlfn.XLOOKUP(B387,map_headernames!M:M,map_headernames!M:M),"")</f>
        <v/>
      </c>
      <c r="F387" s="28" t="str">
        <f>IFERROR(_xlfn.XLOOKUP(B387,map_headernames!N:N,map_headernames!N:N),"")</f>
        <v/>
      </c>
      <c r="G387" s="28" t="str">
        <f>IFERROR(_xlfn.XLOOKUP($B387,map_headernames!L:L,map_headernames!L:L),"")</f>
        <v/>
      </c>
      <c r="H387">
        <f>_xlfn.XLOOKUP(K387,map_headernames!$Q$1:$Q$734,map_headernames!$O$1:$O$734)</f>
        <v>0</v>
      </c>
      <c r="I387" s="23" t="str">
        <f>IFERROR(_xlfn.XLOOKUP(G387,map_headernames!L:L,map_headernames!O:O),"")</f>
        <v/>
      </c>
      <c r="L387" t="str">
        <f>IFERROR(_xlfn.XLOOKUP(G387,map_headernames!L:L,map_headernames!Q:Q),"")</f>
        <v/>
      </c>
      <c r="M387" t="str">
        <f>IFERROR(_xlfn.XLOOKUP(H387,map_headernames!O:O,map_headernames!Q:Q),"")</f>
        <v/>
      </c>
      <c r="O387" s="388" t="s">
        <v>6482</v>
      </c>
    </row>
    <row r="388" spans="1:15">
      <c r="A388">
        <v>368</v>
      </c>
      <c r="B388" t="s">
        <v>3930</v>
      </c>
      <c r="C388">
        <v>0</v>
      </c>
      <c r="D388" t="s">
        <v>6155</v>
      </c>
      <c r="E388" s="28" t="str">
        <f>IFERROR(_xlfn.XLOOKUP(B388,map_headernames!M:M,map_headernames!M:M),"")</f>
        <v/>
      </c>
      <c r="F388" s="28" t="str">
        <f>IFERROR(_xlfn.XLOOKUP(B388,map_headernames!N:N,map_headernames!N:N),"")</f>
        <v/>
      </c>
      <c r="G388" s="28" t="str">
        <f>IFERROR(_xlfn.XLOOKUP($B388,map_headernames!L:L,map_headernames!L:L),"")</f>
        <v/>
      </c>
      <c r="H388">
        <f>_xlfn.XLOOKUP(K388,map_headernames!$Q$1:$Q$734,map_headernames!$O$1:$O$734)</f>
        <v>0</v>
      </c>
      <c r="I388" s="23" t="str">
        <f>IFERROR(_xlfn.XLOOKUP(G388,map_headernames!L:L,map_headernames!O:O),"")</f>
        <v/>
      </c>
      <c r="L388" t="str">
        <f>IFERROR(_xlfn.XLOOKUP(G388,map_headernames!L:L,map_headernames!Q:Q),"")</f>
        <v/>
      </c>
      <c r="M388" t="str">
        <f>IFERROR(_xlfn.XLOOKUP(H388,map_headernames!O:O,map_headernames!Q:Q),"")</f>
        <v/>
      </c>
      <c r="O388" s="388" t="s">
        <v>6482</v>
      </c>
    </row>
    <row r="389" spans="1:15">
      <c r="A389">
        <v>369</v>
      </c>
      <c r="B389" t="s">
        <v>3933</v>
      </c>
      <c r="C389">
        <v>0</v>
      </c>
      <c r="D389" t="s">
        <v>6156</v>
      </c>
      <c r="E389" s="28" t="str">
        <f>IFERROR(_xlfn.XLOOKUP(B389,map_headernames!M:M,map_headernames!M:M),"")</f>
        <v/>
      </c>
      <c r="F389" s="28" t="str">
        <f>IFERROR(_xlfn.XLOOKUP(B389,map_headernames!N:N,map_headernames!N:N),"")</f>
        <v/>
      </c>
      <c r="G389" s="28" t="str">
        <f>IFERROR(_xlfn.XLOOKUP($B389,map_headernames!L:L,map_headernames!L:L),"")</f>
        <v/>
      </c>
      <c r="H389">
        <f>_xlfn.XLOOKUP(K389,map_headernames!$Q$1:$Q$734,map_headernames!$O$1:$O$734)</f>
        <v>0</v>
      </c>
      <c r="I389" s="23" t="str">
        <f>IFERROR(_xlfn.XLOOKUP(G389,map_headernames!L:L,map_headernames!O:O),"")</f>
        <v/>
      </c>
      <c r="L389" t="str">
        <f>IFERROR(_xlfn.XLOOKUP(G389,map_headernames!L:L,map_headernames!Q:Q),"")</f>
        <v/>
      </c>
      <c r="M389" t="str">
        <f>IFERROR(_xlfn.XLOOKUP(H389,map_headernames!O:O,map_headernames!Q:Q),"")</f>
        <v/>
      </c>
      <c r="O389" s="388" t="s">
        <v>6482</v>
      </c>
    </row>
    <row r="390" spans="1:15">
      <c r="A390">
        <v>370</v>
      </c>
      <c r="B390" t="s">
        <v>3935</v>
      </c>
      <c r="C390">
        <v>0</v>
      </c>
      <c r="D390" t="s">
        <v>6157</v>
      </c>
      <c r="E390" s="28" t="str">
        <f>IFERROR(_xlfn.XLOOKUP(B390,map_headernames!M:M,map_headernames!M:M),"")</f>
        <v/>
      </c>
      <c r="F390" s="28" t="str">
        <f>IFERROR(_xlfn.XLOOKUP(B390,map_headernames!N:N,map_headernames!N:N),"")</f>
        <v/>
      </c>
      <c r="G390" s="28" t="str">
        <f>IFERROR(_xlfn.XLOOKUP($B390,map_headernames!L:L,map_headernames!L:L),"")</f>
        <v/>
      </c>
      <c r="H390">
        <f>_xlfn.XLOOKUP(K390,map_headernames!$Q$1:$Q$734,map_headernames!$O$1:$O$734)</f>
        <v>0</v>
      </c>
      <c r="I390" s="23" t="str">
        <f>IFERROR(_xlfn.XLOOKUP(G390,map_headernames!L:L,map_headernames!O:O),"")</f>
        <v/>
      </c>
      <c r="L390" t="str">
        <f>IFERROR(_xlfn.XLOOKUP(G390,map_headernames!L:L,map_headernames!Q:Q),"")</f>
        <v/>
      </c>
      <c r="M390" t="str">
        <f>IFERROR(_xlfn.XLOOKUP(H390,map_headernames!O:O,map_headernames!Q:Q),"")</f>
        <v/>
      </c>
      <c r="O390" s="388" t="s">
        <v>6482</v>
      </c>
    </row>
    <row r="391" spans="1:15">
      <c r="A391">
        <v>371</v>
      </c>
      <c r="B391" t="s">
        <v>3938</v>
      </c>
      <c r="C391">
        <v>0</v>
      </c>
      <c r="D391" t="s">
        <v>6158</v>
      </c>
      <c r="E391" s="28" t="str">
        <f>IFERROR(_xlfn.XLOOKUP(B391,map_headernames!M:M,map_headernames!M:M),"")</f>
        <v/>
      </c>
      <c r="F391" s="28" t="str">
        <f>IFERROR(_xlfn.XLOOKUP(B391,map_headernames!N:N,map_headernames!N:N),"")</f>
        <v/>
      </c>
      <c r="G391" s="28" t="str">
        <f>IFERROR(_xlfn.XLOOKUP($B391,map_headernames!L:L,map_headernames!L:L),"")</f>
        <v/>
      </c>
      <c r="H391">
        <f>_xlfn.XLOOKUP(K391,map_headernames!$Q$1:$Q$734,map_headernames!$O$1:$O$734)</f>
        <v>0</v>
      </c>
      <c r="I391" s="23" t="str">
        <f>IFERROR(_xlfn.XLOOKUP(G391,map_headernames!L:L,map_headernames!O:O),"")</f>
        <v/>
      </c>
      <c r="L391" t="str">
        <f>IFERROR(_xlfn.XLOOKUP(G391,map_headernames!L:L,map_headernames!Q:Q),"")</f>
        <v/>
      </c>
      <c r="M391" t="str">
        <f>IFERROR(_xlfn.XLOOKUP(H391,map_headernames!O:O,map_headernames!Q:Q),"")</f>
        <v/>
      </c>
      <c r="O391" s="388" t="s">
        <v>6482</v>
      </c>
    </row>
    <row r="392" spans="1:15">
      <c r="A392">
        <v>372</v>
      </c>
      <c r="B392" t="s">
        <v>3940</v>
      </c>
      <c r="C392">
        <v>0</v>
      </c>
      <c r="D392" t="s">
        <v>6159</v>
      </c>
      <c r="E392" s="28" t="str">
        <f>IFERROR(_xlfn.XLOOKUP(B392,map_headernames!M:M,map_headernames!M:M),"")</f>
        <v/>
      </c>
      <c r="F392" s="28" t="str">
        <f>IFERROR(_xlfn.XLOOKUP(B392,map_headernames!N:N,map_headernames!N:N),"")</f>
        <v/>
      </c>
      <c r="G392" s="28" t="str">
        <f>IFERROR(_xlfn.XLOOKUP($B392,map_headernames!L:L,map_headernames!L:L),"")</f>
        <v/>
      </c>
      <c r="H392">
        <f>_xlfn.XLOOKUP(K392,map_headernames!$Q$1:$Q$734,map_headernames!$O$1:$O$734)</f>
        <v>0</v>
      </c>
      <c r="I392" s="23" t="str">
        <f>IFERROR(_xlfn.XLOOKUP(G392,map_headernames!L:L,map_headernames!O:O),"")</f>
        <v/>
      </c>
      <c r="L392" t="str">
        <f>IFERROR(_xlfn.XLOOKUP(G392,map_headernames!L:L,map_headernames!Q:Q),"")</f>
        <v/>
      </c>
      <c r="M392" t="str">
        <f>IFERROR(_xlfn.XLOOKUP(H392,map_headernames!O:O,map_headernames!Q:Q),"")</f>
        <v/>
      </c>
      <c r="O392" s="388" t="s">
        <v>6482</v>
      </c>
    </row>
    <row r="393" spans="1:15">
      <c r="A393">
        <v>373</v>
      </c>
      <c r="B393" t="s">
        <v>3943</v>
      </c>
      <c r="C393">
        <v>7</v>
      </c>
      <c r="D393" t="s">
        <v>6160</v>
      </c>
      <c r="E393" s="28" t="str">
        <f>IFERROR(_xlfn.XLOOKUP(B393,map_headernames!M:M,map_headernames!M:M),"")</f>
        <v/>
      </c>
      <c r="F393" s="28" t="str">
        <f>IFERROR(_xlfn.XLOOKUP(B393,map_headernames!N:N,map_headernames!N:N),"")</f>
        <v/>
      </c>
      <c r="G393" s="28" t="str">
        <f>IFERROR(_xlfn.XLOOKUP($B393,map_headernames!L:L,map_headernames!L:L),"")</f>
        <v/>
      </c>
      <c r="H393">
        <f>_xlfn.XLOOKUP(K393,map_headernames!$Q$1:$Q$734,map_headernames!$O$1:$O$734)</f>
        <v>0</v>
      </c>
      <c r="I393" s="23" t="str">
        <f>IFERROR(_xlfn.XLOOKUP(G393,map_headernames!L:L,map_headernames!O:O),"")</f>
        <v/>
      </c>
      <c r="L393" t="str">
        <f>IFERROR(_xlfn.XLOOKUP(G393,map_headernames!L:L,map_headernames!Q:Q),"")</f>
        <v/>
      </c>
      <c r="M393" t="str">
        <f>IFERROR(_xlfn.XLOOKUP(H393,map_headernames!O:O,map_headernames!Q:Q),"")</f>
        <v/>
      </c>
      <c r="O393" s="388" t="s">
        <v>6482</v>
      </c>
    </row>
    <row r="394" spans="1:15">
      <c r="A394">
        <v>374</v>
      </c>
      <c r="B394" t="s">
        <v>3945</v>
      </c>
      <c r="C394">
        <v>3.8888888888888902</v>
      </c>
      <c r="D394" t="s">
        <v>6161</v>
      </c>
      <c r="E394" s="28" t="str">
        <f>IFERROR(_xlfn.XLOOKUP(B394,map_headernames!M:M,map_headernames!M:M),"")</f>
        <v/>
      </c>
      <c r="F394" s="28" t="str">
        <f>IFERROR(_xlfn.XLOOKUP(B394,map_headernames!N:N,map_headernames!N:N),"")</f>
        <v/>
      </c>
      <c r="G394" s="28" t="str">
        <f>IFERROR(_xlfn.XLOOKUP($B394,map_headernames!L:L,map_headernames!L:L),"")</f>
        <v/>
      </c>
      <c r="H394">
        <f>_xlfn.XLOOKUP(K394,map_headernames!$Q$1:$Q$734,map_headernames!$O$1:$O$734)</f>
        <v>0</v>
      </c>
      <c r="I394" s="23" t="str">
        <f>IFERROR(_xlfn.XLOOKUP(G394,map_headernames!L:L,map_headernames!O:O),"")</f>
        <v/>
      </c>
      <c r="L394" t="str">
        <f>IFERROR(_xlfn.XLOOKUP(G394,map_headernames!L:L,map_headernames!Q:Q),"")</f>
        <v/>
      </c>
      <c r="M394" t="str">
        <f>IFERROR(_xlfn.XLOOKUP(H394,map_headernames!O:O,map_headernames!Q:Q),"")</f>
        <v/>
      </c>
      <c r="O394" s="388" t="s">
        <v>6482</v>
      </c>
    </row>
    <row r="395" spans="1:15">
      <c r="A395">
        <v>375</v>
      </c>
      <c r="B395" t="s">
        <v>3948</v>
      </c>
      <c r="C395">
        <v>0</v>
      </c>
      <c r="D395" t="s">
        <v>6162</v>
      </c>
      <c r="E395" s="28" t="str">
        <f>IFERROR(_xlfn.XLOOKUP(B395,map_headernames!M:M,map_headernames!M:M),"")</f>
        <v/>
      </c>
      <c r="F395" s="28" t="str">
        <f>IFERROR(_xlfn.XLOOKUP(B395,map_headernames!N:N,map_headernames!N:N),"")</f>
        <v/>
      </c>
      <c r="G395" s="28" t="str">
        <f>IFERROR(_xlfn.XLOOKUP($B395,map_headernames!L:L,map_headernames!L:L),"")</f>
        <v/>
      </c>
      <c r="H395">
        <f>_xlfn.XLOOKUP(K395,map_headernames!$Q$1:$Q$734,map_headernames!$O$1:$O$734)</f>
        <v>0</v>
      </c>
      <c r="I395" s="23" t="str">
        <f>IFERROR(_xlfn.XLOOKUP(G395,map_headernames!L:L,map_headernames!O:O),"")</f>
        <v/>
      </c>
      <c r="L395" t="str">
        <f>IFERROR(_xlfn.XLOOKUP(G395,map_headernames!L:L,map_headernames!Q:Q),"")</f>
        <v/>
      </c>
      <c r="M395" t="str">
        <f>IFERROR(_xlfn.XLOOKUP(H395,map_headernames!O:O,map_headernames!Q:Q),"")</f>
        <v/>
      </c>
      <c r="O395" s="388" t="s">
        <v>6482</v>
      </c>
    </row>
    <row r="396" spans="1:15">
      <c r="A396">
        <v>376</v>
      </c>
      <c r="B396" t="s">
        <v>3950</v>
      </c>
      <c r="C396">
        <v>0</v>
      </c>
      <c r="D396" t="s">
        <v>6163</v>
      </c>
      <c r="E396" s="28" t="str">
        <f>IFERROR(_xlfn.XLOOKUP(B396,map_headernames!M:M,map_headernames!M:M),"")</f>
        <v/>
      </c>
      <c r="F396" s="28" t="str">
        <f>IFERROR(_xlfn.XLOOKUP(B396,map_headernames!N:N,map_headernames!N:N),"")</f>
        <v/>
      </c>
      <c r="G396" s="28" t="str">
        <f>IFERROR(_xlfn.XLOOKUP($B396,map_headernames!L:L,map_headernames!L:L),"")</f>
        <v/>
      </c>
      <c r="H396">
        <f>_xlfn.XLOOKUP(K396,map_headernames!$Q$1:$Q$734,map_headernames!$O$1:$O$734)</f>
        <v>0</v>
      </c>
      <c r="I396" s="23" t="str">
        <f>IFERROR(_xlfn.XLOOKUP(G396,map_headernames!L:L,map_headernames!O:O),"")</f>
        <v/>
      </c>
      <c r="L396" t="str">
        <f>IFERROR(_xlfn.XLOOKUP(G396,map_headernames!L:L,map_headernames!Q:Q),"")</f>
        <v/>
      </c>
      <c r="M396" t="str">
        <f>IFERROR(_xlfn.XLOOKUP(H396,map_headernames!O:O,map_headernames!Q:Q),"")</f>
        <v/>
      </c>
      <c r="O396" s="388" t="s">
        <v>6482</v>
      </c>
    </row>
    <row r="397" spans="1:15">
      <c r="A397">
        <v>377</v>
      </c>
      <c r="B397" t="s">
        <v>3953</v>
      </c>
      <c r="C397">
        <v>0</v>
      </c>
      <c r="D397" t="s">
        <v>6164</v>
      </c>
      <c r="E397" s="28" t="str">
        <f>IFERROR(_xlfn.XLOOKUP(B397,map_headernames!M:M,map_headernames!M:M),"")</f>
        <v/>
      </c>
      <c r="F397" s="28" t="str">
        <f>IFERROR(_xlfn.XLOOKUP(B397,map_headernames!N:N,map_headernames!N:N),"")</f>
        <v/>
      </c>
      <c r="G397" s="28" t="str">
        <f>IFERROR(_xlfn.XLOOKUP($B397,map_headernames!L:L,map_headernames!L:L),"")</f>
        <v/>
      </c>
      <c r="H397">
        <f>_xlfn.XLOOKUP(K397,map_headernames!$Q$1:$Q$734,map_headernames!$O$1:$O$734)</f>
        <v>0</v>
      </c>
      <c r="I397" s="23" t="str">
        <f>IFERROR(_xlfn.XLOOKUP(G397,map_headernames!L:L,map_headernames!O:O),"")</f>
        <v/>
      </c>
      <c r="L397" t="str">
        <f>IFERROR(_xlfn.XLOOKUP(G397,map_headernames!L:L,map_headernames!Q:Q),"")</f>
        <v/>
      </c>
      <c r="M397" t="str">
        <f>IFERROR(_xlfn.XLOOKUP(H397,map_headernames!O:O,map_headernames!Q:Q),"")</f>
        <v/>
      </c>
      <c r="O397" s="388" t="s">
        <v>6482</v>
      </c>
    </row>
    <row r="398" spans="1:15">
      <c r="A398">
        <v>378</v>
      </c>
      <c r="B398" t="s">
        <v>3955</v>
      </c>
      <c r="C398">
        <v>0</v>
      </c>
      <c r="D398" t="s">
        <v>6165</v>
      </c>
      <c r="E398" s="28" t="str">
        <f>IFERROR(_xlfn.XLOOKUP(B398,map_headernames!M:M,map_headernames!M:M),"")</f>
        <v/>
      </c>
      <c r="F398" s="28" t="str">
        <f>IFERROR(_xlfn.XLOOKUP(B398,map_headernames!N:N,map_headernames!N:N),"")</f>
        <v/>
      </c>
      <c r="G398" s="28" t="str">
        <f>IFERROR(_xlfn.XLOOKUP($B398,map_headernames!L:L,map_headernames!L:L),"")</f>
        <v/>
      </c>
      <c r="H398">
        <f>_xlfn.XLOOKUP(K398,map_headernames!$Q$1:$Q$734,map_headernames!$O$1:$O$734)</f>
        <v>0</v>
      </c>
      <c r="I398" s="23" t="str">
        <f>IFERROR(_xlfn.XLOOKUP(G398,map_headernames!L:L,map_headernames!O:O),"")</f>
        <v/>
      </c>
      <c r="L398" t="str">
        <f>IFERROR(_xlfn.XLOOKUP(G398,map_headernames!L:L,map_headernames!Q:Q),"")</f>
        <v/>
      </c>
      <c r="M398" t="str">
        <f>IFERROR(_xlfn.XLOOKUP(H398,map_headernames!O:O,map_headernames!Q:Q),"")</f>
        <v/>
      </c>
      <c r="O398" s="388" t="s">
        <v>6482</v>
      </c>
    </row>
    <row r="399" spans="1:15">
      <c r="A399">
        <v>379</v>
      </c>
      <c r="B399" t="s">
        <v>3958</v>
      </c>
      <c r="C399">
        <v>0</v>
      </c>
      <c r="D399" t="s">
        <v>6166</v>
      </c>
      <c r="E399" s="28" t="str">
        <f>IFERROR(_xlfn.XLOOKUP(B399,map_headernames!M:M,map_headernames!M:M),"")</f>
        <v/>
      </c>
      <c r="F399" s="28" t="str">
        <f>IFERROR(_xlfn.XLOOKUP(B399,map_headernames!N:N,map_headernames!N:N),"")</f>
        <v/>
      </c>
      <c r="G399" s="28" t="str">
        <f>IFERROR(_xlfn.XLOOKUP($B399,map_headernames!L:L,map_headernames!L:L),"")</f>
        <v/>
      </c>
      <c r="H399">
        <f>_xlfn.XLOOKUP(K399,map_headernames!$Q$1:$Q$734,map_headernames!$O$1:$O$734)</f>
        <v>0</v>
      </c>
      <c r="I399" s="23" t="str">
        <f>IFERROR(_xlfn.XLOOKUP(G399,map_headernames!L:L,map_headernames!O:O),"")</f>
        <v/>
      </c>
      <c r="L399" t="str">
        <f>IFERROR(_xlfn.XLOOKUP(G399,map_headernames!L:L,map_headernames!Q:Q),"")</f>
        <v/>
      </c>
      <c r="M399" t="str">
        <f>IFERROR(_xlfn.XLOOKUP(H399,map_headernames!O:O,map_headernames!Q:Q),"")</f>
        <v/>
      </c>
      <c r="O399" s="388" t="s">
        <v>6482</v>
      </c>
    </row>
    <row r="400" spans="1:15">
      <c r="A400">
        <v>380</v>
      </c>
      <c r="B400" t="s">
        <v>3960</v>
      </c>
      <c r="C400">
        <v>0</v>
      </c>
      <c r="D400" t="s">
        <v>6167</v>
      </c>
      <c r="E400" s="28" t="str">
        <f>IFERROR(_xlfn.XLOOKUP(B400,map_headernames!M:M,map_headernames!M:M),"")</f>
        <v/>
      </c>
      <c r="F400" s="28" t="str">
        <f>IFERROR(_xlfn.XLOOKUP(B400,map_headernames!N:N,map_headernames!N:N),"")</f>
        <v/>
      </c>
      <c r="G400" s="28" t="str">
        <f>IFERROR(_xlfn.XLOOKUP($B400,map_headernames!L:L,map_headernames!L:L),"")</f>
        <v/>
      </c>
      <c r="H400">
        <f>_xlfn.XLOOKUP(K400,map_headernames!$Q$1:$Q$734,map_headernames!$O$1:$O$734)</f>
        <v>0</v>
      </c>
      <c r="I400" s="23" t="str">
        <f>IFERROR(_xlfn.XLOOKUP(G400,map_headernames!L:L,map_headernames!O:O),"")</f>
        <v/>
      </c>
      <c r="L400" t="str">
        <f>IFERROR(_xlfn.XLOOKUP(G400,map_headernames!L:L,map_headernames!Q:Q),"")</f>
        <v/>
      </c>
      <c r="M400" t="str">
        <f>IFERROR(_xlfn.XLOOKUP(H400,map_headernames!O:O,map_headernames!Q:Q),"")</f>
        <v/>
      </c>
      <c r="O400" s="388" t="s">
        <v>6482</v>
      </c>
    </row>
    <row r="401" spans="1:15">
      <c r="A401">
        <v>381</v>
      </c>
      <c r="B401" t="s">
        <v>3963</v>
      </c>
      <c r="C401">
        <v>0</v>
      </c>
      <c r="D401" t="s">
        <v>6168</v>
      </c>
      <c r="E401" s="28" t="str">
        <f>IFERROR(_xlfn.XLOOKUP(B401,map_headernames!M:M,map_headernames!M:M),"")</f>
        <v/>
      </c>
      <c r="F401" s="28" t="str">
        <f>IFERROR(_xlfn.XLOOKUP(B401,map_headernames!N:N,map_headernames!N:N),"")</f>
        <v/>
      </c>
      <c r="G401" s="28" t="str">
        <f>IFERROR(_xlfn.XLOOKUP($B401,map_headernames!L:L,map_headernames!L:L),"")</f>
        <v/>
      </c>
      <c r="H401">
        <f>_xlfn.XLOOKUP(K401,map_headernames!$Q$1:$Q$734,map_headernames!$O$1:$O$734)</f>
        <v>0</v>
      </c>
      <c r="I401" s="23" t="str">
        <f>IFERROR(_xlfn.XLOOKUP(G401,map_headernames!L:L,map_headernames!O:O),"")</f>
        <v/>
      </c>
      <c r="L401" t="str">
        <f>IFERROR(_xlfn.XLOOKUP(G401,map_headernames!L:L,map_headernames!Q:Q),"")</f>
        <v/>
      </c>
      <c r="M401" t="str">
        <f>IFERROR(_xlfn.XLOOKUP(H401,map_headernames!O:O,map_headernames!Q:Q),"")</f>
        <v/>
      </c>
      <c r="O401" s="388" t="s">
        <v>6482</v>
      </c>
    </row>
    <row r="402" spans="1:15">
      <c r="A402">
        <v>382</v>
      </c>
      <c r="B402" t="s">
        <v>3965</v>
      </c>
      <c r="C402">
        <v>0</v>
      </c>
      <c r="D402" t="s">
        <v>6169</v>
      </c>
      <c r="E402" s="28" t="str">
        <f>IFERROR(_xlfn.XLOOKUP(B402,map_headernames!M:M,map_headernames!M:M),"")</f>
        <v/>
      </c>
      <c r="F402" s="28" t="str">
        <f>IFERROR(_xlfn.XLOOKUP(B402,map_headernames!N:N,map_headernames!N:N),"")</f>
        <v/>
      </c>
      <c r="G402" s="28" t="str">
        <f>IFERROR(_xlfn.XLOOKUP($B402,map_headernames!L:L,map_headernames!L:L),"")</f>
        <v/>
      </c>
      <c r="H402">
        <f>_xlfn.XLOOKUP(K402,map_headernames!$Q$1:$Q$734,map_headernames!$O$1:$O$734)</f>
        <v>0</v>
      </c>
      <c r="I402" s="23" t="str">
        <f>IFERROR(_xlfn.XLOOKUP(G402,map_headernames!L:L,map_headernames!O:O),"")</f>
        <v/>
      </c>
      <c r="L402" t="str">
        <f>IFERROR(_xlfn.XLOOKUP(G402,map_headernames!L:L,map_headernames!Q:Q),"")</f>
        <v/>
      </c>
      <c r="M402" t="str">
        <f>IFERROR(_xlfn.XLOOKUP(H402,map_headernames!O:O,map_headernames!Q:Q),"")</f>
        <v/>
      </c>
      <c r="O402" s="388" t="s">
        <v>6482</v>
      </c>
    </row>
    <row r="403" spans="1:15">
      <c r="A403">
        <v>383</v>
      </c>
      <c r="B403" t="s">
        <v>3968</v>
      </c>
      <c r="C403">
        <v>28</v>
      </c>
      <c r="D403" t="s">
        <v>6170</v>
      </c>
      <c r="E403" s="28" t="str">
        <f>IFERROR(_xlfn.XLOOKUP(B403,map_headernames!M:M,map_headernames!M:M),"")</f>
        <v/>
      </c>
      <c r="F403" s="28" t="str">
        <f>IFERROR(_xlfn.XLOOKUP(B403,map_headernames!N:N,map_headernames!N:N),"")</f>
        <v/>
      </c>
      <c r="G403" s="28" t="str">
        <f>IFERROR(_xlfn.XLOOKUP($B403,map_headernames!L:L,map_headernames!L:L),"")</f>
        <v/>
      </c>
      <c r="H403">
        <f>_xlfn.XLOOKUP(K403,map_headernames!$Q$1:$Q$734,map_headernames!$O$1:$O$734)</f>
        <v>0</v>
      </c>
      <c r="I403" s="23" t="str">
        <f>IFERROR(_xlfn.XLOOKUP(G403,map_headernames!L:L,map_headernames!O:O),"")</f>
        <v/>
      </c>
      <c r="L403" t="str">
        <f>IFERROR(_xlfn.XLOOKUP(G403,map_headernames!L:L,map_headernames!Q:Q),"")</f>
        <v/>
      </c>
      <c r="M403" t="str">
        <f>IFERROR(_xlfn.XLOOKUP(H403,map_headernames!O:O,map_headernames!Q:Q),"")</f>
        <v/>
      </c>
      <c r="O403" s="388" t="s">
        <v>6482</v>
      </c>
    </row>
    <row r="404" spans="1:15">
      <c r="A404">
        <v>384</v>
      </c>
      <c r="B404" t="s">
        <v>3970</v>
      </c>
      <c r="C404">
        <v>15.5555555555556</v>
      </c>
      <c r="D404" t="s">
        <v>6171</v>
      </c>
      <c r="E404" s="28" t="str">
        <f>IFERROR(_xlfn.XLOOKUP(B404,map_headernames!M:M,map_headernames!M:M),"")</f>
        <v/>
      </c>
      <c r="F404" s="28" t="str">
        <f>IFERROR(_xlfn.XLOOKUP(B404,map_headernames!N:N,map_headernames!N:N),"")</f>
        <v/>
      </c>
      <c r="G404" s="28" t="str">
        <f>IFERROR(_xlfn.XLOOKUP($B404,map_headernames!L:L,map_headernames!L:L),"")</f>
        <v/>
      </c>
      <c r="H404">
        <f>_xlfn.XLOOKUP(K404,map_headernames!$Q$1:$Q$734,map_headernames!$O$1:$O$734)</f>
        <v>0</v>
      </c>
      <c r="I404" s="23" t="str">
        <f>IFERROR(_xlfn.XLOOKUP(G404,map_headernames!L:L,map_headernames!O:O),"")</f>
        <v/>
      </c>
      <c r="L404" t="str">
        <f>IFERROR(_xlfn.XLOOKUP(G404,map_headernames!L:L,map_headernames!Q:Q),"")</f>
        <v/>
      </c>
      <c r="M404" t="str">
        <f>IFERROR(_xlfn.XLOOKUP(H404,map_headernames!O:O,map_headernames!Q:Q),"")</f>
        <v/>
      </c>
      <c r="O404" s="388" t="s">
        <v>6482</v>
      </c>
    </row>
    <row r="405" spans="1:15">
      <c r="A405">
        <v>385</v>
      </c>
      <c r="B405" t="s">
        <v>3973</v>
      </c>
      <c r="C405">
        <v>0</v>
      </c>
      <c r="D405" t="s">
        <v>6172</v>
      </c>
      <c r="E405" s="28" t="str">
        <f>IFERROR(_xlfn.XLOOKUP(B405,map_headernames!M:M,map_headernames!M:M),"")</f>
        <v/>
      </c>
      <c r="F405" s="28" t="str">
        <f>IFERROR(_xlfn.XLOOKUP(B405,map_headernames!N:N,map_headernames!N:N),"")</f>
        <v/>
      </c>
      <c r="G405" s="28" t="str">
        <f>IFERROR(_xlfn.XLOOKUP($B405,map_headernames!L:L,map_headernames!L:L),"")</f>
        <v/>
      </c>
      <c r="H405">
        <f>_xlfn.XLOOKUP(K405,map_headernames!$Q$1:$Q$734,map_headernames!$O$1:$O$734)</f>
        <v>0</v>
      </c>
      <c r="I405" s="23" t="str">
        <f>IFERROR(_xlfn.XLOOKUP(G405,map_headernames!L:L,map_headernames!O:O),"")</f>
        <v/>
      </c>
      <c r="L405" t="str">
        <f>IFERROR(_xlfn.XLOOKUP(G405,map_headernames!L:L,map_headernames!Q:Q),"")</f>
        <v/>
      </c>
      <c r="M405" t="str">
        <f>IFERROR(_xlfn.XLOOKUP(H405,map_headernames!O:O,map_headernames!Q:Q),"")</f>
        <v/>
      </c>
      <c r="O405" s="388" t="s">
        <v>6482</v>
      </c>
    </row>
    <row r="406" spans="1:15">
      <c r="A406">
        <v>386</v>
      </c>
      <c r="B406" t="s">
        <v>3975</v>
      </c>
      <c r="C406">
        <v>0</v>
      </c>
      <c r="D406" t="s">
        <v>6173</v>
      </c>
      <c r="E406" s="28" t="str">
        <f>IFERROR(_xlfn.XLOOKUP(B406,map_headernames!M:M,map_headernames!M:M),"")</f>
        <v/>
      </c>
      <c r="F406" s="28" t="str">
        <f>IFERROR(_xlfn.XLOOKUP(B406,map_headernames!N:N,map_headernames!N:N),"")</f>
        <v/>
      </c>
      <c r="G406" s="28" t="str">
        <f>IFERROR(_xlfn.XLOOKUP($B406,map_headernames!L:L,map_headernames!L:L),"")</f>
        <v/>
      </c>
      <c r="H406">
        <f>_xlfn.XLOOKUP(K406,map_headernames!$Q$1:$Q$734,map_headernames!$O$1:$O$734)</f>
        <v>0</v>
      </c>
      <c r="I406" s="23" t="str">
        <f>IFERROR(_xlfn.XLOOKUP(G406,map_headernames!L:L,map_headernames!O:O),"")</f>
        <v/>
      </c>
      <c r="L406" t="str">
        <f>IFERROR(_xlfn.XLOOKUP(G406,map_headernames!L:L,map_headernames!Q:Q),"")</f>
        <v/>
      </c>
      <c r="M406" t="str">
        <f>IFERROR(_xlfn.XLOOKUP(H406,map_headernames!O:O,map_headernames!Q:Q),"")</f>
        <v/>
      </c>
      <c r="O406" s="388" t="s">
        <v>6482</v>
      </c>
    </row>
    <row r="407" spans="1:15">
      <c r="A407">
        <v>387</v>
      </c>
      <c r="B407" t="s">
        <v>3978</v>
      </c>
      <c r="C407">
        <v>2</v>
      </c>
      <c r="D407" t="s">
        <v>6174</v>
      </c>
      <c r="E407" s="28" t="str">
        <f>IFERROR(_xlfn.XLOOKUP(B407,map_headernames!M:M,map_headernames!M:M),"")</f>
        <v/>
      </c>
      <c r="F407" s="28" t="str">
        <f>IFERROR(_xlfn.XLOOKUP(B407,map_headernames!N:N,map_headernames!N:N),"")</f>
        <v/>
      </c>
      <c r="G407" s="28" t="str">
        <f>IFERROR(_xlfn.XLOOKUP($B407,map_headernames!L:L,map_headernames!L:L),"")</f>
        <v/>
      </c>
      <c r="H407">
        <f>_xlfn.XLOOKUP(K407,map_headernames!$Q$1:$Q$734,map_headernames!$O$1:$O$734)</f>
        <v>0</v>
      </c>
      <c r="I407" s="23" t="str">
        <f>IFERROR(_xlfn.XLOOKUP(G407,map_headernames!L:L,map_headernames!O:O),"")</f>
        <v/>
      </c>
      <c r="L407" t="str">
        <f>IFERROR(_xlfn.XLOOKUP(G407,map_headernames!L:L,map_headernames!Q:Q),"")</f>
        <v/>
      </c>
      <c r="M407" t="str">
        <f>IFERROR(_xlfn.XLOOKUP(H407,map_headernames!O:O,map_headernames!Q:Q),"")</f>
        <v/>
      </c>
      <c r="O407" s="388" t="s">
        <v>6482</v>
      </c>
    </row>
    <row r="408" spans="1:15">
      <c r="A408">
        <v>388</v>
      </c>
      <c r="B408" t="s">
        <v>3980</v>
      </c>
      <c r="C408">
        <v>1.1111111111111101</v>
      </c>
      <c r="D408" t="s">
        <v>6175</v>
      </c>
      <c r="E408" s="28" t="str">
        <f>IFERROR(_xlfn.XLOOKUP(B408,map_headernames!M:M,map_headernames!M:M),"")</f>
        <v/>
      </c>
      <c r="F408" s="28" t="str">
        <f>IFERROR(_xlfn.XLOOKUP(B408,map_headernames!N:N,map_headernames!N:N),"")</f>
        <v/>
      </c>
      <c r="G408" s="28" t="str">
        <f>IFERROR(_xlfn.XLOOKUP($B408,map_headernames!L:L,map_headernames!L:L),"")</f>
        <v/>
      </c>
      <c r="H408">
        <f>_xlfn.XLOOKUP(K408,map_headernames!$Q$1:$Q$734,map_headernames!$O$1:$O$734)</f>
        <v>0</v>
      </c>
      <c r="I408" s="23" t="str">
        <f>IFERROR(_xlfn.XLOOKUP(G408,map_headernames!L:L,map_headernames!O:O),"")</f>
        <v/>
      </c>
      <c r="L408" t="str">
        <f>IFERROR(_xlfn.XLOOKUP(G408,map_headernames!L:L,map_headernames!Q:Q),"")</f>
        <v/>
      </c>
      <c r="M408" t="str">
        <f>IFERROR(_xlfn.XLOOKUP(H408,map_headernames!O:O,map_headernames!Q:Q),"")</f>
        <v/>
      </c>
      <c r="O408" s="388" t="s">
        <v>6482</v>
      </c>
    </row>
    <row r="409" spans="1:15">
      <c r="A409">
        <v>389</v>
      </c>
      <c r="B409" t="s">
        <v>3983</v>
      </c>
      <c r="C409">
        <v>7</v>
      </c>
      <c r="D409" t="s">
        <v>6176</v>
      </c>
      <c r="E409" s="28" t="str">
        <f>IFERROR(_xlfn.XLOOKUP(B409,map_headernames!M:M,map_headernames!M:M),"")</f>
        <v/>
      </c>
      <c r="F409" s="28" t="str">
        <f>IFERROR(_xlfn.XLOOKUP(B409,map_headernames!N:N,map_headernames!N:N),"")</f>
        <v/>
      </c>
      <c r="G409" s="28" t="str">
        <f>IFERROR(_xlfn.XLOOKUP($B409,map_headernames!L:L,map_headernames!L:L),"")</f>
        <v/>
      </c>
      <c r="H409">
        <f>_xlfn.XLOOKUP(K409,map_headernames!$Q$1:$Q$734,map_headernames!$O$1:$O$734)</f>
        <v>0</v>
      </c>
      <c r="I409" s="23" t="str">
        <f>IFERROR(_xlfn.XLOOKUP(G409,map_headernames!L:L,map_headernames!O:O),"")</f>
        <v/>
      </c>
      <c r="L409" t="str">
        <f>IFERROR(_xlfn.XLOOKUP(G409,map_headernames!L:L,map_headernames!Q:Q),"")</f>
        <v/>
      </c>
      <c r="M409" t="str">
        <f>IFERROR(_xlfn.XLOOKUP(H409,map_headernames!O:O,map_headernames!Q:Q),"")</f>
        <v/>
      </c>
      <c r="O409" s="388" t="s">
        <v>6482</v>
      </c>
    </row>
    <row r="410" spans="1:15">
      <c r="A410">
        <v>390</v>
      </c>
      <c r="B410" t="s">
        <v>3985</v>
      </c>
      <c r="C410">
        <v>3.8888888888888902</v>
      </c>
      <c r="D410" t="s">
        <v>6177</v>
      </c>
      <c r="E410" s="28" t="str">
        <f>IFERROR(_xlfn.XLOOKUP(B410,map_headernames!M:M,map_headernames!M:M),"")</f>
        <v/>
      </c>
      <c r="F410" s="28" t="str">
        <f>IFERROR(_xlfn.XLOOKUP(B410,map_headernames!N:N,map_headernames!N:N),"")</f>
        <v/>
      </c>
      <c r="G410" s="28" t="str">
        <f>IFERROR(_xlfn.XLOOKUP($B410,map_headernames!L:L,map_headernames!L:L),"")</f>
        <v/>
      </c>
      <c r="H410">
        <f>_xlfn.XLOOKUP(K410,map_headernames!$Q$1:$Q$734,map_headernames!$O$1:$O$734)</f>
        <v>0</v>
      </c>
      <c r="I410" s="23" t="str">
        <f>IFERROR(_xlfn.XLOOKUP(G410,map_headernames!L:L,map_headernames!O:O),"")</f>
        <v/>
      </c>
      <c r="L410" t="str">
        <f>IFERROR(_xlfn.XLOOKUP(G410,map_headernames!L:L,map_headernames!Q:Q),"")</f>
        <v/>
      </c>
      <c r="M410" t="str">
        <f>IFERROR(_xlfn.XLOOKUP(H410,map_headernames!O:O,map_headernames!Q:Q),"")</f>
        <v/>
      </c>
      <c r="O410" s="388" t="s">
        <v>6482</v>
      </c>
    </row>
    <row r="411" spans="1:15">
      <c r="A411">
        <v>391</v>
      </c>
      <c r="B411" t="s">
        <v>3988</v>
      </c>
      <c r="C411">
        <v>19</v>
      </c>
      <c r="D411" t="s">
        <v>6178</v>
      </c>
      <c r="E411" s="28" t="str">
        <f>IFERROR(_xlfn.XLOOKUP(B411,map_headernames!M:M,map_headernames!M:M),"")</f>
        <v/>
      </c>
      <c r="F411" s="28" t="str">
        <f>IFERROR(_xlfn.XLOOKUP(B411,map_headernames!N:N,map_headernames!N:N),"")</f>
        <v/>
      </c>
      <c r="G411" s="28" t="str">
        <f>IFERROR(_xlfn.XLOOKUP($B411,map_headernames!L:L,map_headernames!L:L),"")</f>
        <v/>
      </c>
      <c r="H411">
        <f>_xlfn.XLOOKUP(K411,map_headernames!$Q$1:$Q$734,map_headernames!$O$1:$O$734)</f>
        <v>0</v>
      </c>
      <c r="I411" s="23" t="str">
        <f>IFERROR(_xlfn.XLOOKUP(G411,map_headernames!L:L,map_headernames!O:O),"")</f>
        <v/>
      </c>
      <c r="L411" t="str">
        <f>IFERROR(_xlfn.XLOOKUP(G411,map_headernames!L:L,map_headernames!Q:Q),"")</f>
        <v/>
      </c>
      <c r="M411" t="str">
        <f>IFERROR(_xlfn.XLOOKUP(H411,map_headernames!O:O,map_headernames!Q:Q),"")</f>
        <v/>
      </c>
      <c r="O411" s="388" t="s">
        <v>6482</v>
      </c>
    </row>
    <row r="412" spans="1:15">
      <c r="A412">
        <v>392</v>
      </c>
      <c r="B412" t="s">
        <v>3990</v>
      </c>
      <c r="C412">
        <v>10.5555555555556</v>
      </c>
      <c r="D412" t="s">
        <v>6179</v>
      </c>
      <c r="E412" s="28" t="str">
        <f>IFERROR(_xlfn.XLOOKUP(B412,map_headernames!M:M,map_headernames!M:M),"")</f>
        <v/>
      </c>
      <c r="F412" s="28" t="str">
        <f>IFERROR(_xlfn.XLOOKUP(B412,map_headernames!N:N,map_headernames!N:N),"")</f>
        <v/>
      </c>
      <c r="G412" s="28" t="str">
        <f>IFERROR(_xlfn.XLOOKUP($B412,map_headernames!L:L,map_headernames!L:L),"")</f>
        <v/>
      </c>
      <c r="H412">
        <f>_xlfn.XLOOKUP(K412,map_headernames!$Q$1:$Q$734,map_headernames!$O$1:$O$734)</f>
        <v>0</v>
      </c>
      <c r="I412" s="23" t="str">
        <f>IFERROR(_xlfn.XLOOKUP(G412,map_headernames!L:L,map_headernames!O:O),"")</f>
        <v/>
      </c>
      <c r="L412" t="str">
        <f>IFERROR(_xlfn.XLOOKUP(G412,map_headernames!L:L,map_headernames!Q:Q),"")</f>
        <v/>
      </c>
      <c r="M412" t="str">
        <f>IFERROR(_xlfn.XLOOKUP(H412,map_headernames!O:O,map_headernames!Q:Q),"")</f>
        <v/>
      </c>
      <c r="O412" s="388" t="s">
        <v>6482</v>
      </c>
    </row>
    <row r="413" spans="1:15">
      <c r="A413">
        <v>393</v>
      </c>
      <c r="B413" t="s">
        <v>3993</v>
      </c>
      <c r="C413">
        <v>16</v>
      </c>
      <c r="D413" t="s">
        <v>6180</v>
      </c>
      <c r="E413" s="28" t="str">
        <f>IFERROR(_xlfn.XLOOKUP(B413,map_headernames!M:M,map_headernames!M:M),"")</f>
        <v/>
      </c>
      <c r="F413" s="28" t="str">
        <f>IFERROR(_xlfn.XLOOKUP(B413,map_headernames!N:N,map_headernames!N:N),"")</f>
        <v/>
      </c>
      <c r="G413" s="28" t="str">
        <f>IFERROR(_xlfn.XLOOKUP($B413,map_headernames!L:L,map_headernames!L:L),"")</f>
        <v/>
      </c>
      <c r="H413">
        <f>_xlfn.XLOOKUP(K413,map_headernames!$Q$1:$Q$734,map_headernames!$O$1:$O$734)</f>
        <v>0</v>
      </c>
      <c r="I413" s="23" t="str">
        <f>IFERROR(_xlfn.XLOOKUP(G413,map_headernames!L:L,map_headernames!O:O),"")</f>
        <v/>
      </c>
      <c r="L413" t="str">
        <f>IFERROR(_xlfn.XLOOKUP(G413,map_headernames!L:L,map_headernames!Q:Q),"")</f>
        <v/>
      </c>
      <c r="M413" t="str">
        <f>IFERROR(_xlfn.XLOOKUP(H413,map_headernames!O:O,map_headernames!Q:Q),"")</f>
        <v/>
      </c>
      <c r="O413" s="388" t="s">
        <v>6482</v>
      </c>
    </row>
    <row r="414" spans="1:15">
      <c r="A414">
        <v>394</v>
      </c>
      <c r="B414" t="s">
        <v>3995</v>
      </c>
      <c r="C414">
        <v>8.8888888888888893</v>
      </c>
      <c r="D414" t="s">
        <v>6181</v>
      </c>
      <c r="E414" s="28" t="str">
        <f>IFERROR(_xlfn.XLOOKUP(B414,map_headernames!M:M,map_headernames!M:M),"")</f>
        <v/>
      </c>
      <c r="F414" s="28" t="str">
        <f>IFERROR(_xlfn.XLOOKUP(B414,map_headernames!N:N,map_headernames!N:N),"")</f>
        <v/>
      </c>
      <c r="G414" s="28" t="str">
        <f>IFERROR(_xlfn.XLOOKUP($B414,map_headernames!L:L,map_headernames!L:L),"")</f>
        <v/>
      </c>
      <c r="H414">
        <f>_xlfn.XLOOKUP(K414,map_headernames!$Q$1:$Q$734,map_headernames!$O$1:$O$734)</f>
        <v>0</v>
      </c>
      <c r="I414" s="23" t="str">
        <f>IFERROR(_xlfn.XLOOKUP(G414,map_headernames!L:L,map_headernames!O:O),"")</f>
        <v/>
      </c>
      <c r="L414" t="str">
        <f>IFERROR(_xlfn.XLOOKUP(G414,map_headernames!L:L,map_headernames!Q:Q),"")</f>
        <v/>
      </c>
      <c r="M414" t="str">
        <f>IFERROR(_xlfn.XLOOKUP(H414,map_headernames!O:O,map_headernames!Q:Q),"")</f>
        <v/>
      </c>
      <c r="O414" s="388" t="s">
        <v>6482</v>
      </c>
    </row>
    <row r="415" spans="1:15">
      <c r="A415">
        <v>395</v>
      </c>
      <c r="B415" t="s">
        <v>3998</v>
      </c>
      <c r="C415">
        <v>14</v>
      </c>
      <c r="D415" t="s">
        <v>6182</v>
      </c>
      <c r="E415" s="28" t="str">
        <f>IFERROR(_xlfn.XLOOKUP(B415,map_headernames!M:M,map_headernames!M:M),"")</f>
        <v/>
      </c>
      <c r="F415" s="28" t="str">
        <f>IFERROR(_xlfn.XLOOKUP(B415,map_headernames!N:N,map_headernames!N:N),"")</f>
        <v/>
      </c>
      <c r="G415" s="28" t="str">
        <f>IFERROR(_xlfn.XLOOKUP($B415,map_headernames!L:L,map_headernames!L:L),"")</f>
        <v/>
      </c>
      <c r="H415">
        <f>_xlfn.XLOOKUP(K415,map_headernames!$Q$1:$Q$734,map_headernames!$O$1:$O$734)</f>
        <v>0</v>
      </c>
      <c r="I415" s="23" t="str">
        <f>IFERROR(_xlfn.XLOOKUP(G415,map_headernames!L:L,map_headernames!O:O),"")</f>
        <v/>
      </c>
      <c r="L415" t="str">
        <f>IFERROR(_xlfn.XLOOKUP(G415,map_headernames!L:L,map_headernames!Q:Q),"")</f>
        <v/>
      </c>
      <c r="M415" t="str">
        <f>IFERROR(_xlfn.XLOOKUP(H415,map_headernames!O:O,map_headernames!Q:Q),"")</f>
        <v/>
      </c>
      <c r="O415" s="388" t="s">
        <v>6482</v>
      </c>
    </row>
    <row r="416" spans="1:15">
      <c r="A416">
        <v>396</v>
      </c>
      <c r="B416" t="s">
        <v>4000</v>
      </c>
      <c r="C416">
        <v>7.7777777777777803</v>
      </c>
      <c r="D416" t="s">
        <v>6183</v>
      </c>
      <c r="E416" s="28" t="str">
        <f>IFERROR(_xlfn.XLOOKUP(B416,map_headernames!M:M,map_headernames!M:M),"")</f>
        <v/>
      </c>
      <c r="F416" s="28" t="str">
        <f>IFERROR(_xlfn.XLOOKUP(B416,map_headernames!N:N,map_headernames!N:N),"")</f>
        <v/>
      </c>
      <c r="G416" s="28" t="str">
        <f>IFERROR(_xlfn.XLOOKUP($B416,map_headernames!L:L,map_headernames!L:L),"")</f>
        <v/>
      </c>
      <c r="H416">
        <f>_xlfn.XLOOKUP(K416,map_headernames!$Q$1:$Q$734,map_headernames!$O$1:$O$734)</f>
        <v>0</v>
      </c>
      <c r="I416" s="23" t="str">
        <f>IFERROR(_xlfn.XLOOKUP(G416,map_headernames!L:L,map_headernames!O:O),"")</f>
        <v/>
      </c>
      <c r="L416" t="str">
        <f>IFERROR(_xlfn.XLOOKUP(G416,map_headernames!L:L,map_headernames!Q:Q),"")</f>
        <v/>
      </c>
      <c r="M416" t="str">
        <f>IFERROR(_xlfn.XLOOKUP(H416,map_headernames!O:O,map_headernames!Q:Q),"")</f>
        <v/>
      </c>
      <c r="O416" s="388" t="s">
        <v>6482</v>
      </c>
    </row>
    <row r="417" spans="1:15">
      <c r="A417">
        <v>397</v>
      </c>
      <c r="B417" t="s">
        <v>4003</v>
      </c>
      <c r="C417">
        <v>5</v>
      </c>
      <c r="D417" t="s">
        <v>6184</v>
      </c>
      <c r="E417" s="28" t="str">
        <f>IFERROR(_xlfn.XLOOKUP(B417,map_headernames!M:M,map_headernames!M:M),"")</f>
        <v/>
      </c>
      <c r="F417" s="28" t="str">
        <f>IFERROR(_xlfn.XLOOKUP(B417,map_headernames!N:N,map_headernames!N:N),"")</f>
        <v/>
      </c>
      <c r="G417" s="28" t="str">
        <f>IFERROR(_xlfn.XLOOKUP($B417,map_headernames!L:L,map_headernames!L:L),"")</f>
        <v/>
      </c>
      <c r="H417">
        <f>_xlfn.XLOOKUP(K417,map_headernames!$Q$1:$Q$734,map_headernames!$O$1:$O$734)</f>
        <v>0</v>
      </c>
      <c r="I417" s="23" t="str">
        <f>IFERROR(_xlfn.XLOOKUP(G417,map_headernames!L:L,map_headernames!O:O),"")</f>
        <v/>
      </c>
      <c r="L417" t="str">
        <f>IFERROR(_xlfn.XLOOKUP(G417,map_headernames!L:L,map_headernames!Q:Q),"")</f>
        <v/>
      </c>
      <c r="M417" t="str">
        <f>IFERROR(_xlfn.XLOOKUP(H417,map_headernames!O:O,map_headernames!Q:Q),"")</f>
        <v/>
      </c>
      <c r="O417" s="388" t="s">
        <v>6482</v>
      </c>
    </row>
    <row r="418" spans="1:15">
      <c r="A418">
        <v>398</v>
      </c>
      <c r="B418" t="s">
        <v>4005</v>
      </c>
      <c r="C418">
        <v>2.7777777777777799</v>
      </c>
      <c r="D418" t="s">
        <v>6185</v>
      </c>
      <c r="E418" s="28" t="str">
        <f>IFERROR(_xlfn.XLOOKUP(B418,map_headernames!M:M,map_headernames!M:M),"")</f>
        <v/>
      </c>
      <c r="F418" s="28" t="str">
        <f>IFERROR(_xlfn.XLOOKUP(B418,map_headernames!N:N,map_headernames!N:N),"")</f>
        <v/>
      </c>
      <c r="G418" s="28" t="str">
        <f>IFERROR(_xlfn.XLOOKUP($B418,map_headernames!L:L,map_headernames!L:L),"")</f>
        <v/>
      </c>
      <c r="H418">
        <f>_xlfn.XLOOKUP(K418,map_headernames!$Q$1:$Q$734,map_headernames!$O$1:$O$734)</f>
        <v>0</v>
      </c>
      <c r="I418" s="23" t="str">
        <f>IFERROR(_xlfn.XLOOKUP(G418,map_headernames!L:L,map_headernames!O:O),"")</f>
        <v/>
      </c>
      <c r="L418" t="str">
        <f>IFERROR(_xlfn.XLOOKUP(G418,map_headernames!L:L,map_headernames!Q:Q),"")</f>
        <v/>
      </c>
      <c r="M418" t="str">
        <f>IFERROR(_xlfn.XLOOKUP(H418,map_headernames!O:O,map_headernames!Q:Q),"")</f>
        <v/>
      </c>
      <c r="O418" s="388" t="s">
        <v>6482</v>
      </c>
    </row>
    <row r="419" spans="1:15">
      <c r="A419">
        <v>399</v>
      </c>
      <c r="B419" t="s">
        <v>4008</v>
      </c>
      <c r="C419">
        <v>7</v>
      </c>
      <c r="D419" t="s">
        <v>6186</v>
      </c>
      <c r="E419" s="28" t="str">
        <f>IFERROR(_xlfn.XLOOKUP(B419,map_headernames!M:M,map_headernames!M:M),"")</f>
        <v/>
      </c>
      <c r="F419" s="28" t="str">
        <f>IFERROR(_xlfn.XLOOKUP(B419,map_headernames!N:N,map_headernames!N:N),"")</f>
        <v/>
      </c>
      <c r="G419" s="28" t="str">
        <f>IFERROR(_xlfn.XLOOKUP($B419,map_headernames!L:L,map_headernames!L:L),"")</f>
        <v/>
      </c>
      <c r="H419">
        <f>_xlfn.XLOOKUP(K419,map_headernames!$Q$1:$Q$734,map_headernames!$O$1:$O$734)</f>
        <v>0</v>
      </c>
      <c r="I419" s="23" t="str">
        <f>IFERROR(_xlfn.XLOOKUP(G419,map_headernames!L:L,map_headernames!O:O),"")</f>
        <v/>
      </c>
      <c r="L419" t="str">
        <f>IFERROR(_xlfn.XLOOKUP(G419,map_headernames!L:L,map_headernames!Q:Q),"")</f>
        <v/>
      </c>
      <c r="M419" t="str">
        <f>IFERROR(_xlfn.XLOOKUP(H419,map_headernames!O:O,map_headernames!Q:Q),"")</f>
        <v/>
      </c>
      <c r="O419" s="388" t="s">
        <v>6482</v>
      </c>
    </row>
    <row r="420" spans="1:15">
      <c r="A420">
        <v>400</v>
      </c>
      <c r="B420" t="s">
        <v>4010</v>
      </c>
      <c r="C420">
        <v>3.8888888888888902</v>
      </c>
      <c r="D420" t="s">
        <v>6187</v>
      </c>
      <c r="E420" s="28" t="str">
        <f>IFERROR(_xlfn.XLOOKUP(B420,map_headernames!M:M,map_headernames!M:M),"")</f>
        <v/>
      </c>
      <c r="F420" s="28" t="str">
        <f>IFERROR(_xlfn.XLOOKUP(B420,map_headernames!N:N,map_headernames!N:N),"")</f>
        <v/>
      </c>
      <c r="G420" s="28" t="str">
        <f>IFERROR(_xlfn.XLOOKUP($B420,map_headernames!L:L,map_headernames!L:L),"")</f>
        <v/>
      </c>
      <c r="H420">
        <f>_xlfn.XLOOKUP(K420,map_headernames!$Q$1:$Q$734,map_headernames!$O$1:$O$734)</f>
        <v>0</v>
      </c>
      <c r="I420" s="23" t="str">
        <f>IFERROR(_xlfn.XLOOKUP(G420,map_headernames!L:L,map_headernames!O:O),"")</f>
        <v/>
      </c>
      <c r="L420" t="str">
        <f>IFERROR(_xlfn.XLOOKUP(G420,map_headernames!L:L,map_headernames!Q:Q),"")</f>
        <v/>
      </c>
      <c r="M420" t="str">
        <f>IFERROR(_xlfn.XLOOKUP(H420,map_headernames!O:O,map_headernames!Q:Q),"")</f>
        <v/>
      </c>
      <c r="O420" s="388" t="s">
        <v>6482</v>
      </c>
    </row>
    <row r="421" spans="1:15">
      <c r="A421">
        <v>401</v>
      </c>
      <c r="B421" t="s">
        <v>4013</v>
      </c>
      <c r="C421">
        <v>39</v>
      </c>
      <c r="D421" t="s">
        <v>6188</v>
      </c>
      <c r="E421" s="28" t="str">
        <f>IFERROR(_xlfn.XLOOKUP(B421,map_headernames!M:M,map_headernames!M:M),"")</f>
        <v/>
      </c>
      <c r="F421" s="28" t="str">
        <f>IFERROR(_xlfn.XLOOKUP(B421,map_headernames!N:N,map_headernames!N:N),"")</f>
        <v/>
      </c>
      <c r="G421" s="28" t="str">
        <f>IFERROR(_xlfn.XLOOKUP($B421,map_headernames!L:L,map_headernames!L:L),"")</f>
        <v/>
      </c>
      <c r="H421">
        <f>_xlfn.XLOOKUP(K421,map_headernames!$Q$1:$Q$734,map_headernames!$O$1:$O$734)</f>
        <v>0</v>
      </c>
      <c r="I421" s="23" t="str">
        <f>IFERROR(_xlfn.XLOOKUP(G421,map_headernames!L:L,map_headernames!O:O),"")</f>
        <v/>
      </c>
      <c r="L421" t="str">
        <f>IFERROR(_xlfn.XLOOKUP(G421,map_headernames!L:L,map_headernames!Q:Q),"")</f>
        <v/>
      </c>
      <c r="M421" t="str">
        <f>IFERROR(_xlfn.XLOOKUP(H421,map_headernames!O:O,map_headernames!Q:Q),"")</f>
        <v/>
      </c>
      <c r="O421" s="388" t="s">
        <v>6482</v>
      </c>
    </row>
    <row r="422" spans="1:15">
      <c r="A422">
        <v>402</v>
      </c>
      <c r="B422" t="s">
        <v>4015</v>
      </c>
      <c r="C422">
        <v>21.6666666666667</v>
      </c>
      <c r="D422" t="s">
        <v>6189</v>
      </c>
      <c r="E422" s="28" t="str">
        <f>IFERROR(_xlfn.XLOOKUP(B422,map_headernames!M:M,map_headernames!M:M),"")</f>
        <v/>
      </c>
      <c r="F422" s="28" t="str">
        <f>IFERROR(_xlfn.XLOOKUP(B422,map_headernames!N:N,map_headernames!N:N),"")</f>
        <v/>
      </c>
      <c r="G422" s="28" t="str">
        <f>IFERROR(_xlfn.XLOOKUP($B422,map_headernames!L:L,map_headernames!L:L),"")</f>
        <v/>
      </c>
      <c r="H422">
        <f>_xlfn.XLOOKUP(K422,map_headernames!$Q$1:$Q$734,map_headernames!$O$1:$O$734)</f>
        <v>0</v>
      </c>
      <c r="I422" s="23" t="str">
        <f>IFERROR(_xlfn.XLOOKUP(G422,map_headernames!L:L,map_headernames!O:O),"")</f>
        <v/>
      </c>
      <c r="L422" t="str">
        <f>IFERROR(_xlfn.XLOOKUP(G422,map_headernames!L:L,map_headernames!Q:Q),"")</f>
        <v/>
      </c>
      <c r="M422" t="str">
        <f>IFERROR(_xlfn.XLOOKUP(H422,map_headernames!O:O,map_headernames!Q:Q),"")</f>
        <v/>
      </c>
      <c r="O422" s="388" t="s">
        <v>6482</v>
      </c>
    </row>
    <row r="423" spans="1:15">
      <c r="A423">
        <v>403</v>
      </c>
      <c r="B423" t="s">
        <v>4018</v>
      </c>
      <c r="C423">
        <v>10</v>
      </c>
      <c r="D423" t="s">
        <v>6190</v>
      </c>
      <c r="E423" s="28" t="str">
        <f>IFERROR(_xlfn.XLOOKUP(B423,map_headernames!M:M,map_headernames!M:M),"")</f>
        <v/>
      </c>
      <c r="F423" s="28" t="str">
        <f>IFERROR(_xlfn.XLOOKUP(B423,map_headernames!N:N,map_headernames!N:N),"")</f>
        <v/>
      </c>
      <c r="G423" s="28" t="str">
        <f>IFERROR(_xlfn.XLOOKUP($B423,map_headernames!L:L,map_headernames!L:L),"")</f>
        <v/>
      </c>
      <c r="H423">
        <f>_xlfn.XLOOKUP(K423,map_headernames!$Q$1:$Q$734,map_headernames!$O$1:$O$734)</f>
        <v>0</v>
      </c>
      <c r="I423" s="23" t="str">
        <f>IFERROR(_xlfn.XLOOKUP(G423,map_headernames!L:L,map_headernames!O:O),"")</f>
        <v/>
      </c>
      <c r="L423" t="str">
        <f>IFERROR(_xlfn.XLOOKUP(G423,map_headernames!L:L,map_headernames!Q:Q),"")</f>
        <v/>
      </c>
      <c r="M423" t="str">
        <f>IFERROR(_xlfn.XLOOKUP(H423,map_headernames!O:O,map_headernames!Q:Q),"")</f>
        <v/>
      </c>
      <c r="O423" s="388" t="s">
        <v>6482</v>
      </c>
    </row>
    <row r="424" spans="1:15">
      <c r="A424">
        <v>404</v>
      </c>
      <c r="B424" t="s">
        <v>4020</v>
      </c>
      <c r="C424">
        <v>5.5555555555555598</v>
      </c>
      <c r="D424" t="s">
        <v>6191</v>
      </c>
      <c r="E424" s="28" t="str">
        <f>IFERROR(_xlfn.XLOOKUP(B424,map_headernames!M:M,map_headernames!M:M),"")</f>
        <v/>
      </c>
      <c r="F424" s="28" t="str">
        <f>IFERROR(_xlfn.XLOOKUP(B424,map_headernames!N:N,map_headernames!N:N),"")</f>
        <v/>
      </c>
      <c r="G424" s="28" t="str">
        <f>IFERROR(_xlfn.XLOOKUP($B424,map_headernames!L:L,map_headernames!L:L),"")</f>
        <v/>
      </c>
      <c r="H424">
        <f>_xlfn.XLOOKUP(K424,map_headernames!$Q$1:$Q$734,map_headernames!$O$1:$O$734)</f>
        <v>0</v>
      </c>
      <c r="I424" s="23" t="str">
        <f>IFERROR(_xlfn.XLOOKUP(G424,map_headernames!L:L,map_headernames!O:O),"")</f>
        <v/>
      </c>
      <c r="L424" t="str">
        <f>IFERROR(_xlfn.XLOOKUP(G424,map_headernames!L:L,map_headernames!Q:Q),"")</f>
        <v/>
      </c>
      <c r="M424" t="str">
        <f>IFERROR(_xlfn.XLOOKUP(H424,map_headernames!O:O,map_headernames!Q:Q),"")</f>
        <v/>
      </c>
      <c r="O424" s="388" t="s">
        <v>6482</v>
      </c>
    </row>
    <row r="425" spans="1:15">
      <c r="A425">
        <v>405</v>
      </c>
      <c r="B425" t="s">
        <v>4023</v>
      </c>
      <c r="C425">
        <v>0</v>
      </c>
      <c r="D425" t="s">
        <v>6192</v>
      </c>
      <c r="E425" s="28" t="str">
        <f>IFERROR(_xlfn.XLOOKUP(B425,map_headernames!M:M,map_headernames!M:M),"")</f>
        <v/>
      </c>
      <c r="F425" s="28" t="str">
        <f>IFERROR(_xlfn.XLOOKUP(B425,map_headernames!N:N,map_headernames!N:N),"")</f>
        <v/>
      </c>
      <c r="G425" s="28" t="str">
        <f>IFERROR(_xlfn.XLOOKUP($B425,map_headernames!L:L,map_headernames!L:L),"")</f>
        <v/>
      </c>
      <c r="H425">
        <f>_xlfn.XLOOKUP(K425,map_headernames!$Q$1:$Q$734,map_headernames!$O$1:$O$734)</f>
        <v>0</v>
      </c>
      <c r="I425" s="23" t="str">
        <f>IFERROR(_xlfn.XLOOKUP(G425,map_headernames!L:L,map_headernames!O:O),"")</f>
        <v/>
      </c>
      <c r="L425" t="str">
        <f>IFERROR(_xlfn.XLOOKUP(G425,map_headernames!L:L,map_headernames!Q:Q),"")</f>
        <v/>
      </c>
      <c r="M425" t="str">
        <f>IFERROR(_xlfn.XLOOKUP(H425,map_headernames!O:O,map_headernames!Q:Q),"")</f>
        <v/>
      </c>
      <c r="O425" s="388" t="s">
        <v>6482</v>
      </c>
    </row>
    <row r="426" spans="1:15">
      <c r="A426">
        <v>406</v>
      </c>
      <c r="B426" t="s">
        <v>4025</v>
      </c>
      <c r="C426">
        <v>0</v>
      </c>
      <c r="D426" t="s">
        <v>6193</v>
      </c>
      <c r="E426" s="28" t="str">
        <f>IFERROR(_xlfn.XLOOKUP(B426,map_headernames!M:M,map_headernames!M:M),"")</f>
        <v/>
      </c>
      <c r="F426" s="28" t="str">
        <f>IFERROR(_xlfn.XLOOKUP(B426,map_headernames!N:N,map_headernames!N:N),"")</f>
        <v/>
      </c>
      <c r="G426" s="28" t="str">
        <f>IFERROR(_xlfn.XLOOKUP($B426,map_headernames!L:L,map_headernames!L:L),"")</f>
        <v/>
      </c>
      <c r="H426">
        <f>_xlfn.XLOOKUP(K426,map_headernames!$Q$1:$Q$734,map_headernames!$O$1:$O$734)</f>
        <v>0</v>
      </c>
      <c r="I426" s="23" t="str">
        <f>IFERROR(_xlfn.XLOOKUP(G426,map_headernames!L:L,map_headernames!O:O),"")</f>
        <v/>
      </c>
      <c r="L426" t="str">
        <f>IFERROR(_xlfn.XLOOKUP(G426,map_headernames!L:L,map_headernames!Q:Q),"")</f>
        <v/>
      </c>
      <c r="M426" t="str">
        <f>IFERROR(_xlfn.XLOOKUP(H426,map_headernames!O:O,map_headernames!Q:Q),"")</f>
        <v/>
      </c>
      <c r="O426" s="388" t="s">
        <v>6482</v>
      </c>
    </row>
    <row r="427" spans="1:15">
      <c r="A427">
        <v>407</v>
      </c>
      <c r="B427" t="s">
        <v>4028</v>
      </c>
      <c r="C427">
        <v>0</v>
      </c>
      <c r="D427" t="s">
        <v>6194</v>
      </c>
      <c r="E427" s="28" t="str">
        <f>IFERROR(_xlfn.XLOOKUP(B427,map_headernames!M:M,map_headernames!M:M),"")</f>
        <v/>
      </c>
      <c r="F427" s="28" t="str">
        <f>IFERROR(_xlfn.XLOOKUP(B427,map_headernames!N:N,map_headernames!N:N),"")</f>
        <v/>
      </c>
      <c r="G427" s="28" t="str">
        <f>IFERROR(_xlfn.XLOOKUP($B427,map_headernames!L:L,map_headernames!L:L),"")</f>
        <v/>
      </c>
      <c r="H427">
        <f>_xlfn.XLOOKUP(K427,map_headernames!$Q$1:$Q$734,map_headernames!$O$1:$O$734)</f>
        <v>0</v>
      </c>
      <c r="I427" s="23" t="str">
        <f>IFERROR(_xlfn.XLOOKUP(G427,map_headernames!L:L,map_headernames!O:O),"")</f>
        <v/>
      </c>
      <c r="L427" t="str">
        <f>IFERROR(_xlfn.XLOOKUP(G427,map_headernames!L:L,map_headernames!Q:Q),"")</f>
        <v/>
      </c>
      <c r="M427" t="str">
        <f>IFERROR(_xlfn.XLOOKUP(H427,map_headernames!O:O,map_headernames!Q:Q),"")</f>
        <v/>
      </c>
      <c r="O427" s="388" t="s">
        <v>6482</v>
      </c>
    </row>
    <row r="428" spans="1:15">
      <c r="A428">
        <v>408</v>
      </c>
      <c r="B428" t="s">
        <v>4030</v>
      </c>
      <c r="C428">
        <v>0</v>
      </c>
      <c r="D428" t="s">
        <v>6195</v>
      </c>
      <c r="E428" s="28" t="str">
        <f>IFERROR(_xlfn.XLOOKUP(B428,map_headernames!M:M,map_headernames!M:M),"")</f>
        <v/>
      </c>
      <c r="F428" s="28" t="str">
        <f>IFERROR(_xlfn.XLOOKUP(B428,map_headernames!N:N,map_headernames!N:N),"")</f>
        <v/>
      </c>
      <c r="G428" s="28" t="str">
        <f>IFERROR(_xlfn.XLOOKUP($B428,map_headernames!L:L,map_headernames!L:L),"")</f>
        <v/>
      </c>
      <c r="H428">
        <f>_xlfn.XLOOKUP(K428,map_headernames!$Q$1:$Q$734,map_headernames!$O$1:$O$734)</f>
        <v>0</v>
      </c>
      <c r="I428" s="23" t="str">
        <f>IFERROR(_xlfn.XLOOKUP(G428,map_headernames!L:L,map_headernames!O:O),"")</f>
        <v/>
      </c>
      <c r="L428" t="str">
        <f>IFERROR(_xlfn.XLOOKUP(G428,map_headernames!L:L,map_headernames!Q:Q),"")</f>
        <v/>
      </c>
      <c r="M428" t="str">
        <f>IFERROR(_xlfn.XLOOKUP(H428,map_headernames!O:O,map_headernames!Q:Q),"")</f>
        <v/>
      </c>
      <c r="O428" s="388" t="s">
        <v>6482</v>
      </c>
    </row>
    <row r="429" spans="1:15">
      <c r="A429">
        <v>409</v>
      </c>
      <c r="B429" t="s">
        <v>4033</v>
      </c>
      <c r="C429">
        <v>0</v>
      </c>
      <c r="D429" t="s">
        <v>6196</v>
      </c>
      <c r="E429" s="28" t="str">
        <f>IFERROR(_xlfn.XLOOKUP(B429,map_headernames!M:M,map_headernames!M:M),"")</f>
        <v/>
      </c>
      <c r="F429" s="28" t="str">
        <f>IFERROR(_xlfn.XLOOKUP(B429,map_headernames!N:N,map_headernames!N:N),"")</f>
        <v/>
      </c>
      <c r="G429" s="28" t="str">
        <f>IFERROR(_xlfn.XLOOKUP($B429,map_headernames!L:L,map_headernames!L:L),"")</f>
        <v/>
      </c>
      <c r="H429">
        <f>_xlfn.XLOOKUP(K429,map_headernames!$Q$1:$Q$734,map_headernames!$O$1:$O$734)</f>
        <v>0</v>
      </c>
      <c r="I429" s="23" t="str">
        <f>IFERROR(_xlfn.XLOOKUP(G429,map_headernames!L:L,map_headernames!O:O),"")</f>
        <v/>
      </c>
      <c r="L429" t="str">
        <f>IFERROR(_xlfn.XLOOKUP(G429,map_headernames!L:L,map_headernames!Q:Q),"")</f>
        <v/>
      </c>
      <c r="M429" t="str">
        <f>IFERROR(_xlfn.XLOOKUP(H429,map_headernames!O:O,map_headernames!Q:Q),"")</f>
        <v/>
      </c>
      <c r="O429" s="388" t="s">
        <v>6482</v>
      </c>
    </row>
    <row r="430" spans="1:15">
      <c r="A430">
        <v>410</v>
      </c>
      <c r="B430" t="s">
        <v>4035</v>
      </c>
      <c r="C430">
        <v>0</v>
      </c>
      <c r="D430" t="s">
        <v>6197</v>
      </c>
      <c r="E430" s="28" t="str">
        <f>IFERROR(_xlfn.XLOOKUP(B430,map_headernames!M:M,map_headernames!M:M),"")</f>
        <v/>
      </c>
      <c r="F430" s="28" t="str">
        <f>IFERROR(_xlfn.XLOOKUP(B430,map_headernames!N:N,map_headernames!N:N),"")</f>
        <v/>
      </c>
      <c r="G430" s="28" t="str">
        <f>IFERROR(_xlfn.XLOOKUP($B430,map_headernames!L:L,map_headernames!L:L),"")</f>
        <v/>
      </c>
      <c r="H430">
        <f>_xlfn.XLOOKUP(K430,map_headernames!$Q$1:$Q$734,map_headernames!$O$1:$O$734)</f>
        <v>0</v>
      </c>
      <c r="I430" s="23" t="str">
        <f>IFERROR(_xlfn.XLOOKUP(G430,map_headernames!L:L,map_headernames!O:O),"")</f>
        <v/>
      </c>
      <c r="L430" t="str">
        <f>IFERROR(_xlfn.XLOOKUP(G430,map_headernames!L:L,map_headernames!Q:Q),"")</f>
        <v/>
      </c>
      <c r="M430" t="str">
        <f>IFERROR(_xlfn.XLOOKUP(H430,map_headernames!O:O,map_headernames!Q:Q),"")</f>
        <v/>
      </c>
      <c r="O430" s="388" t="s">
        <v>6482</v>
      </c>
    </row>
    <row r="431" spans="1:15">
      <c r="A431">
        <v>411</v>
      </c>
      <c r="B431" t="s">
        <v>4038</v>
      </c>
      <c r="C431">
        <v>0</v>
      </c>
      <c r="D431" t="s">
        <v>6198</v>
      </c>
      <c r="E431" s="28" t="str">
        <f>IFERROR(_xlfn.XLOOKUP(B431,map_headernames!M:M,map_headernames!M:M),"")</f>
        <v/>
      </c>
      <c r="F431" s="28" t="str">
        <f>IFERROR(_xlfn.XLOOKUP(B431,map_headernames!N:N,map_headernames!N:N),"")</f>
        <v/>
      </c>
      <c r="G431" s="28" t="str">
        <f>IFERROR(_xlfn.XLOOKUP($B431,map_headernames!L:L,map_headernames!L:L),"")</f>
        <v/>
      </c>
      <c r="H431">
        <f>_xlfn.XLOOKUP(K431,map_headernames!$Q$1:$Q$734,map_headernames!$O$1:$O$734)</f>
        <v>0</v>
      </c>
      <c r="I431" s="23" t="str">
        <f>IFERROR(_xlfn.XLOOKUP(G431,map_headernames!L:L,map_headernames!O:O),"")</f>
        <v/>
      </c>
      <c r="L431" t="str">
        <f>IFERROR(_xlfn.XLOOKUP(G431,map_headernames!L:L,map_headernames!Q:Q),"")</f>
        <v/>
      </c>
      <c r="M431" t="str">
        <f>IFERROR(_xlfn.XLOOKUP(H431,map_headernames!O:O,map_headernames!Q:Q),"")</f>
        <v/>
      </c>
      <c r="O431" s="388" t="s">
        <v>6482</v>
      </c>
    </row>
    <row r="432" spans="1:15">
      <c r="A432">
        <v>412</v>
      </c>
      <c r="B432" t="s">
        <v>4040</v>
      </c>
      <c r="C432">
        <v>0</v>
      </c>
      <c r="D432" t="s">
        <v>6199</v>
      </c>
      <c r="E432" s="28" t="str">
        <f>IFERROR(_xlfn.XLOOKUP(B432,map_headernames!M:M,map_headernames!M:M),"")</f>
        <v/>
      </c>
      <c r="F432" s="28" t="str">
        <f>IFERROR(_xlfn.XLOOKUP(B432,map_headernames!N:N,map_headernames!N:N),"")</f>
        <v/>
      </c>
      <c r="G432" s="28" t="str">
        <f>IFERROR(_xlfn.XLOOKUP($B432,map_headernames!L:L,map_headernames!L:L),"")</f>
        <v/>
      </c>
      <c r="H432">
        <f>_xlfn.XLOOKUP(K432,map_headernames!$Q$1:$Q$734,map_headernames!$O$1:$O$734)</f>
        <v>0</v>
      </c>
      <c r="I432" s="23" t="str">
        <f>IFERROR(_xlfn.XLOOKUP(G432,map_headernames!L:L,map_headernames!O:O),"")</f>
        <v/>
      </c>
      <c r="L432" t="str">
        <f>IFERROR(_xlfn.XLOOKUP(G432,map_headernames!L:L,map_headernames!Q:Q),"")</f>
        <v/>
      </c>
      <c r="M432" t="str">
        <f>IFERROR(_xlfn.XLOOKUP(H432,map_headernames!O:O,map_headernames!Q:Q),"")</f>
        <v/>
      </c>
      <c r="O432" s="388" t="s">
        <v>6482</v>
      </c>
    </row>
    <row r="433" spans="1:15">
      <c r="A433">
        <v>413</v>
      </c>
      <c r="B433" t="s">
        <v>4043</v>
      </c>
      <c r="C433">
        <v>106</v>
      </c>
      <c r="D433" t="s">
        <v>6200</v>
      </c>
      <c r="E433" s="28" t="str">
        <f>IFERROR(_xlfn.XLOOKUP(B433,map_headernames!M:M,map_headernames!M:M),"")</f>
        <v/>
      </c>
      <c r="F433" s="28" t="str">
        <f>IFERROR(_xlfn.XLOOKUP(B433,map_headernames!N:N,map_headernames!N:N),"")</f>
        <v/>
      </c>
      <c r="G433" s="28" t="str">
        <f>IFERROR(_xlfn.XLOOKUP($B433,map_headernames!L:L,map_headernames!L:L),"")</f>
        <v/>
      </c>
      <c r="H433">
        <f>_xlfn.XLOOKUP(K433,map_headernames!$Q$1:$Q$734,map_headernames!$O$1:$O$734)</f>
        <v>0</v>
      </c>
      <c r="I433" s="23" t="str">
        <f>IFERROR(_xlfn.XLOOKUP(G433,map_headernames!L:L,map_headernames!O:O),"")</f>
        <v/>
      </c>
      <c r="L433" t="str">
        <f>IFERROR(_xlfn.XLOOKUP(G433,map_headernames!L:L,map_headernames!Q:Q),"")</f>
        <v/>
      </c>
      <c r="M433" t="str">
        <f>IFERROR(_xlfn.XLOOKUP(H433,map_headernames!O:O,map_headernames!Q:Q),"")</f>
        <v/>
      </c>
      <c r="O433" s="388" t="s">
        <v>6482</v>
      </c>
    </row>
    <row r="434" spans="1:15">
      <c r="A434">
        <v>414</v>
      </c>
      <c r="B434" t="s">
        <v>4045</v>
      </c>
      <c r="C434">
        <v>58.8888888888889</v>
      </c>
      <c r="D434" t="s">
        <v>6201</v>
      </c>
      <c r="E434" s="28" t="str">
        <f>IFERROR(_xlfn.XLOOKUP(B434,map_headernames!M:M,map_headernames!M:M),"")</f>
        <v/>
      </c>
      <c r="F434" s="28" t="str">
        <f>IFERROR(_xlfn.XLOOKUP(B434,map_headernames!N:N,map_headernames!N:N),"")</f>
        <v/>
      </c>
      <c r="G434" s="28" t="str">
        <f>IFERROR(_xlfn.XLOOKUP($B434,map_headernames!L:L,map_headernames!L:L),"")</f>
        <v/>
      </c>
      <c r="H434">
        <f>_xlfn.XLOOKUP(K434,map_headernames!$Q$1:$Q$734,map_headernames!$O$1:$O$734)</f>
        <v>0</v>
      </c>
      <c r="I434" s="23" t="str">
        <f>IFERROR(_xlfn.XLOOKUP(G434,map_headernames!L:L,map_headernames!O:O),"")</f>
        <v/>
      </c>
      <c r="L434" t="str">
        <f>IFERROR(_xlfn.XLOOKUP(G434,map_headernames!L:L,map_headernames!Q:Q),"")</f>
        <v/>
      </c>
      <c r="M434" t="str">
        <f>IFERROR(_xlfn.XLOOKUP(H434,map_headernames!O:O,map_headernames!Q:Q),"")</f>
        <v/>
      </c>
      <c r="O434" s="388" t="s">
        <v>6482</v>
      </c>
    </row>
    <row r="435" spans="1:15">
      <c r="A435">
        <v>415</v>
      </c>
      <c r="B435" t="s">
        <v>4048</v>
      </c>
      <c r="C435">
        <v>80</v>
      </c>
      <c r="D435" t="s">
        <v>6202</v>
      </c>
      <c r="E435" s="28" t="str">
        <f>IFERROR(_xlfn.XLOOKUP(B435,map_headernames!M:M,map_headernames!M:M),"")</f>
        <v/>
      </c>
      <c r="F435" s="28" t="str">
        <f>IFERROR(_xlfn.XLOOKUP(B435,map_headernames!N:N,map_headernames!N:N),"")</f>
        <v/>
      </c>
      <c r="G435" s="28" t="str">
        <f>IFERROR(_xlfn.XLOOKUP($B435,map_headernames!L:L,map_headernames!L:L),"")</f>
        <v/>
      </c>
      <c r="H435">
        <f>_xlfn.XLOOKUP(K435,map_headernames!$Q$1:$Q$734,map_headernames!$O$1:$O$734)</f>
        <v>0</v>
      </c>
      <c r="I435" s="23" t="str">
        <f>IFERROR(_xlfn.XLOOKUP(G435,map_headernames!L:L,map_headernames!O:O),"")</f>
        <v/>
      </c>
      <c r="L435" t="str">
        <f>IFERROR(_xlfn.XLOOKUP(G435,map_headernames!L:L,map_headernames!Q:Q),"")</f>
        <v/>
      </c>
      <c r="M435" t="str">
        <f>IFERROR(_xlfn.XLOOKUP(H435,map_headernames!O:O,map_headernames!Q:Q),"")</f>
        <v/>
      </c>
      <c r="O435" s="388" t="s">
        <v>6482</v>
      </c>
    </row>
    <row r="436" spans="1:15">
      <c r="A436">
        <v>416</v>
      </c>
      <c r="B436" t="s">
        <v>4050</v>
      </c>
      <c r="C436">
        <v>44.4444444444444</v>
      </c>
      <c r="D436" t="s">
        <v>6203</v>
      </c>
      <c r="E436" s="28" t="str">
        <f>IFERROR(_xlfn.XLOOKUP(B436,map_headernames!M:M,map_headernames!M:M),"")</f>
        <v/>
      </c>
      <c r="F436" s="28" t="str">
        <f>IFERROR(_xlfn.XLOOKUP(B436,map_headernames!N:N,map_headernames!N:N),"")</f>
        <v/>
      </c>
      <c r="G436" s="28" t="str">
        <f>IFERROR(_xlfn.XLOOKUP($B436,map_headernames!L:L,map_headernames!L:L),"")</f>
        <v/>
      </c>
      <c r="H436">
        <f>_xlfn.XLOOKUP(K436,map_headernames!$Q$1:$Q$734,map_headernames!$O$1:$O$734)</f>
        <v>0</v>
      </c>
      <c r="I436" s="23" t="str">
        <f>IFERROR(_xlfn.XLOOKUP(G436,map_headernames!L:L,map_headernames!O:O),"")</f>
        <v/>
      </c>
      <c r="L436" t="str">
        <f>IFERROR(_xlfn.XLOOKUP(G436,map_headernames!L:L,map_headernames!Q:Q),"")</f>
        <v/>
      </c>
      <c r="M436" t="str">
        <f>IFERROR(_xlfn.XLOOKUP(H436,map_headernames!O:O,map_headernames!Q:Q),"")</f>
        <v/>
      </c>
      <c r="O436" s="388" t="s">
        <v>6482</v>
      </c>
    </row>
    <row r="437" spans="1:15">
      <c r="A437">
        <v>417</v>
      </c>
      <c r="B437" t="s">
        <v>4053</v>
      </c>
      <c r="C437">
        <v>26</v>
      </c>
      <c r="D437" t="s">
        <v>6204</v>
      </c>
      <c r="E437" s="28" t="str">
        <f>IFERROR(_xlfn.XLOOKUP(B437,map_headernames!M:M,map_headernames!M:M),"")</f>
        <v/>
      </c>
      <c r="F437" s="28" t="str">
        <f>IFERROR(_xlfn.XLOOKUP(B437,map_headernames!N:N,map_headernames!N:N),"")</f>
        <v/>
      </c>
      <c r="G437" s="28" t="str">
        <f>IFERROR(_xlfn.XLOOKUP($B437,map_headernames!L:L,map_headernames!L:L),"")</f>
        <v/>
      </c>
      <c r="H437">
        <f>_xlfn.XLOOKUP(K437,map_headernames!$Q$1:$Q$734,map_headernames!$O$1:$O$734)</f>
        <v>0</v>
      </c>
      <c r="I437" s="23" t="str">
        <f>IFERROR(_xlfn.XLOOKUP(G437,map_headernames!L:L,map_headernames!O:O),"")</f>
        <v/>
      </c>
      <c r="L437" t="str">
        <f>IFERROR(_xlfn.XLOOKUP(G437,map_headernames!L:L,map_headernames!Q:Q),"")</f>
        <v/>
      </c>
      <c r="M437" t="str">
        <f>IFERROR(_xlfn.XLOOKUP(H437,map_headernames!O:O,map_headernames!Q:Q),"")</f>
        <v/>
      </c>
      <c r="O437" s="388" t="s">
        <v>6482</v>
      </c>
    </row>
    <row r="438" spans="1:15">
      <c r="A438">
        <v>418</v>
      </c>
      <c r="B438" t="s">
        <v>4055</v>
      </c>
      <c r="C438">
        <v>14.4444444444444</v>
      </c>
      <c r="D438" t="s">
        <v>6205</v>
      </c>
      <c r="E438" s="28" t="str">
        <f>IFERROR(_xlfn.XLOOKUP(B438,map_headernames!M:M,map_headernames!M:M),"")</f>
        <v/>
      </c>
      <c r="F438" s="28" t="str">
        <f>IFERROR(_xlfn.XLOOKUP(B438,map_headernames!N:N,map_headernames!N:N),"")</f>
        <v/>
      </c>
      <c r="G438" s="28" t="str">
        <f>IFERROR(_xlfn.XLOOKUP($B438,map_headernames!L:L,map_headernames!L:L),"")</f>
        <v/>
      </c>
      <c r="H438">
        <f>_xlfn.XLOOKUP(K438,map_headernames!$Q$1:$Q$734,map_headernames!$O$1:$O$734)</f>
        <v>0</v>
      </c>
      <c r="I438" s="23" t="str">
        <f>IFERROR(_xlfn.XLOOKUP(G438,map_headernames!L:L,map_headernames!O:O),"")</f>
        <v/>
      </c>
      <c r="L438" t="str">
        <f>IFERROR(_xlfn.XLOOKUP(G438,map_headernames!L:L,map_headernames!Q:Q),"")</f>
        <v/>
      </c>
      <c r="M438" t="str">
        <f>IFERROR(_xlfn.XLOOKUP(H438,map_headernames!O:O,map_headernames!Q:Q),"")</f>
        <v/>
      </c>
      <c r="O438" s="388" t="s">
        <v>6482</v>
      </c>
    </row>
    <row r="439" spans="1:15">
      <c r="A439">
        <v>419</v>
      </c>
      <c r="B439" t="s">
        <v>4058</v>
      </c>
      <c r="C439">
        <v>0</v>
      </c>
      <c r="D439" t="s">
        <v>6206</v>
      </c>
      <c r="E439" s="28" t="str">
        <f>IFERROR(_xlfn.XLOOKUP(B439,map_headernames!M:M,map_headernames!M:M),"")</f>
        <v/>
      </c>
      <c r="F439" s="28" t="str">
        <f>IFERROR(_xlfn.XLOOKUP(B439,map_headernames!N:N,map_headernames!N:N),"")</f>
        <v/>
      </c>
      <c r="G439" s="28" t="str">
        <f>IFERROR(_xlfn.XLOOKUP($B439,map_headernames!L:L,map_headernames!L:L),"")</f>
        <v/>
      </c>
      <c r="H439">
        <f>_xlfn.XLOOKUP(K439,map_headernames!$Q$1:$Q$734,map_headernames!$O$1:$O$734)</f>
        <v>0</v>
      </c>
      <c r="I439" s="23" t="str">
        <f>IFERROR(_xlfn.XLOOKUP(G439,map_headernames!L:L,map_headernames!O:O),"")</f>
        <v/>
      </c>
      <c r="L439" t="str">
        <f>IFERROR(_xlfn.XLOOKUP(G439,map_headernames!L:L,map_headernames!Q:Q),"")</f>
        <v/>
      </c>
      <c r="M439" t="str">
        <f>IFERROR(_xlfn.XLOOKUP(H439,map_headernames!O:O,map_headernames!Q:Q),"")</f>
        <v/>
      </c>
      <c r="O439" s="388" t="s">
        <v>6482</v>
      </c>
    </row>
    <row r="440" spans="1:15">
      <c r="A440">
        <v>420</v>
      </c>
      <c r="B440" t="s">
        <v>4060</v>
      </c>
      <c r="C440">
        <v>0</v>
      </c>
      <c r="D440" t="s">
        <v>6207</v>
      </c>
      <c r="E440" s="28" t="str">
        <f>IFERROR(_xlfn.XLOOKUP(B440,map_headernames!M:M,map_headernames!M:M),"")</f>
        <v/>
      </c>
      <c r="F440" s="28" t="str">
        <f>IFERROR(_xlfn.XLOOKUP(B440,map_headernames!N:N,map_headernames!N:N),"")</f>
        <v/>
      </c>
      <c r="G440" s="28" t="str">
        <f>IFERROR(_xlfn.XLOOKUP($B440,map_headernames!L:L,map_headernames!L:L),"")</f>
        <v/>
      </c>
      <c r="H440">
        <f>_xlfn.XLOOKUP(K440,map_headernames!$Q$1:$Q$734,map_headernames!$O$1:$O$734)</f>
        <v>0</v>
      </c>
      <c r="I440" s="23" t="str">
        <f>IFERROR(_xlfn.XLOOKUP(G440,map_headernames!L:L,map_headernames!O:O),"")</f>
        <v/>
      </c>
      <c r="L440" t="str">
        <f>IFERROR(_xlfn.XLOOKUP(G440,map_headernames!L:L,map_headernames!Q:Q),"")</f>
        <v/>
      </c>
      <c r="M440" t="str">
        <f>IFERROR(_xlfn.XLOOKUP(H440,map_headernames!O:O,map_headernames!Q:Q),"")</f>
        <v/>
      </c>
      <c r="O440" s="388" t="s">
        <v>6482</v>
      </c>
    </row>
    <row r="441" spans="1:15">
      <c r="A441">
        <v>421</v>
      </c>
      <c r="B441" t="s">
        <v>4063</v>
      </c>
      <c r="C441">
        <v>6</v>
      </c>
      <c r="D441" t="s">
        <v>6208</v>
      </c>
      <c r="E441" s="28" t="str">
        <f>IFERROR(_xlfn.XLOOKUP(B441,map_headernames!M:M,map_headernames!M:M),"")</f>
        <v/>
      </c>
      <c r="F441" s="28" t="str">
        <f>IFERROR(_xlfn.XLOOKUP(B441,map_headernames!N:N,map_headernames!N:N),"")</f>
        <v/>
      </c>
      <c r="G441" s="28" t="str">
        <f>IFERROR(_xlfn.XLOOKUP($B441,map_headernames!L:L,map_headernames!L:L),"")</f>
        <v/>
      </c>
      <c r="H441">
        <f>_xlfn.XLOOKUP(K441,map_headernames!$Q$1:$Q$734,map_headernames!$O$1:$O$734)</f>
        <v>0</v>
      </c>
      <c r="I441" s="23" t="str">
        <f>IFERROR(_xlfn.XLOOKUP(G441,map_headernames!L:L,map_headernames!O:O),"")</f>
        <v/>
      </c>
      <c r="L441" t="str">
        <f>IFERROR(_xlfn.XLOOKUP(G441,map_headernames!L:L,map_headernames!Q:Q),"")</f>
        <v/>
      </c>
      <c r="M441" t="str">
        <f>IFERROR(_xlfn.XLOOKUP(H441,map_headernames!O:O,map_headernames!Q:Q),"")</f>
        <v/>
      </c>
      <c r="O441" s="388" t="s">
        <v>6482</v>
      </c>
    </row>
    <row r="442" spans="1:15">
      <c r="A442">
        <v>422</v>
      </c>
      <c r="B442" t="s">
        <v>4065</v>
      </c>
      <c r="C442">
        <v>3.3333333333333299</v>
      </c>
      <c r="D442" t="s">
        <v>6209</v>
      </c>
      <c r="E442" s="28" t="str">
        <f>IFERROR(_xlfn.XLOOKUP(B442,map_headernames!M:M,map_headernames!M:M),"")</f>
        <v/>
      </c>
      <c r="F442" s="28" t="str">
        <f>IFERROR(_xlfn.XLOOKUP(B442,map_headernames!N:N,map_headernames!N:N),"")</f>
        <v/>
      </c>
      <c r="G442" s="28" t="str">
        <f>IFERROR(_xlfn.XLOOKUP($B442,map_headernames!L:L,map_headernames!L:L),"")</f>
        <v/>
      </c>
      <c r="H442">
        <f>_xlfn.XLOOKUP(K442,map_headernames!$Q$1:$Q$734,map_headernames!$O$1:$O$734)</f>
        <v>0</v>
      </c>
      <c r="I442" s="23" t="str">
        <f>IFERROR(_xlfn.XLOOKUP(G442,map_headernames!L:L,map_headernames!O:O),"")</f>
        <v/>
      </c>
      <c r="L442" t="str">
        <f>IFERROR(_xlfn.XLOOKUP(G442,map_headernames!L:L,map_headernames!Q:Q),"")</f>
        <v/>
      </c>
      <c r="M442" t="str">
        <f>IFERROR(_xlfn.XLOOKUP(H442,map_headernames!O:O,map_headernames!Q:Q),"")</f>
        <v/>
      </c>
      <c r="O442" s="388" t="s">
        <v>6482</v>
      </c>
    </row>
    <row r="443" spans="1:15">
      <c r="A443">
        <v>423</v>
      </c>
      <c r="B443" t="s">
        <v>4068</v>
      </c>
      <c r="C443">
        <v>20</v>
      </c>
      <c r="D443" t="s">
        <v>6210</v>
      </c>
      <c r="E443" s="28" t="str">
        <f>IFERROR(_xlfn.XLOOKUP(B443,map_headernames!M:M,map_headernames!M:M),"")</f>
        <v/>
      </c>
      <c r="F443" s="28" t="str">
        <f>IFERROR(_xlfn.XLOOKUP(B443,map_headernames!N:N,map_headernames!N:N),"")</f>
        <v/>
      </c>
      <c r="G443" s="28" t="str">
        <f>IFERROR(_xlfn.XLOOKUP($B443,map_headernames!L:L,map_headernames!L:L),"")</f>
        <v/>
      </c>
      <c r="H443">
        <f>_xlfn.XLOOKUP(K443,map_headernames!$Q$1:$Q$734,map_headernames!$O$1:$O$734)</f>
        <v>0</v>
      </c>
      <c r="I443" s="23" t="str">
        <f>IFERROR(_xlfn.XLOOKUP(G443,map_headernames!L:L,map_headernames!O:O),"")</f>
        <v/>
      </c>
      <c r="L443" t="str">
        <f>IFERROR(_xlfn.XLOOKUP(G443,map_headernames!L:L,map_headernames!Q:Q),"")</f>
        <v/>
      </c>
      <c r="M443" t="str">
        <f>IFERROR(_xlfn.XLOOKUP(H443,map_headernames!O:O,map_headernames!Q:Q),"")</f>
        <v/>
      </c>
      <c r="O443" s="388" t="s">
        <v>6482</v>
      </c>
    </row>
    <row r="444" spans="1:15">
      <c r="A444">
        <v>424</v>
      </c>
      <c r="B444" t="s">
        <v>4070</v>
      </c>
      <c r="C444">
        <v>11.1111111111111</v>
      </c>
      <c r="D444" t="s">
        <v>6211</v>
      </c>
      <c r="E444" s="28" t="str">
        <f>IFERROR(_xlfn.XLOOKUP(B444,map_headernames!M:M,map_headernames!M:M),"")</f>
        <v/>
      </c>
      <c r="F444" s="28" t="str">
        <f>IFERROR(_xlfn.XLOOKUP(B444,map_headernames!N:N,map_headernames!N:N),"")</f>
        <v/>
      </c>
      <c r="G444" s="28" t="str">
        <f>IFERROR(_xlfn.XLOOKUP($B444,map_headernames!L:L,map_headernames!L:L),"")</f>
        <v/>
      </c>
      <c r="H444">
        <f>_xlfn.XLOOKUP(K444,map_headernames!$Q$1:$Q$734,map_headernames!$O$1:$O$734)</f>
        <v>0</v>
      </c>
      <c r="I444" s="23" t="str">
        <f>IFERROR(_xlfn.XLOOKUP(G444,map_headernames!L:L,map_headernames!O:O),"")</f>
        <v/>
      </c>
      <c r="L444" t="str">
        <f>IFERROR(_xlfn.XLOOKUP(G444,map_headernames!L:L,map_headernames!Q:Q),"")</f>
        <v/>
      </c>
      <c r="M444" t="str">
        <f>IFERROR(_xlfn.XLOOKUP(H444,map_headernames!O:O,map_headernames!Q:Q),"")</f>
        <v/>
      </c>
      <c r="O444" s="388" t="s">
        <v>6482</v>
      </c>
    </row>
    <row r="445" spans="1:15">
      <c r="A445">
        <v>425</v>
      </c>
      <c r="B445" t="s">
        <v>4073</v>
      </c>
      <c r="C445">
        <v>0</v>
      </c>
      <c r="D445" t="s">
        <v>6212</v>
      </c>
      <c r="E445" s="28" t="str">
        <f>IFERROR(_xlfn.XLOOKUP(B445,map_headernames!M:M,map_headernames!M:M),"")</f>
        <v/>
      </c>
      <c r="F445" s="28" t="str">
        <f>IFERROR(_xlfn.XLOOKUP(B445,map_headernames!N:N,map_headernames!N:N),"")</f>
        <v/>
      </c>
      <c r="G445" s="28" t="str">
        <f>IFERROR(_xlfn.XLOOKUP($B445,map_headernames!L:L,map_headernames!L:L),"")</f>
        <v/>
      </c>
      <c r="H445">
        <f>_xlfn.XLOOKUP(K445,map_headernames!$Q$1:$Q$734,map_headernames!$O$1:$O$734)</f>
        <v>0</v>
      </c>
      <c r="I445" s="23" t="str">
        <f>IFERROR(_xlfn.XLOOKUP(G445,map_headernames!L:L,map_headernames!O:O),"")</f>
        <v/>
      </c>
      <c r="L445" t="str">
        <f>IFERROR(_xlfn.XLOOKUP(G445,map_headernames!L:L,map_headernames!Q:Q),"")</f>
        <v/>
      </c>
      <c r="M445" t="str">
        <f>IFERROR(_xlfn.XLOOKUP(H445,map_headernames!O:O,map_headernames!Q:Q),"")</f>
        <v/>
      </c>
      <c r="O445" s="388" t="s">
        <v>6482</v>
      </c>
    </row>
    <row r="446" spans="1:15">
      <c r="A446">
        <v>426</v>
      </c>
      <c r="B446" t="s">
        <v>4075</v>
      </c>
      <c r="C446">
        <v>0</v>
      </c>
      <c r="D446" t="s">
        <v>6213</v>
      </c>
      <c r="E446" s="28" t="str">
        <f>IFERROR(_xlfn.XLOOKUP(B446,map_headernames!M:M,map_headernames!M:M),"")</f>
        <v/>
      </c>
      <c r="F446" s="28" t="str">
        <f>IFERROR(_xlfn.XLOOKUP(B446,map_headernames!N:N,map_headernames!N:N),"")</f>
        <v/>
      </c>
      <c r="G446" s="28" t="str">
        <f>IFERROR(_xlfn.XLOOKUP($B446,map_headernames!L:L,map_headernames!L:L),"")</f>
        <v/>
      </c>
      <c r="H446">
        <f>_xlfn.XLOOKUP(K446,map_headernames!$Q$1:$Q$734,map_headernames!$O$1:$O$734)</f>
        <v>0</v>
      </c>
      <c r="I446" s="23" t="str">
        <f>IFERROR(_xlfn.XLOOKUP(G446,map_headernames!L:L,map_headernames!O:O),"")</f>
        <v/>
      </c>
      <c r="L446" t="str">
        <f>IFERROR(_xlfn.XLOOKUP(G446,map_headernames!L:L,map_headernames!Q:Q),"")</f>
        <v/>
      </c>
      <c r="M446" t="str">
        <f>IFERROR(_xlfn.XLOOKUP(H446,map_headernames!O:O,map_headernames!Q:Q),"")</f>
        <v/>
      </c>
      <c r="O446" s="388" t="s">
        <v>6482</v>
      </c>
    </row>
    <row r="447" spans="1:15">
      <c r="A447">
        <v>427</v>
      </c>
      <c r="B447" t="s">
        <v>4078</v>
      </c>
      <c r="C447">
        <v>74</v>
      </c>
      <c r="D447" t="s">
        <v>6214</v>
      </c>
      <c r="E447" s="28" t="str">
        <f>IFERROR(_xlfn.XLOOKUP(B447,map_headernames!M:M,map_headernames!M:M),"")</f>
        <v/>
      </c>
      <c r="F447" s="28" t="str">
        <f>IFERROR(_xlfn.XLOOKUP(B447,map_headernames!N:N,map_headernames!N:N),"")</f>
        <v/>
      </c>
      <c r="G447" s="28" t="str">
        <f>IFERROR(_xlfn.XLOOKUP($B447,map_headernames!L:L,map_headernames!L:L),"")</f>
        <v/>
      </c>
      <c r="H447">
        <f>_xlfn.XLOOKUP(K447,map_headernames!$Q$1:$Q$734,map_headernames!$O$1:$O$734)</f>
        <v>0</v>
      </c>
      <c r="I447" s="23" t="str">
        <f>IFERROR(_xlfn.XLOOKUP(G447,map_headernames!L:L,map_headernames!O:O),"")</f>
        <v/>
      </c>
      <c r="L447" t="str">
        <f>IFERROR(_xlfn.XLOOKUP(G447,map_headernames!L:L,map_headernames!Q:Q),"")</f>
        <v/>
      </c>
      <c r="M447" t="str">
        <f>IFERROR(_xlfn.XLOOKUP(H447,map_headernames!O:O,map_headernames!Q:Q),"")</f>
        <v/>
      </c>
      <c r="O447" s="388" t="s">
        <v>6482</v>
      </c>
    </row>
    <row r="448" spans="1:15">
      <c r="A448">
        <v>428</v>
      </c>
      <c r="B448" t="s">
        <v>4080</v>
      </c>
      <c r="C448">
        <v>41.1111111111111</v>
      </c>
      <c r="D448" t="s">
        <v>6215</v>
      </c>
      <c r="E448" s="28" t="str">
        <f>IFERROR(_xlfn.XLOOKUP(B448,map_headernames!M:M,map_headernames!M:M),"")</f>
        <v/>
      </c>
      <c r="F448" s="28" t="str">
        <f>IFERROR(_xlfn.XLOOKUP(B448,map_headernames!N:N,map_headernames!N:N),"")</f>
        <v/>
      </c>
      <c r="G448" s="28" t="str">
        <f>IFERROR(_xlfn.XLOOKUP($B448,map_headernames!L:L,map_headernames!L:L),"")</f>
        <v/>
      </c>
      <c r="H448">
        <f>_xlfn.XLOOKUP(K448,map_headernames!$Q$1:$Q$734,map_headernames!$O$1:$O$734)</f>
        <v>0</v>
      </c>
      <c r="I448" s="23" t="str">
        <f>IFERROR(_xlfn.XLOOKUP(G448,map_headernames!L:L,map_headernames!O:O),"")</f>
        <v/>
      </c>
      <c r="L448" t="str">
        <f>IFERROR(_xlfn.XLOOKUP(G448,map_headernames!L:L,map_headernames!Q:Q),"")</f>
        <v/>
      </c>
      <c r="M448" t="str">
        <f>IFERROR(_xlfn.XLOOKUP(H448,map_headernames!O:O,map_headernames!Q:Q),"")</f>
        <v/>
      </c>
      <c r="O448" s="388" t="s">
        <v>6482</v>
      </c>
    </row>
    <row r="449" spans="1:15">
      <c r="A449">
        <v>429</v>
      </c>
      <c r="B449" t="s">
        <v>4083</v>
      </c>
      <c r="C449">
        <v>72</v>
      </c>
      <c r="D449" t="s">
        <v>6216</v>
      </c>
      <c r="E449" s="28" t="str">
        <f>IFERROR(_xlfn.XLOOKUP(B449,map_headernames!M:M,map_headernames!M:M),"")</f>
        <v/>
      </c>
      <c r="F449" s="28" t="str">
        <f>IFERROR(_xlfn.XLOOKUP(B449,map_headernames!N:N,map_headernames!N:N),"")</f>
        <v/>
      </c>
      <c r="G449" s="28" t="str">
        <f>IFERROR(_xlfn.XLOOKUP($B449,map_headernames!L:L,map_headernames!L:L),"")</f>
        <v/>
      </c>
      <c r="H449">
        <f>_xlfn.XLOOKUP(K449,map_headernames!$Q$1:$Q$734,map_headernames!$O$1:$O$734)</f>
        <v>0</v>
      </c>
      <c r="I449" s="23" t="str">
        <f>IFERROR(_xlfn.XLOOKUP(G449,map_headernames!L:L,map_headernames!O:O),"")</f>
        <v/>
      </c>
      <c r="L449" t="str">
        <f>IFERROR(_xlfn.XLOOKUP(G449,map_headernames!L:L,map_headernames!Q:Q),"")</f>
        <v/>
      </c>
      <c r="M449" t="str">
        <f>IFERROR(_xlfn.XLOOKUP(H449,map_headernames!O:O,map_headernames!Q:Q),"")</f>
        <v/>
      </c>
      <c r="O449" s="388" t="s">
        <v>6482</v>
      </c>
    </row>
    <row r="450" spans="1:15">
      <c r="A450">
        <v>430</v>
      </c>
      <c r="B450" t="s">
        <v>4085</v>
      </c>
      <c r="C450">
        <v>88.8888888888889</v>
      </c>
      <c r="D450" t="s">
        <v>6217</v>
      </c>
      <c r="E450" s="28" t="str">
        <f>IFERROR(_xlfn.XLOOKUP(B450,map_headernames!M:M,map_headernames!M:M),"")</f>
        <v/>
      </c>
      <c r="F450" s="28" t="str">
        <f>IFERROR(_xlfn.XLOOKUP(B450,map_headernames!N:N,map_headernames!N:N),"")</f>
        <v/>
      </c>
      <c r="G450" s="28" t="str">
        <f>IFERROR(_xlfn.XLOOKUP($B450,map_headernames!L:L,map_headernames!L:L),"")</f>
        <v/>
      </c>
      <c r="H450">
        <f>_xlfn.XLOOKUP(K450,map_headernames!$Q$1:$Q$734,map_headernames!$O$1:$O$734)</f>
        <v>0</v>
      </c>
      <c r="I450" s="23" t="str">
        <f>IFERROR(_xlfn.XLOOKUP(G450,map_headernames!L:L,map_headernames!O:O),"")</f>
        <v/>
      </c>
      <c r="L450" t="str">
        <f>IFERROR(_xlfn.XLOOKUP(G450,map_headernames!L:L,map_headernames!Q:Q),"")</f>
        <v/>
      </c>
      <c r="M450" t="str">
        <f>IFERROR(_xlfn.XLOOKUP(H450,map_headernames!O:O,map_headernames!Q:Q),"")</f>
        <v/>
      </c>
      <c r="O450" s="388" t="s">
        <v>6482</v>
      </c>
    </row>
    <row r="451" spans="1:15">
      <c r="A451">
        <v>431</v>
      </c>
      <c r="B451" t="s">
        <v>4088</v>
      </c>
      <c r="C451">
        <v>0</v>
      </c>
      <c r="D451" t="s">
        <v>6218</v>
      </c>
      <c r="E451" s="28" t="str">
        <f>IFERROR(_xlfn.XLOOKUP(B451,map_headernames!M:M,map_headernames!M:M),"")</f>
        <v/>
      </c>
      <c r="F451" s="28" t="str">
        <f>IFERROR(_xlfn.XLOOKUP(B451,map_headernames!N:N,map_headernames!N:N),"")</f>
        <v/>
      </c>
      <c r="G451" s="28" t="str">
        <f>IFERROR(_xlfn.XLOOKUP($B451,map_headernames!L:L,map_headernames!L:L),"")</f>
        <v/>
      </c>
      <c r="H451">
        <f>_xlfn.XLOOKUP(K451,map_headernames!$Q$1:$Q$734,map_headernames!$O$1:$O$734)</f>
        <v>0</v>
      </c>
      <c r="I451" s="23" t="str">
        <f>IFERROR(_xlfn.XLOOKUP(G451,map_headernames!L:L,map_headernames!O:O),"")</f>
        <v/>
      </c>
      <c r="L451" t="str">
        <f>IFERROR(_xlfn.XLOOKUP(G451,map_headernames!L:L,map_headernames!Q:Q),"")</f>
        <v/>
      </c>
      <c r="M451" t="str">
        <f>IFERROR(_xlfn.XLOOKUP(H451,map_headernames!O:O,map_headernames!Q:Q),"")</f>
        <v/>
      </c>
      <c r="O451" s="388" t="s">
        <v>6482</v>
      </c>
    </row>
    <row r="452" spans="1:15">
      <c r="A452">
        <v>432</v>
      </c>
      <c r="B452" t="s">
        <v>4091</v>
      </c>
      <c r="C452">
        <v>0</v>
      </c>
      <c r="D452" t="s">
        <v>6219</v>
      </c>
      <c r="E452" s="28" t="str">
        <f>IFERROR(_xlfn.XLOOKUP(B452,map_headernames!M:M,map_headernames!M:M),"")</f>
        <v/>
      </c>
      <c r="F452" s="28" t="str">
        <f>IFERROR(_xlfn.XLOOKUP(B452,map_headernames!N:N,map_headernames!N:N),"")</f>
        <v/>
      </c>
      <c r="G452" s="28" t="str">
        <f>IFERROR(_xlfn.XLOOKUP($B452,map_headernames!L:L,map_headernames!L:L),"")</f>
        <v/>
      </c>
      <c r="H452">
        <f>_xlfn.XLOOKUP(K452,map_headernames!$Q$1:$Q$734,map_headernames!$O$1:$O$734)</f>
        <v>0</v>
      </c>
      <c r="I452" s="23" t="str">
        <f>IFERROR(_xlfn.XLOOKUP(G452,map_headernames!L:L,map_headernames!O:O),"")</f>
        <v/>
      </c>
      <c r="L452" t="str">
        <f>IFERROR(_xlfn.XLOOKUP(G452,map_headernames!L:L,map_headernames!Q:Q),"")</f>
        <v/>
      </c>
      <c r="M452" t="str">
        <f>IFERROR(_xlfn.XLOOKUP(H452,map_headernames!O:O,map_headernames!Q:Q),"")</f>
        <v/>
      </c>
      <c r="O452" s="388" t="s">
        <v>6482</v>
      </c>
    </row>
    <row r="453" spans="1:15">
      <c r="A453">
        <v>433</v>
      </c>
      <c r="B453" t="s">
        <v>4094</v>
      </c>
      <c r="C453">
        <v>0</v>
      </c>
      <c r="D453" t="s">
        <v>6220</v>
      </c>
      <c r="E453" s="28" t="str">
        <f>IFERROR(_xlfn.XLOOKUP(B453,map_headernames!M:M,map_headernames!M:M),"")</f>
        <v/>
      </c>
      <c r="F453" s="28" t="str">
        <f>IFERROR(_xlfn.XLOOKUP(B453,map_headernames!N:N,map_headernames!N:N),"")</f>
        <v/>
      </c>
      <c r="G453" s="28" t="str">
        <f>IFERROR(_xlfn.XLOOKUP($B453,map_headernames!L:L,map_headernames!L:L),"")</f>
        <v/>
      </c>
      <c r="H453">
        <f>_xlfn.XLOOKUP(K453,map_headernames!$Q$1:$Q$734,map_headernames!$O$1:$O$734)</f>
        <v>0</v>
      </c>
      <c r="I453" s="23" t="str">
        <f>IFERROR(_xlfn.XLOOKUP(G453,map_headernames!L:L,map_headernames!O:O),"")</f>
        <v/>
      </c>
      <c r="L453" t="str">
        <f>IFERROR(_xlfn.XLOOKUP(G453,map_headernames!L:L,map_headernames!Q:Q),"")</f>
        <v/>
      </c>
      <c r="M453" t="str">
        <f>IFERROR(_xlfn.XLOOKUP(H453,map_headernames!O:O,map_headernames!Q:Q),"")</f>
        <v/>
      </c>
      <c r="O453" s="388" t="s">
        <v>6482</v>
      </c>
    </row>
    <row r="454" spans="1:15">
      <c r="A454">
        <v>434</v>
      </c>
      <c r="B454" t="s">
        <v>4097</v>
      </c>
      <c r="C454">
        <v>0</v>
      </c>
      <c r="D454" t="s">
        <v>6221</v>
      </c>
      <c r="E454" s="28" t="str">
        <f>IFERROR(_xlfn.XLOOKUP(B454,map_headernames!M:M,map_headernames!M:M),"")</f>
        <v/>
      </c>
      <c r="F454" s="28" t="str">
        <f>IFERROR(_xlfn.XLOOKUP(B454,map_headernames!N:N,map_headernames!N:N),"")</f>
        <v/>
      </c>
      <c r="G454" s="28" t="str">
        <f>IFERROR(_xlfn.XLOOKUP($B454,map_headernames!L:L,map_headernames!L:L),"")</f>
        <v/>
      </c>
      <c r="H454">
        <f>_xlfn.XLOOKUP(K454,map_headernames!$Q$1:$Q$734,map_headernames!$O$1:$O$734)</f>
        <v>0</v>
      </c>
      <c r="I454" s="23" t="str">
        <f>IFERROR(_xlfn.XLOOKUP(G454,map_headernames!L:L,map_headernames!O:O),"")</f>
        <v/>
      </c>
      <c r="L454" t="str">
        <f>IFERROR(_xlfn.XLOOKUP(G454,map_headernames!L:L,map_headernames!Q:Q),"")</f>
        <v/>
      </c>
      <c r="M454" t="str">
        <f>IFERROR(_xlfn.XLOOKUP(H454,map_headernames!O:O,map_headernames!Q:Q),"")</f>
        <v/>
      </c>
      <c r="O454" s="388" t="s">
        <v>6482</v>
      </c>
    </row>
    <row r="455" spans="1:15">
      <c r="A455">
        <v>435</v>
      </c>
      <c r="B455" t="s">
        <v>4100</v>
      </c>
      <c r="C455">
        <v>0</v>
      </c>
      <c r="D455" t="s">
        <v>6222</v>
      </c>
      <c r="E455" s="28" t="str">
        <f>IFERROR(_xlfn.XLOOKUP(B455,map_headernames!M:M,map_headernames!M:M),"")</f>
        <v/>
      </c>
      <c r="F455" s="28" t="str">
        <f>IFERROR(_xlfn.XLOOKUP(B455,map_headernames!N:N,map_headernames!N:N),"")</f>
        <v/>
      </c>
      <c r="G455" s="28" t="str">
        <f>IFERROR(_xlfn.XLOOKUP($B455,map_headernames!L:L,map_headernames!L:L),"")</f>
        <v/>
      </c>
      <c r="H455">
        <f>_xlfn.XLOOKUP(K455,map_headernames!$Q$1:$Q$734,map_headernames!$O$1:$O$734)</f>
        <v>0</v>
      </c>
      <c r="I455" s="23" t="str">
        <f>IFERROR(_xlfn.XLOOKUP(G455,map_headernames!L:L,map_headernames!O:O),"")</f>
        <v/>
      </c>
      <c r="L455" t="str">
        <f>IFERROR(_xlfn.XLOOKUP(G455,map_headernames!L:L,map_headernames!Q:Q),"")</f>
        <v/>
      </c>
      <c r="M455" t="str">
        <f>IFERROR(_xlfn.XLOOKUP(H455,map_headernames!O:O,map_headernames!Q:Q),"")</f>
        <v/>
      </c>
      <c r="O455" s="388" t="s">
        <v>6482</v>
      </c>
    </row>
    <row r="456" spans="1:15">
      <c r="A456">
        <v>436</v>
      </c>
      <c r="B456" t="s">
        <v>4103</v>
      </c>
      <c r="C456">
        <v>0</v>
      </c>
      <c r="D456" t="s">
        <v>6223</v>
      </c>
      <c r="E456" s="28" t="str">
        <f>IFERROR(_xlfn.XLOOKUP(B456,map_headernames!M:M,map_headernames!M:M),"")</f>
        <v/>
      </c>
      <c r="F456" s="28" t="str">
        <f>IFERROR(_xlfn.XLOOKUP(B456,map_headernames!N:N,map_headernames!N:N),"")</f>
        <v/>
      </c>
      <c r="G456" s="28" t="str">
        <f>IFERROR(_xlfn.XLOOKUP($B456,map_headernames!L:L,map_headernames!L:L),"")</f>
        <v/>
      </c>
      <c r="H456">
        <f>_xlfn.XLOOKUP(K456,map_headernames!$Q$1:$Q$734,map_headernames!$O$1:$O$734)</f>
        <v>0</v>
      </c>
      <c r="I456" s="23" t="str">
        <f>IFERROR(_xlfn.XLOOKUP(G456,map_headernames!L:L,map_headernames!O:O),"")</f>
        <v/>
      </c>
      <c r="L456" t="str">
        <f>IFERROR(_xlfn.XLOOKUP(G456,map_headernames!L:L,map_headernames!Q:Q),"")</f>
        <v/>
      </c>
      <c r="M456" t="str">
        <f>IFERROR(_xlfn.XLOOKUP(H456,map_headernames!O:O,map_headernames!Q:Q),"")</f>
        <v/>
      </c>
      <c r="O456" s="388" t="s">
        <v>6482</v>
      </c>
    </row>
    <row r="457" spans="1:15">
      <c r="A457">
        <v>437</v>
      </c>
      <c r="B457" t="s">
        <v>4106</v>
      </c>
      <c r="C457">
        <v>0</v>
      </c>
      <c r="D457" t="s">
        <v>6224</v>
      </c>
      <c r="E457" s="28" t="str">
        <f>IFERROR(_xlfn.XLOOKUP(B457,map_headernames!M:M,map_headernames!M:M),"")</f>
        <v/>
      </c>
      <c r="F457" s="28" t="str">
        <f>IFERROR(_xlfn.XLOOKUP(B457,map_headernames!N:N,map_headernames!N:N),"")</f>
        <v/>
      </c>
      <c r="G457" s="28" t="str">
        <f>IFERROR(_xlfn.XLOOKUP($B457,map_headernames!L:L,map_headernames!L:L),"")</f>
        <v/>
      </c>
      <c r="H457">
        <f>_xlfn.XLOOKUP(K457,map_headernames!$Q$1:$Q$734,map_headernames!$O$1:$O$734)</f>
        <v>0</v>
      </c>
      <c r="I457" s="23" t="str">
        <f>IFERROR(_xlfn.XLOOKUP(G457,map_headernames!L:L,map_headernames!O:O),"")</f>
        <v/>
      </c>
      <c r="L457" t="str">
        <f>IFERROR(_xlfn.XLOOKUP(G457,map_headernames!L:L,map_headernames!Q:Q),"")</f>
        <v/>
      </c>
      <c r="M457" t="str">
        <f>IFERROR(_xlfn.XLOOKUP(H457,map_headernames!O:O,map_headernames!Q:Q),"")</f>
        <v/>
      </c>
      <c r="O457" s="388" t="s">
        <v>6482</v>
      </c>
    </row>
    <row r="458" spans="1:15">
      <c r="A458">
        <v>438</v>
      </c>
      <c r="B458" t="s">
        <v>4109</v>
      </c>
      <c r="C458">
        <v>0</v>
      </c>
      <c r="D458" t="s">
        <v>6225</v>
      </c>
      <c r="E458" s="28" t="str">
        <f>IFERROR(_xlfn.XLOOKUP(B458,map_headernames!M:M,map_headernames!M:M),"")</f>
        <v/>
      </c>
      <c r="F458" s="28" t="str">
        <f>IFERROR(_xlfn.XLOOKUP(B458,map_headernames!N:N,map_headernames!N:N),"")</f>
        <v/>
      </c>
      <c r="G458" s="28" t="str">
        <f>IFERROR(_xlfn.XLOOKUP($B458,map_headernames!L:L,map_headernames!L:L),"")</f>
        <v/>
      </c>
      <c r="H458">
        <f>_xlfn.XLOOKUP(K458,map_headernames!$Q$1:$Q$734,map_headernames!$O$1:$O$734)</f>
        <v>0</v>
      </c>
      <c r="I458" s="23" t="str">
        <f>IFERROR(_xlfn.XLOOKUP(G458,map_headernames!L:L,map_headernames!O:O),"")</f>
        <v/>
      </c>
      <c r="L458" t="str">
        <f>IFERROR(_xlfn.XLOOKUP(G458,map_headernames!L:L,map_headernames!Q:Q),"")</f>
        <v/>
      </c>
      <c r="M458" t="str">
        <f>IFERROR(_xlfn.XLOOKUP(H458,map_headernames!O:O,map_headernames!Q:Q),"")</f>
        <v/>
      </c>
      <c r="O458" s="388" t="s">
        <v>6482</v>
      </c>
    </row>
    <row r="459" spans="1:15">
      <c r="A459">
        <v>439</v>
      </c>
      <c r="B459" t="s">
        <v>4112</v>
      </c>
      <c r="C459">
        <v>0</v>
      </c>
      <c r="D459" t="s">
        <v>6226</v>
      </c>
      <c r="E459" s="28" t="str">
        <f>IFERROR(_xlfn.XLOOKUP(B459,map_headernames!M:M,map_headernames!M:M),"")</f>
        <v/>
      </c>
      <c r="F459" s="28" t="str">
        <f>IFERROR(_xlfn.XLOOKUP(B459,map_headernames!N:N,map_headernames!N:N),"")</f>
        <v/>
      </c>
      <c r="G459" s="28" t="str">
        <f>IFERROR(_xlfn.XLOOKUP($B459,map_headernames!L:L,map_headernames!L:L),"")</f>
        <v/>
      </c>
      <c r="H459">
        <f>_xlfn.XLOOKUP(K459,map_headernames!$Q$1:$Q$734,map_headernames!$O$1:$O$734)</f>
        <v>0</v>
      </c>
      <c r="I459" s="23" t="str">
        <f>IFERROR(_xlfn.XLOOKUP(G459,map_headernames!L:L,map_headernames!O:O),"")</f>
        <v/>
      </c>
      <c r="L459" t="str">
        <f>IFERROR(_xlfn.XLOOKUP(G459,map_headernames!L:L,map_headernames!Q:Q),"")</f>
        <v/>
      </c>
      <c r="M459" t="str">
        <f>IFERROR(_xlfn.XLOOKUP(H459,map_headernames!O:O,map_headernames!Q:Q),"")</f>
        <v/>
      </c>
      <c r="O459" s="388" t="s">
        <v>6482</v>
      </c>
    </row>
    <row r="460" spans="1:15">
      <c r="A460">
        <v>440</v>
      </c>
      <c r="B460" t="s">
        <v>4115</v>
      </c>
      <c r="C460">
        <v>0</v>
      </c>
      <c r="D460" t="s">
        <v>6227</v>
      </c>
      <c r="E460" s="28" t="str">
        <f>IFERROR(_xlfn.XLOOKUP(B460,map_headernames!M:M,map_headernames!M:M),"")</f>
        <v/>
      </c>
      <c r="F460" s="28" t="str">
        <f>IFERROR(_xlfn.XLOOKUP(B460,map_headernames!N:N,map_headernames!N:N),"")</f>
        <v/>
      </c>
      <c r="G460" s="28" t="str">
        <f>IFERROR(_xlfn.XLOOKUP($B460,map_headernames!L:L,map_headernames!L:L),"")</f>
        <v/>
      </c>
      <c r="H460">
        <f>_xlfn.XLOOKUP(K460,map_headernames!$Q$1:$Q$734,map_headernames!$O$1:$O$734)</f>
        <v>0</v>
      </c>
      <c r="I460" s="23" t="str">
        <f>IFERROR(_xlfn.XLOOKUP(G460,map_headernames!L:L,map_headernames!O:O),"")</f>
        <v/>
      </c>
      <c r="L460" t="str">
        <f>IFERROR(_xlfn.XLOOKUP(G460,map_headernames!L:L,map_headernames!Q:Q),"")</f>
        <v/>
      </c>
      <c r="M460" t="str">
        <f>IFERROR(_xlfn.XLOOKUP(H460,map_headernames!O:O,map_headernames!Q:Q),"")</f>
        <v/>
      </c>
      <c r="O460" s="388" t="s">
        <v>6482</v>
      </c>
    </row>
    <row r="461" spans="1:15">
      <c r="A461">
        <v>441</v>
      </c>
      <c r="B461" t="s">
        <v>4118</v>
      </c>
      <c r="C461">
        <v>0</v>
      </c>
      <c r="D461" t="s">
        <v>6228</v>
      </c>
      <c r="E461" s="28" t="str">
        <f>IFERROR(_xlfn.XLOOKUP(B461,map_headernames!M:M,map_headernames!M:M),"")</f>
        <v/>
      </c>
      <c r="F461" s="28" t="str">
        <f>IFERROR(_xlfn.XLOOKUP(B461,map_headernames!N:N,map_headernames!N:N),"")</f>
        <v/>
      </c>
      <c r="G461" s="28" t="str">
        <f>IFERROR(_xlfn.XLOOKUP($B461,map_headernames!L:L,map_headernames!L:L),"")</f>
        <v/>
      </c>
      <c r="H461">
        <f>_xlfn.XLOOKUP(K461,map_headernames!$Q$1:$Q$734,map_headernames!$O$1:$O$734)</f>
        <v>0</v>
      </c>
      <c r="I461" s="23" t="str">
        <f>IFERROR(_xlfn.XLOOKUP(G461,map_headernames!L:L,map_headernames!O:O),"")</f>
        <v/>
      </c>
      <c r="L461" t="str">
        <f>IFERROR(_xlfn.XLOOKUP(G461,map_headernames!L:L,map_headernames!Q:Q),"")</f>
        <v/>
      </c>
      <c r="M461" t="str">
        <f>IFERROR(_xlfn.XLOOKUP(H461,map_headernames!O:O,map_headernames!Q:Q),"")</f>
        <v/>
      </c>
      <c r="O461" s="388" t="s">
        <v>6482</v>
      </c>
    </row>
    <row r="462" spans="1:15">
      <c r="A462">
        <v>442</v>
      </c>
      <c r="B462" t="s">
        <v>4121</v>
      </c>
      <c r="C462">
        <v>0</v>
      </c>
      <c r="D462" t="s">
        <v>6229</v>
      </c>
      <c r="E462" s="28" t="str">
        <f>IFERROR(_xlfn.XLOOKUP(B462,map_headernames!M:M,map_headernames!M:M),"")</f>
        <v/>
      </c>
      <c r="F462" s="28" t="str">
        <f>IFERROR(_xlfn.XLOOKUP(B462,map_headernames!N:N,map_headernames!N:N),"")</f>
        <v/>
      </c>
      <c r="G462" s="28" t="str">
        <f>IFERROR(_xlfn.XLOOKUP($B462,map_headernames!L:L,map_headernames!L:L),"")</f>
        <v/>
      </c>
      <c r="H462">
        <f>_xlfn.XLOOKUP(K462,map_headernames!$Q$1:$Q$734,map_headernames!$O$1:$O$734)</f>
        <v>0</v>
      </c>
      <c r="I462" s="23" t="str">
        <f>IFERROR(_xlfn.XLOOKUP(G462,map_headernames!L:L,map_headernames!O:O),"")</f>
        <v/>
      </c>
      <c r="L462" t="str">
        <f>IFERROR(_xlfn.XLOOKUP(G462,map_headernames!L:L,map_headernames!Q:Q),"")</f>
        <v/>
      </c>
      <c r="M462" t="str">
        <f>IFERROR(_xlfn.XLOOKUP(H462,map_headernames!O:O,map_headernames!Q:Q),"")</f>
        <v/>
      </c>
      <c r="O462" s="388" t="s">
        <v>6482</v>
      </c>
    </row>
    <row r="463" spans="1:15">
      <c r="A463">
        <v>443</v>
      </c>
      <c r="B463" t="s">
        <v>4124</v>
      </c>
      <c r="C463">
        <v>0</v>
      </c>
      <c r="D463" t="s">
        <v>6230</v>
      </c>
      <c r="E463" s="28" t="str">
        <f>IFERROR(_xlfn.XLOOKUP(B463,map_headernames!M:M,map_headernames!M:M),"")</f>
        <v/>
      </c>
      <c r="F463" s="28" t="str">
        <f>IFERROR(_xlfn.XLOOKUP(B463,map_headernames!N:N,map_headernames!N:N),"")</f>
        <v/>
      </c>
      <c r="G463" s="28" t="str">
        <f>IFERROR(_xlfn.XLOOKUP($B463,map_headernames!L:L,map_headernames!L:L),"")</f>
        <v/>
      </c>
      <c r="H463">
        <f>_xlfn.XLOOKUP(K463,map_headernames!$Q$1:$Q$734,map_headernames!$O$1:$O$734)</f>
        <v>0</v>
      </c>
      <c r="I463" s="23" t="str">
        <f>IFERROR(_xlfn.XLOOKUP(G463,map_headernames!L:L,map_headernames!O:O),"")</f>
        <v/>
      </c>
      <c r="L463" t="str">
        <f>IFERROR(_xlfn.XLOOKUP(G463,map_headernames!L:L,map_headernames!Q:Q),"")</f>
        <v/>
      </c>
      <c r="M463" t="str">
        <f>IFERROR(_xlfn.XLOOKUP(H463,map_headernames!O:O,map_headernames!Q:Q),"")</f>
        <v/>
      </c>
      <c r="O463" s="388" t="s">
        <v>6482</v>
      </c>
    </row>
    <row r="464" spans="1:15">
      <c r="A464">
        <v>444</v>
      </c>
      <c r="B464" t="s">
        <v>4127</v>
      </c>
      <c r="C464">
        <v>0</v>
      </c>
      <c r="D464" t="s">
        <v>6231</v>
      </c>
      <c r="E464" s="28" t="str">
        <f>IFERROR(_xlfn.XLOOKUP(B464,map_headernames!M:M,map_headernames!M:M),"")</f>
        <v/>
      </c>
      <c r="F464" s="28" t="str">
        <f>IFERROR(_xlfn.XLOOKUP(B464,map_headernames!N:N,map_headernames!N:N),"")</f>
        <v/>
      </c>
      <c r="G464" s="28" t="str">
        <f>IFERROR(_xlfn.XLOOKUP($B464,map_headernames!L:L,map_headernames!L:L),"")</f>
        <v/>
      </c>
      <c r="H464">
        <f>_xlfn.XLOOKUP(K464,map_headernames!$Q$1:$Q$734,map_headernames!$O$1:$O$734)</f>
        <v>0</v>
      </c>
      <c r="I464" s="23" t="str">
        <f>IFERROR(_xlfn.XLOOKUP(G464,map_headernames!L:L,map_headernames!O:O),"")</f>
        <v/>
      </c>
      <c r="L464" t="str">
        <f>IFERROR(_xlfn.XLOOKUP(G464,map_headernames!L:L,map_headernames!Q:Q),"")</f>
        <v/>
      </c>
      <c r="M464" t="str">
        <f>IFERROR(_xlfn.XLOOKUP(H464,map_headernames!O:O,map_headernames!Q:Q),"")</f>
        <v/>
      </c>
      <c r="O464" s="388" t="s">
        <v>6482</v>
      </c>
    </row>
    <row r="465" spans="1:15">
      <c r="A465">
        <v>445</v>
      </c>
      <c r="B465" t="s">
        <v>4130</v>
      </c>
      <c r="C465">
        <v>7</v>
      </c>
      <c r="D465" t="s">
        <v>6232</v>
      </c>
      <c r="E465" s="28" t="str">
        <f>IFERROR(_xlfn.XLOOKUP(B465,map_headernames!M:M,map_headernames!M:M),"")</f>
        <v/>
      </c>
      <c r="F465" s="28" t="str">
        <f>IFERROR(_xlfn.XLOOKUP(B465,map_headernames!N:N,map_headernames!N:N),"")</f>
        <v/>
      </c>
      <c r="G465" s="28" t="str">
        <f>IFERROR(_xlfn.XLOOKUP($B465,map_headernames!L:L,map_headernames!L:L),"")</f>
        <v/>
      </c>
      <c r="H465">
        <f>_xlfn.XLOOKUP(K465,map_headernames!$Q$1:$Q$734,map_headernames!$O$1:$O$734)</f>
        <v>0</v>
      </c>
      <c r="I465" s="23" t="str">
        <f>IFERROR(_xlfn.XLOOKUP(G465,map_headernames!L:L,map_headernames!O:O),"")</f>
        <v/>
      </c>
      <c r="L465" t="str">
        <f>IFERROR(_xlfn.XLOOKUP(G465,map_headernames!L:L,map_headernames!Q:Q),"")</f>
        <v/>
      </c>
      <c r="M465" t="str">
        <f>IFERROR(_xlfn.XLOOKUP(H465,map_headernames!O:O,map_headernames!Q:Q),"")</f>
        <v/>
      </c>
      <c r="O465" s="388" t="s">
        <v>6482</v>
      </c>
    </row>
    <row r="466" spans="1:15">
      <c r="A466">
        <v>446</v>
      </c>
      <c r="B466" t="s">
        <v>4133</v>
      </c>
      <c r="C466">
        <v>8.6419753086419693</v>
      </c>
      <c r="D466" t="s">
        <v>6233</v>
      </c>
      <c r="E466" s="28" t="str">
        <f>IFERROR(_xlfn.XLOOKUP(B466,map_headernames!M:M,map_headernames!M:M),"")</f>
        <v/>
      </c>
      <c r="F466" s="28" t="str">
        <f>IFERROR(_xlfn.XLOOKUP(B466,map_headernames!N:N,map_headernames!N:N),"")</f>
        <v/>
      </c>
      <c r="G466" s="28" t="str">
        <f>IFERROR(_xlfn.XLOOKUP($B466,map_headernames!L:L,map_headernames!L:L),"")</f>
        <v/>
      </c>
      <c r="H466">
        <f>_xlfn.XLOOKUP(K466,map_headernames!$Q$1:$Q$734,map_headernames!$O$1:$O$734)</f>
        <v>0</v>
      </c>
      <c r="I466" s="23" t="str">
        <f>IFERROR(_xlfn.XLOOKUP(G466,map_headernames!L:L,map_headernames!O:O),"")</f>
        <v/>
      </c>
      <c r="L466" t="str">
        <f>IFERROR(_xlfn.XLOOKUP(G466,map_headernames!L:L,map_headernames!Q:Q),"")</f>
        <v/>
      </c>
      <c r="M466" t="str">
        <f>IFERROR(_xlfn.XLOOKUP(H466,map_headernames!O:O,map_headernames!Q:Q),"")</f>
        <v/>
      </c>
      <c r="O466" s="388" t="s">
        <v>6482</v>
      </c>
    </row>
    <row r="467" spans="1:15">
      <c r="A467">
        <v>447</v>
      </c>
      <c r="B467" t="s">
        <v>4136</v>
      </c>
      <c r="C467">
        <v>31</v>
      </c>
      <c r="D467" t="s">
        <v>6234</v>
      </c>
      <c r="E467" s="28" t="str">
        <f>IFERROR(_xlfn.XLOOKUP(B467,map_headernames!M:M,map_headernames!M:M),"")</f>
        <v/>
      </c>
      <c r="F467" s="28" t="str">
        <f>IFERROR(_xlfn.XLOOKUP(B467,map_headernames!N:N,map_headernames!N:N),"")</f>
        <v/>
      </c>
      <c r="G467" s="28" t="str">
        <f>IFERROR(_xlfn.XLOOKUP($B467,map_headernames!L:L,map_headernames!L:L),"")</f>
        <v/>
      </c>
      <c r="H467">
        <f>_xlfn.XLOOKUP(K467,map_headernames!$Q$1:$Q$734,map_headernames!$O$1:$O$734)</f>
        <v>0</v>
      </c>
      <c r="I467" s="23" t="str">
        <f>IFERROR(_xlfn.XLOOKUP(G467,map_headernames!L:L,map_headernames!O:O),"")</f>
        <v/>
      </c>
      <c r="L467" t="str">
        <f>IFERROR(_xlfn.XLOOKUP(G467,map_headernames!L:L,map_headernames!Q:Q),"")</f>
        <v/>
      </c>
      <c r="M467" t="str">
        <f>IFERROR(_xlfn.XLOOKUP(H467,map_headernames!O:O,map_headernames!Q:Q),"")</f>
        <v/>
      </c>
      <c r="O467" s="388" t="s">
        <v>6482</v>
      </c>
    </row>
    <row r="468" spans="1:15">
      <c r="A468">
        <v>448</v>
      </c>
      <c r="B468" t="s">
        <v>4139</v>
      </c>
      <c r="C468">
        <v>38.271604938271601</v>
      </c>
      <c r="D468" t="s">
        <v>6235</v>
      </c>
      <c r="E468" s="28" t="str">
        <f>IFERROR(_xlfn.XLOOKUP(B468,map_headernames!M:M,map_headernames!M:M),"")</f>
        <v/>
      </c>
      <c r="F468" s="28" t="str">
        <f>IFERROR(_xlfn.XLOOKUP(B468,map_headernames!N:N,map_headernames!N:N),"")</f>
        <v/>
      </c>
      <c r="G468" s="28" t="str">
        <f>IFERROR(_xlfn.XLOOKUP($B468,map_headernames!L:L,map_headernames!L:L),"")</f>
        <v/>
      </c>
      <c r="H468">
        <f>_xlfn.XLOOKUP(K468,map_headernames!$Q$1:$Q$734,map_headernames!$O$1:$O$734)</f>
        <v>0</v>
      </c>
      <c r="I468" s="23" t="str">
        <f>IFERROR(_xlfn.XLOOKUP(G468,map_headernames!L:L,map_headernames!O:O),"")</f>
        <v/>
      </c>
      <c r="L468" t="str">
        <f>IFERROR(_xlfn.XLOOKUP(G468,map_headernames!L:L,map_headernames!Q:Q),"")</f>
        <v/>
      </c>
      <c r="M468" t="str">
        <f>IFERROR(_xlfn.XLOOKUP(H468,map_headernames!O:O,map_headernames!Q:Q),"")</f>
        <v/>
      </c>
      <c r="O468" s="388" t="s">
        <v>6482</v>
      </c>
    </row>
    <row r="469" spans="1:15">
      <c r="A469">
        <v>449</v>
      </c>
      <c r="B469" t="s">
        <v>4142</v>
      </c>
      <c r="C469">
        <v>0</v>
      </c>
      <c r="D469" t="s">
        <v>6236</v>
      </c>
      <c r="E469" s="28" t="str">
        <f>IFERROR(_xlfn.XLOOKUP(B469,map_headernames!M:M,map_headernames!M:M),"")</f>
        <v/>
      </c>
      <c r="F469" s="28" t="str">
        <f>IFERROR(_xlfn.XLOOKUP(B469,map_headernames!N:N,map_headernames!N:N),"")</f>
        <v/>
      </c>
      <c r="G469" s="28" t="str">
        <f>IFERROR(_xlfn.XLOOKUP($B469,map_headernames!L:L,map_headernames!L:L),"")</f>
        <v/>
      </c>
      <c r="H469">
        <f>_xlfn.XLOOKUP(K469,map_headernames!$Q$1:$Q$734,map_headernames!$O$1:$O$734)</f>
        <v>0</v>
      </c>
      <c r="I469" s="23" t="str">
        <f>IFERROR(_xlfn.XLOOKUP(G469,map_headernames!L:L,map_headernames!O:O),"")</f>
        <v/>
      </c>
      <c r="L469" t="str">
        <f>IFERROR(_xlfn.XLOOKUP(G469,map_headernames!L:L,map_headernames!Q:Q),"")</f>
        <v/>
      </c>
      <c r="M469" t="str">
        <f>IFERROR(_xlfn.XLOOKUP(H469,map_headernames!O:O,map_headernames!Q:Q),"")</f>
        <v/>
      </c>
      <c r="O469" s="388" t="s">
        <v>6482</v>
      </c>
    </row>
    <row r="470" spans="1:15">
      <c r="A470">
        <v>450</v>
      </c>
      <c r="B470" t="s">
        <v>4145</v>
      </c>
      <c r="C470">
        <v>0</v>
      </c>
      <c r="D470" t="s">
        <v>6237</v>
      </c>
      <c r="E470" s="28" t="str">
        <f>IFERROR(_xlfn.XLOOKUP(B470,map_headernames!M:M,map_headernames!M:M),"")</f>
        <v/>
      </c>
      <c r="F470" s="28" t="str">
        <f>IFERROR(_xlfn.XLOOKUP(B470,map_headernames!N:N,map_headernames!N:N),"")</f>
        <v/>
      </c>
      <c r="G470" s="28" t="str">
        <f>IFERROR(_xlfn.XLOOKUP($B470,map_headernames!L:L,map_headernames!L:L),"")</f>
        <v/>
      </c>
      <c r="H470">
        <f>_xlfn.XLOOKUP(K470,map_headernames!$Q$1:$Q$734,map_headernames!$O$1:$O$734)</f>
        <v>0</v>
      </c>
      <c r="I470" s="23" t="str">
        <f>IFERROR(_xlfn.XLOOKUP(G470,map_headernames!L:L,map_headernames!O:O),"")</f>
        <v/>
      </c>
      <c r="L470" t="str">
        <f>IFERROR(_xlfn.XLOOKUP(G470,map_headernames!L:L,map_headernames!Q:Q),"")</f>
        <v/>
      </c>
      <c r="M470" t="str">
        <f>IFERROR(_xlfn.XLOOKUP(H470,map_headernames!O:O,map_headernames!Q:Q),"")</f>
        <v/>
      </c>
      <c r="O470" s="388" t="s">
        <v>6482</v>
      </c>
    </row>
    <row r="471" spans="1:15">
      <c r="A471">
        <v>451</v>
      </c>
      <c r="B471" t="s">
        <v>4148</v>
      </c>
      <c r="C471">
        <v>0</v>
      </c>
      <c r="D471" t="s">
        <v>6238</v>
      </c>
      <c r="E471" s="28" t="str">
        <f>IFERROR(_xlfn.XLOOKUP(B471,map_headernames!M:M,map_headernames!M:M),"")</f>
        <v/>
      </c>
      <c r="F471" s="28" t="str">
        <f>IFERROR(_xlfn.XLOOKUP(B471,map_headernames!N:N,map_headernames!N:N),"")</f>
        <v/>
      </c>
      <c r="G471" s="28" t="str">
        <f>IFERROR(_xlfn.XLOOKUP($B471,map_headernames!L:L,map_headernames!L:L),"")</f>
        <v/>
      </c>
      <c r="H471">
        <f>_xlfn.XLOOKUP(K471,map_headernames!$Q$1:$Q$734,map_headernames!$O$1:$O$734)</f>
        <v>0</v>
      </c>
      <c r="I471" s="23" t="str">
        <f>IFERROR(_xlfn.XLOOKUP(G471,map_headernames!L:L,map_headernames!O:O),"")</f>
        <v/>
      </c>
      <c r="L471" t="str">
        <f>IFERROR(_xlfn.XLOOKUP(G471,map_headernames!L:L,map_headernames!Q:Q),"")</f>
        <v/>
      </c>
      <c r="M471" t="str">
        <f>IFERROR(_xlfn.XLOOKUP(H471,map_headernames!O:O,map_headernames!Q:Q),"")</f>
        <v/>
      </c>
      <c r="O471" s="388" t="s">
        <v>6482</v>
      </c>
    </row>
    <row r="472" spans="1:15">
      <c r="A472">
        <v>452</v>
      </c>
      <c r="B472" t="s">
        <v>4151</v>
      </c>
      <c r="C472">
        <v>0</v>
      </c>
      <c r="D472" t="s">
        <v>6239</v>
      </c>
      <c r="E472" s="28" t="str">
        <f>IFERROR(_xlfn.XLOOKUP(B472,map_headernames!M:M,map_headernames!M:M),"")</f>
        <v/>
      </c>
      <c r="F472" s="28" t="str">
        <f>IFERROR(_xlfn.XLOOKUP(B472,map_headernames!N:N,map_headernames!N:N),"")</f>
        <v/>
      </c>
      <c r="G472" s="28" t="str">
        <f>IFERROR(_xlfn.XLOOKUP($B472,map_headernames!L:L,map_headernames!L:L),"")</f>
        <v/>
      </c>
      <c r="H472">
        <f>_xlfn.XLOOKUP(K472,map_headernames!$Q$1:$Q$734,map_headernames!$O$1:$O$734)</f>
        <v>0</v>
      </c>
      <c r="I472" s="23" t="str">
        <f>IFERROR(_xlfn.XLOOKUP(G472,map_headernames!L:L,map_headernames!O:O),"")</f>
        <v/>
      </c>
      <c r="L472" t="str">
        <f>IFERROR(_xlfn.XLOOKUP(G472,map_headernames!L:L,map_headernames!Q:Q),"")</f>
        <v/>
      </c>
      <c r="M472" t="str">
        <f>IFERROR(_xlfn.XLOOKUP(H472,map_headernames!O:O,map_headernames!Q:Q),"")</f>
        <v/>
      </c>
      <c r="O472" s="388" t="s">
        <v>6482</v>
      </c>
    </row>
    <row r="473" spans="1:15">
      <c r="A473">
        <v>453</v>
      </c>
      <c r="B473" t="s">
        <v>4154</v>
      </c>
      <c r="C473">
        <v>19</v>
      </c>
      <c r="D473" t="s">
        <v>6240</v>
      </c>
      <c r="E473" s="28" t="str">
        <f>IFERROR(_xlfn.XLOOKUP(B473,map_headernames!M:M,map_headernames!M:M),"")</f>
        <v/>
      </c>
      <c r="F473" s="28" t="str">
        <f>IFERROR(_xlfn.XLOOKUP(B473,map_headernames!N:N,map_headernames!N:N),"")</f>
        <v/>
      </c>
      <c r="G473" s="28" t="str">
        <f>IFERROR(_xlfn.XLOOKUP($B473,map_headernames!L:L,map_headernames!L:L),"")</f>
        <v/>
      </c>
      <c r="H473">
        <f>_xlfn.XLOOKUP(K473,map_headernames!$Q$1:$Q$734,map_headernames!$O$1:$O$734)</f>
        <v>0</v>
      </c>
      <c r="I473" s="23" t="str">
        <f>IFERROR(_xlfn.XLOOKUP(G473,map_headernames!L:L,map_headernames!O:O),"")</f>
        <v/>
      </c>
      <c r="L473" t="str">
        <f>IFERROR(_xlfn.XLOOKUP(G473,map_headernames!L:L,map_headernames!Q:Q),"")</f>
        <v/>
      </c>
      <c r="M473" t="str">
        <f>IFERROR(_xlfn.XLOOKUP(H473,map_headernames!O:O,map_headernames!Q:Q),"")</f>
        <v/>
      </c>
      <c r="O473" s="388" t="s">
        <v>6482</v>
      </c>
    </row>
    <row r="474" spans="1:15">
      <c r="A474">
        <v>454</v>
      </c>
      <c r="B474" t="s">
        <v>4157</v>
      </c>
      <c r="C474">
        <v>23.456790123456798</v>
      </c>
      <c r="D474" t="s">
        <v>6241</v>
      </c>
      <c r="E474" s="28" t="str">
        <f>IFERROR(_xlfn.XLOOKUP(B474,map_headernames!M:M,map_headernames!M:M),"")</f>
        <v/>
      </c>
      <c r="F474" s="28" t="str">
        <f>IFERROR(_xlfn.XLOOKUP(B474,map_headernames!N:N,map_headernames!N:N),"")</f>
        <v/>
      </c>
      <c r="G474" s="28" t="str">
        <f>IFERROR(_xlfn.XLOOKUP($B474,map_headernames!L:L,map_headernames!L:L),"")</f>
        <v/>
      </c>
      <c r="H474">
        <f>_xlfn.XLOOKUP(K474,map_headernames!$Q$1:$Q$734,map_headernames!$O$1:$O$734)</f>
        <v>0</v>
      </c>
      <c r="I474" s="23" t="str">
        <f>IFERROR(_xlfn.XLOOKUP(G474,map_headernames!L:L,map_headernames!O:O),"")</f>
        <v/>
      </c>
      <c r="L474" t="str">
        <f>IFERROR(_xlfn.XLOOKUP(G474,map_headernames!L:L,map_headernames!Q:Q),"")</f>
        <v/>
      </c>
      <c r="M474" t="str">
        <f>IFERROR(_xlfn.XLOOKUP(H474,map_headernames!O:O,map_headernames!Q:Q),"")</f>
        <v/>
      </c>
      <c r="O474" s="388" t="s">
        <v>6482</v>
      </c>
    </row>
    <row r="475" spans="1:15">
      <c r="A475">
        <v>455</v>
      </c>
      <c r="B475" t="s">
        <v>4160</v>
      </c>
      <c r="C475">
        <v>0</v>
      </c>
      <c r="D475" t="s">
        <v>6242</v>
      </c>
      <c r="E475" s="28" t="str">
        <f>IFERROR(_xlfn.XLOOKUP(B475,map_headernames!M:M,map_headernames!M:M),"")</f>
        <v/>
      </c>
      <c r="F475" s="28" t="str">
        <f>IFERROR(_xlfn.XLOOKUP(B475,map_headernames!N:N,map_headernames!N:N),"")</f>
        <v/>
      </c>
      <c r="G475" s="28" t="str">
        <f>IFERROR(_xlfn.XLOOKUP($B475,map_headernames!L:L,map_headernames!L:L),"")</f>
        <v/>
      </c>
      <c r="H475">
        <f>_xlfn.XLOOKUP(K475,map_headernames!$Q$1:$Q$734,map_headernames!$O$1:$O$734)</f>
        <v>0</v>
      </c>
      <c r="I475" s="23" t="str">
        <f>IFERROR(_xlfn.XLOOKUP(G475,map_headernames!L:L,map_headernames!O:O),"")</f>
        <v/>
      </c>
      <c r="L475" t="str">
        <f>IFERROR(_xlfn.XLOOKUP(G475,map_headernames!L:L,map_headernames!Q:Q),"")</f>
        <v/>
      </c>
      <c r="M475" t="str">
        <f>IFERROR(_xlfn.XLOOKUP(H475,map_headernames!O:O,map_headernames!Q:Q),"")</f>
        <v/>
      </c>
      <c r="O475" s="388" t="s">
        <v>6482</v>
      </c>
    </row>
    <row r="476" spans="1:15">
      <c r="A476">
        <v>456</v>
      </c>
      <c r="B476" t="s">
        <v>4163</v>
      </c>
      <c r="C476">
        <v>0</v>
      </c>
      <c r="D476" t="s">
        <v>6243</v>
      </c>
      <c r="E476" s="28" t="str">
        <f>IFERROR(_xlfn.XLOOKUP(B476,map_headernames!M:M,map_headernames!M:M),"")</f>
        <v/>
      </c>
      <c r="F476" s="28" t="str">
        <f>IFERROR(_xlfn.XLOOKUP(B476,map_headernames!N:N,map_headernames!N:N),"")</f>
        <v/>
      </c>
      <c r="G476" s="28" t="str">
        <f>IFERROR(_xlfn.XLOOKUP($B476,map_headernames!L:L,map_headernames!L:L),"")</f>
        <v/>
      </c>
      <c r="H476">
        <f>_xlfn.XLOOKUP(K476,map_headernames!$Q$1:$Q$734,map_headernames!$O$1:$O$734)</f>
        <v>0</v>
      </c>
      <c r="I476" s="23" t="str">
        <f>IFERROR(_xlfn.XLOOKUP(G476,map_headernames!L:L,map_headernames!O:O),"")</f>
        <v/>
      </c>
      <c r="L476" t="str">
        <f>IFERROR(_xlfn.XLOOKUP(G476,map_headernames!L:L,map_headernames!Q:Q),"")</f>
        <v/>
      </c>
      <c r="M476" t="str">
        <f>IFERROR(_xlfn.XLOOKUP(H476,map_headernames!O:O,map_headernames!Q:Q),"")</f>
        <v/>
      </c>
      <c r="O476" s="388" t="s">
        <v>6482</v>
      </c>
    </row>
    <row r="477" spans="1:15">
      <c r="A477">
        <v>457</v>
      </c>
      <c r="B477" t="s">
        <v>4166</v>
      </c>
      <c r="C477">
        <v>15</v>
      </c>
      <c r="D477" t="s">
        <v>6244</v>
      </c>
      <c r="E477" s="28" t="str">
        <f>IFERROR(_xlfn.XLOOKUP(B477,map_headernames!M:M,map_headernames!M:M),"")</f>
        <v/>
      </c>
      <c r="F477" s="28" t="str">
        <f>IFERROR(_xlfn.XLOOKUP(B477,map_headernames!N:N,map_headernames!N:N),"")</f>
        <v/>
      </c>
      <c r="G477" s="28" t="str">
        <f>IFERROR(_xlfn.XLOOKUP($B477,map_headernames!L:L,map_headernames!L:L),"")</f>
        <v/>
      </c>
      <c r="H477">
        <f>_xlfn.XLOOKUP(K477,map_headernames!$Q$1:$Q$734,map_headernames!$O$1:$O$734)</f>
        <v>0</v>
      </c>
      <c r="I477" s="23" t="str">
        <f>IFERROR(_xlfn.XLOOKUP(G477,map_headernames!L:L,map_headernames!O:O),"")</f>
        <v/>
      </c>
      <c r="L477" t="str">
        <f>IFERROR(_xlfn.XLOOKUP(G477,map_headernames!L:L,map_headernames!Q:Q),"")</f>
        <v/>
      </c>
      <c r="M477" t="str">
        <f>IFERROR(_xlfn.XLOOKUP(H477,map_headernames!O:O,map_headernames!Q:Q),"")</f>
        <v/>
      </c>
      <c r="O477" s="388" t="s">
        <v>6482</v>
      </c>
    </row>
    <row r="478" spans="1:15">
      <c r="A478">
        <v>458</v>
      </c>
      <c r="B478" t="s">
        <v>4169</v>
      </c>
      <c r="C478">
        <v>18.518518518518501</v>
      </c>
      <c r="D478" t="s">
        <v>6245</v>
      </c>
      <c r="E478" s="28" t="str">
        <f>IFERROR(_xlfn.XLOOKUP(B478,map_headernames!M:M,map_headernames!M:M),"")</f>
        <v/>
      </c>
      <c r="F478" s="28" t="str">
        <f>IFERROR(_xlfn.XLOOKUP(B478,map_headernames!N:N,map_headernames!N:N),"")</f>
        <v/>
      </c>
      <c r="G478" s="28" t="str">
        <f>IFERROR(_xlfn.XLOOKUP($B478,map_headernames!L:L,map_headernames!L:L),"")</f>
        <v/>
      </c>
      <c r="H478">
        <f>_xlfn.XLOOKUP(K478,map_headernames!$Q$1:$Q$734,map_headernames!$O$1:$O$734)</f>
        <v>0</v>
      </c>
      <c r="I478" s="23" t="str">
        <f>IFERROR(_xlfn.XLOOKUP(G478,map_headernames!L:L,map_headernames!O:O),"")</f>
        <v/>
      </c>
      <c r="L478" t="str">
        <f>IFERROR(_xlfn.XLOOKUP(G478,map_headernames!L:L,map_headernames!Q:Q),"")</f>
        <v/>
      </c>
      <c r="M478" t="str">
        <f>IFERROR(_xlfn.XLOOKUP(H478,map_headernames!O:O,map_headernames!Q:Q),"")</f>
        <v/>
      </c>
      <c r="O478" s="388" t="s">
        <v>6482</v>
      </c>
    </row>
    <row r="479" spans="1:15">
      <c r="A479">
        <v>459</v>
      </c>
      <c r="B479" t="s">
        <v>4172</v>
      </c>
      <c r="C479">
        <v>0</v>
      </c>
      <c r="D479" t="s">
        <v>6246</v>
      </c>
      <c r="E479" s="28" t="str">
        <f>IFERROR(_xlfn.XLOOKUP(B479,map_headernames!M:M,map_headernames!M:M),"")</f>
        <v/>
      </c>
      <c r="F479" s="28" t="str">
        <f>IFERROR(_xlfn.XLOOKUP(B479,map_headernames!N:N,map_headernames!N:N),"")</f>
        <v/>
      </c>
      <c r="G479" s="28" t="str">
        <f>IFERROR(_xlfn.XLOOKUP($B479,map_headernames!L:L,map_headernames!L:L),"")</f>
        <v/>
      </c>
      <c r="H479">
        <f>_xlfn.XLOOKUP(K479,map_headernames!$Q$1:$Q$734,map_headernames!$O$1:$O$734)</f>
        <v>0</v>
      </c>
      <c r="I479" s="23" t="str">
        <f>IFERROR(_xlfn.XLOOKUP(G479,map_headernames!L:L,map_headernames!O:O),"")</f>
        <v/>
      </c>
      <c r="L479" t="str">
        <f>IFERROR(_xlfn.XLOOKUP(G479,map_headernames!L:L,map_headernames!Q:Q),"")</f>
        <v/>
      </c>
      <c r="M479" t="str">
        <f>IFERROR(_xlfn.XLOOKUP(H479,map_headernames!O:O,map_headernames!Q:Q),"")</f>
        <v/>
      </c>
      <c r="O479" s="388" t="s">
        <v>6482</v>
      </c>
    </row>
    <row r="480" spans="1:15">
      <c r="A480">
        <v>460</v>
      </c>
      <c r="B480" t="s">
        <v>4175</v>
      </c>
      <c r="C480">
        <v>0</v>
      </c>
      <c r="D480" t="s">
        <v>6247</v>
      </c>
      <c r="E480" s="28" t="str">
        <f>IFERROR(_xlfn.XLOOKUP(B480,map_headernames!M:M,map_headernames!M:M),"")</f>
        <v/>
      </c>
      <c r="F480" s="28" t="str">
        <f>IFERROR(_xlfn.XLOOKUP(B480,map_headernames!N:N,map_headernames!N:N),"")</f>
        <v/>
      </c>
      <c r="G480" s="28" t="str">
        <f>IFERROR(_xlfn.XLOOKUP($B480,map_headernames!L:L,map_headernames!L:L),"")</f>
        <v/>
      </c>
      <c r="H480">
        <f>_xlfn.XLOOKUP(K480,map_headernames!$Q$1:$Q$734,map_headernames!$O$1:$O$734)</f>
        <v>0</v>
      </c>
      <c r="I480" s="23" t="str">
        <f>IFERROR(_xlfn.XLOOKUP(G480,map_headernames!L:L,map_headernames!O:O),"")</f>
        <v/>
      </c>
      <c r="L480" t="str">
        <f>IFERROR(_xlfn.XLOOKUP(G480,map_headernames!L:L,map_headernames!Q:Q),"")</f>
        <v/>
      </c>
      <c r="M480" t="str">
        <f>IFERROR(_xlfn.XLOOKUP(H480,map_headernames!O:O,map_headernames!Q:Q),"")</f>
        <v/>
      </c>
      <c r="O480" s="388" t="s">
        <v>6482</v>
      </c>
    </row>
    <row r="481" spans="1:15">
      <c r="A481">
        <v>461</v>
      </c>
      <c r="B481" t="s">
        <v>4178</v>
      </c>
      <c r="C481">
        <v>0</v>
      </c>
      <c r="D481" t="s">
        <v>6248</v>
      </c>
      <c r="E481" s="28" t="str">
        <f>IFERROR(_xlfn.XLOOKUP(B481,map_headernames!M:M,map_headernames!M:M),"")</f>
        <v/>
      </c>
      <c r="F481" s="28" t="str">
        <f>IFERROR(_xlfn.XLOOKUP(B481,map_headernames!N:N,map_headernames!N:N),"")</f>
        <v/>
      </c>
      <c r="G481" s="28" t="str">
        <f>IFERROR(_xlfn.XLOOKUP($B481,map_headernames!L:L,map_headernames!L:L),"")</f>
        <v/>
      </c>
      <c r="H481">
        <f>_xlfn.XLOOKUP(K481,map_headernames!$Q$1:$Q$734,map_headernames!$O$1:$O$734)</f>
        <v>0</v>
      </c>
      <c r="I481" s="23" t="str">
        <f>IFERROR(_xlfn.XLOOKUP(G481,map_headernames!L:L,map_headernames!O:O),"")</f>
        <v/>
      </c>
      <c r="L481" t="str">
        <f>IFERROR(_xlfn.XLOOKUP(G481,map_headernames!L:L,map_headernames!Q:Q),"")</f>
        <v/>
      </c>
      <c r="M481" t="str">
        <f>IFERROR(_xlfn.XLOOKUP(H481,map_headernames!O:O,map_headernames!Q:Q),"")</f>
        <v/>
      </c>
      <c r="O481" s="388" t="s">
        <v>6482</v>
      </c>
    </row>
    <row r="482" spans="1:15">
      <c r="A482">
        <v>462</v>
      </c>
      <c r="B482" t="s">
        <v>4181</v>
      </c>
      <c r="C482">
        <v>0</v>
      </c>
      <c r="D482" t="s">
        <v>6249</v>
      </c>
      <c r="E482" s="28" t="str">
        <f>IFERROR(_xlfn.XLOOKUP(B482,map_headernames!M:M,map_headernames!M:M),"")</f>
        <v/>
      </c>
      <c r="F482" s="28" t="str">
        <f>IFERROR(_xlfn.XLOOKUP(B482,map_headernames!N:N,map_headernames!N:N),"")</f>
        <v/>
      </c>
      <c r="G482" s="28" t="str">
        <f>IFERROR(_xlfn.XLOOKUP($B482,map_headernames!L:L,map_headernames!L:L),"")</f>
        <v/>
      </c>
      <c r="H482">
        <f>_xlfn.XLOOKUP(K482,map_headernames!$Q$1:$Q$734,map_headernames!$O$1:$O$734)</f>
        <v>0</v>
      </c>
      <c r="I482" s="23" t="str">
        <f>IFERROR(_xlfn.XLOOKUP(G482,map_headernames!L:L,map_headernames!O:O),"")</f>
        <v/>
      </c>
      <c r="L482" t="str">
        <f>IFERROR(_xlfn.XLOOKUP(G482,map_headernames!L:L,map_headernames!Q:Q),"")</f>
        <v/>
      </c>
      <c r="M482" t="str">
        <f>IFERROR(_xlfn.XLOOKUP(H482,map_headernames!O:O,map_headernames!Q:Q),"")</f>
        <v/>
      </c>
      <c r="O482" s="388" t="s">
        <v>6482</v>
      </c>
    </row>
    <row r="483" spans="1:15">
      <c r="A483">
        <v>463</v>
      </c>
      <c r="B483" t="s">
        <v>4184</v>
      </c>
      <c r="C483">
        <v>0</v>
      </c>
      <c r="D483" t="s">
        <v>6250</v>
      </c>
      <c r="E483" s="28" t="str">
        <f>IFERROR(_xlfn.XLOOKUP(B483,map_headernames!M:M,map_headernames!M:M),"")</f>
        <v/>
      </c>
      <c r="F483" s="28" t="str">
        <f>IFERROR(_xlfn.XLOOKUP(B483,map_headernames!N:N,map_headernames!N:N),"")</f>
        <v/>
      </c>
      <c r="G483" s="28" t="str">
        <f>IFERROR(_xlfn.XLOOKUP($B483,map_headernames!L:L,map_headernames!L:L),"")</f>
        <v/>
      </c>
      <c r="H483">
        <f>_xlfn.XLOOKUP(K483,map_headernames!$Q$1:$Q$734,map_headernames!$O$1:$O$734)</f>
        <v>0</v>
      </c>
      <c r="I483" s="23" t="str">
        <f>IFERROR(_xlfn.XLOOKUP(G483,map_headernames!L:L,map_headernames!O:O),"")</f>
        <v/>
      </c>
      <c r="L483" t="str">
        <f>IFERROR(_xlfn.XLOOKUP(G483,map_headernames!L:L,map_headernames!Q:Q),"")</f>
        <v/>
      </c>
      <c r="M483" t="str">
        <f>IFERROR(_xlfn.XLOOKUP(H483,map_headernames!O:O,map_headernames!Q:Q),"")</f>
        <v/>
      </c>
      <c r="O483" s="388" t="s">
        <v>6482</v>
      </c>
    </row>
    <row r="484" spans="1:15">
      <c r="A484">
        <v>464</v>
      </c>
      <c r="B484" t="s">
        <v>4187</v>
      </c>
      <c r="C484">
        <v>0</v>
      </c>
      <c r="D484" t="s">
        <v>6251</v>
      </c>
      <c r="E484" s="28" t="str">
        <f>IFERROR(_xlfn.XLOOKUP(B484,map_headernames!M:M,map_headernames!M:M),"")</f>
        <v/>
      </c>
      <c r="F484" s="28" t="str">
        <f>IFERROR(_xlfn.XLOOKUP(B484,map_headernames!N:N,map_headernames!N:N),"")</f>
        <v/>
      </c>
      <c r="G484" s="28" t="str">
        <f>IFERROR(_xlfn.XLOOKUP($B484,map_headernames!L:L,map_headernames!L:L),"")</f>
        <v/>
      </c>
      <c r="H484">
        <f>_xlfn.XLOOKUP(K484,map_headernames!$Q$1:$Q$734,map_headernames!$O$1:$O$734)</f>
        <v>0</v>
      </c>
      <c r="I484" s="23" t="str">
        <f>IFERROR(_xlfn.XLOOKUP(G484,map_headernames!L:L,map_headernames!O:O),"")</f>
        <v/>
      </c>
      <c r="L484" t="str">
        <f>IFERROR(_xlfn.XLOOKUP(G484,map_headernames!L:L,map_headernames!Q:Q),"")</f>
        <v/>
      </c>
      <c r="M484" t="str">
        <f>IFERROR(_xlfn.XLOOKUP(H484,map_headernames!O:O,map_headernames!Q:Q),"")</f>
        <v/>
      </c>
      <c r="O484" s="388" t="s">
        <v>6482</v>
      </c>
    </row>
    <row r="485" spans="1:15">
      <c r="A485">
        <v>465</v>
      </c>
      <c r="B485" t="s">
        <v>4190</v>
      </c>
      <c r="C485">
        <v>0</v>
      </c>
      <c r="D485" t="s">
        <v>6252</v>
      </c>
      <c r="E485" s="28" t="str">
        <f>IFERROR(_xlfn.XLOOKUP(B485,map_headernames!M:M,map_headernames!M:M),"")</f>
        <v/>
      </c>
      <c r="F485" s="28" t="str">
        <f>IFERROR(_xlfn.XLOOKUP(B485,map_headernames!N:N,map_headernames!N:N),"")</f>
        <v/>
      </c>
      <c r="G485" s="28" t="str">
        <f>IFERROR(_xlfn.XLOOKUP($B485,map_headernames!L:L,map_headernames!L:L),"")</f>
        <v/>
      </c>
      <c r="H485">
        <f>_xlfn.XLOOKUP(K485,map_headernames!$Q$1:$Q$734,map_headernames!$O$1:$O$734)</f>
        <v>0</v>
      </c>
      <c r="I485" s="23" t="str">
        <f>IFERROR(_xlfn.XLOOKUP(G485,map_headernames!L:L,map_headernames!O:O),"")</f>
        <v/>
      </c>
      <c r="L485" t="str">
        <f>IFERROR(_xlfn.XLOOKUP(G485,map_headernames!L:L,map_headernames!Q:Q),"")</f>
        <v/>
      </c>
      <c r="M485" t="str">
        <f>IFERROR(_xlfn.XLOOKUP(H485,map_headernames!O:O,map_headernames!Q:Q),"")</f>
        <v/>
      </c>
      <c r="O485" s="388" t="s">
        <v>6482</v>
      </c>
    </row>
    <row r="486" spans="1:15">
      <c r="A486">
        <v>466</v>
      </c>
      <c r="B486" t="s">
        <v>4193</v>
      </c>
      <c r="C486">
        <v>0</v>
      </c>
      <c r="D486" t="s">
        <v>6253</v>
      </c>
      <c r="E486" s="28" t="str">
        <f>IFERROR(_xlfn.XLOOKUP(B486,map_headernames!M:M,map_headernames!M:M),"")</f>
        <v/>
      </c>
      <c r="F486" s="28" t="str">
        <f>IFERROR(_xlfn.XLOOKUP(B486,map_headernames!N:N,map_headernames!N:N),"")</f>
        <v/>
      </c>
      <c r="G486" s="28" t="str">
        <f>IFERROR(_xlfn.XLOOKUP($B486,map_headernames!L:L,map_headernames!L:L),"")</f>
        <v/>
      </c>
      <c r="H486">
        <f>_xlfn.XLOOKUP(K486,map_headernames!$Q$1:$Q$734,map_headernames!$O$1:$O$734)</f>
        <v>0</v>
      </c>
      <c r="I486" s="23" t="str">
        <f>IFERROR(_xlfn.XLOOKUP(G486,map_headernames!L:L,map_headernames!O:O),"")</f>
        <v/>
      </c>
      <c r="L486" t="str">
        <f>IFERROR(_xlfn.XLOOKUP(G486,map_headernames!L:L,map_headernames!Q:Q),"")</f>
        <v/>
      </c>
      <c r="M486" t="str">
        <f>IFERROR(_xlfn.XLOOKUP(H486,map_headernames!O:O,map_headernames!Q:Q),"")</f>
        <v/>
      </c>
      <c r="O486" s="388" t="s">
        <v>6482</v>
      </c>
    </row>
    <row r="487" spans="1:15">
      <c r="A487">
        <v>467</v>
      </c>
      <c r="B487" t="s">
        <v>4196</v>
      </c>
      <c r="C487">
        <v>0</v>
      </c>
      <c r="D487" t="s">
        <v>6254</v>
      </c>
      <c r="E487" s="28" t="str">
        <f>IFERROR(_xlfn.XLOOKUP(B487,map_headernames!M:M,map_headernames!M:M),"")</f>
        <v/>
      </c>
      <c r="F487" s="28" t="str">
        <f>IFERROR(_xlfn.XLOOKUP(B487,map_headernames!N:N,map_headernames!N:N),"")</f>
        <v/>
      </c>
      <c r="G487" s="28" t="str">
        <f>IFERROR(_xlfn.XLOOKUP($B487,map_headernames!L:L,map_headernames!L:L),"")</f>
        <v/>
      </c>
      <c r="H487">
        <f>_xlfn.XLOOKUP(K487,map_headernames!$Q$1:$Q$734,map_headernames!$O$1:$O$734)</f>
        <v>0</v>
      </c>
      <c r="I487" s="23" t="str">
        <f>IFERROR(_xlfn.XLOOKUP(G487,map_headernames!L:L,map_headernames!O:O),"")</f>
        <v/>
      </c>
      <c r="L487" t="str">
        <f>IFERROR(_xlfn.XLOOKUP(G487,map_headernames!L:L,map_headernames!Q:Q),"")</f>
        <v/>
      </c>
      <c r="M487" t="str">
        <f>IFERROR(_xlfn.XLOOKUP(H487,map_headernames!O:O,map_headernames!Q:Q),"")</f>
        <v/>
      </c>
      <c r="O487" s="388" t="s">
        <v>6482</v>
      </c>
    </row>
    <row r="488" spans="1:15">
      <c r="A488">
        <v>468</v>
      </c>
      <c r="B488" t="s">
        <v>4199</v>
      </c>
      <c r="C488">
        <v>0</v>
      </c>
      <c r="D488" t="s">
        <v>6255</v>
      </c>
      <c r="E488" s="28" t="str">
        <f>IFERROR(_xlfn.XLOOKUP(B488,map_headernames!M:M,map_headernames!M:M),"")</f>
        <v/>
      </c>
      <c r="F488" s="28" t="str">
        <f>IFERROR(_xlfn.XLOOKUP(B488,map_headernames!N:N,map_headernames!N:N),"")</f>
        <v/>
      </c>
      <c r="G488" s="28" t="str">
        <f>IFERROR(_xlfn.XLOOKUP($B488,map_headernames!L:L,map_headernames!L:L),"")</f>
        <v/>
      </c>
      <c r="H488">
        <f>_xlfn.XLOOKUP(K488,map_headernames!$Q$1:$Q$734,map_headernames!$O$1:$O$734)</f>
        <v>0</v>
      </c>
      <c r="I488" s="23" t="str">
        <f>IFERROR(_xlfn.XLOOKUP(G488,map_headernames!L:L,map_headernames!O:O),"")</f>
        <v/>
      </c>
      <c r="L488" t="str">
        <f>IFERROR(_xlfn.XLOOKUP(G488,map_headernames!L:L,map_headernames!Q:Q),"")</f>
        <v/>
      </c>
      <c r="M488" t="str">
        <f>IFERROR(_xlfn.XLOOKUP(H488,map_headernames!O:O,map_headernames!Q:Q),"")</f>
        <v/>
      </c>
      <c r="O488" s="388" t="s">
        <v>6482</v>
      </c>
    </row>
    <row r="489" spans="1:15">
      <c r="A489">
        <v>469</v>
      </c>
      <c r="B489" t="s">
        <v>4202</v>
      </c>
      <c r="C489">
        <v>0</v>
      </c>
      <c r="D489" t="s">
        <v>6256</v>
      </c>
      <c r="E489" s="28" t="str">
        <f>IFERROR(_xlfn.XLOOKUP(B489,map_headernames!M:M,map_headernames!M:M),"")</f>
        <v/>
      </c>
      <c r="F489" s="28" t="str">
        <f>IFERROR(_xlfn.XLOOKUP(B489,map_headernames!N:N,map_headernames!N:N),"")</f>
        <v/>
      </c>
      <c r="G489" s="28" t="str">
        <f>IFERROR(_xlfn.XLOOKUP($B489,map_headernames!L:L,map_headernames!L:L),"")</f>
        <v/>
      </c>
      <c r="H489">
        <f>_xlfn.XLOOKUP(K489,map_headernames!$Q$1:$Q$734,map_headernames!$O$1:$O$734)</f>
        <v>0</v>
      </c>
      <c r="I489" s="23" t="str">
        <f>IFERROR(_xlfn.XLOOKUP(G489,map_headernames!L:L,map_headernames!O:O),"")</f>
        <v/>
      </c>
      <c r="L489" t="str">
        <f>IFERROR(_xlfn.XLOOKUP(G489,map_headernames!L:L,map_headernames!Q:Q),"")</f>
        <v/>
      </c>
      <c r="M489" t="str">
        <f>IFERROR(_xlfn.XLOOKUP(H489,map_headernames!O:O,map_headernames!Q:Q),"")</f>
        <v/>
      </c>
      <c r="O489" s="388" t="s">
        <v>6482</v>
      </c>
    </row>
    <row r="490" spans="1:15">
      <c r="A490">
        <v>470</v>
      </c>
      <c r="B490" t="s">
        <v>4205</v>
      </c>
      <c r="C490">
        <v>0</v>
      </c>
      <c r="D490" t="s">
        <v>6257</v>
      </c>
      <c r="E490" s="28" t="str">
        <f>IFERROR(_xlfn.XLOOKUP(B490,map_headernames!M:M,map_headernames!M:M),"")</f>
        <v/>
      </c>
      <c r="F490" s="28" t="str">
        <f>IFERROR(_xlfn.XLOOKUP(B490,map_headernames!N:N,map_headernames!N:N),"")</f>
        <v/>
      </c>
      <c r="G490" s="28" t="str">
        <f>IFERROR(_xlfn.XLOOKUP($B490,map_headernames!L:L,map_headernames!L:L),"")</f>
        <v/>
      </c>
      <c r="H490">
        <f>_xlfn.XLOOKUP(K490,map_headernames!$Q$1:$Q$734,map_headernames!$O$1:$O$734)</f>
        <v>0</v>
      </c>
      <c r="I490" s="23" t="str">
        <f>IFERROR(_xlfn.XLOOKUP(G490,map_headernames!L:L,map_headernames!O:O),"")</f>
        <v/>
      </c>
      <c r="L490" t="str">
        <f>IFERROR(_xlfn.XLOOKUP(G490,map_headernames!L:L,map_headernames!Q:Q),"")</f>
        <v/>
      </c>
      <c r="M490" t="str">
        <f>IFERROR(_xlfn.XLOOKUP(H490,map_headernames!O:O,map_headernames!Q:Q),"")</f>
        <v/>
      </c>
      <c r="O490" s="388" t="s">
        <v>6482</v>
      </c>
    </row>
    <row r="491" spans="1:15">
      <c r="A491">
        <v>471</v>
      </c>
      <c r="B491" t="s">
        <v>4208</v>
      </c>
      <c r="C491">
        <v>0</v>
      </c>
      <c r="D491" t="s">
        <v>6258</v>
      </c>
      <c r="E491" s="28" t="str">
        <f>IFERROR(_xlfn.XLOOKUP(B491,map_headernames!M:M,map_headernames!M:M),"")</f>
        <v/>
      </c>
      <c r="F491" s="28" t="str">
        <f>IFERROR(_xlfn.XLOOKUP(B491,map_headernames!N:N,map_headernames!N:N),"")</f>
        <v/>
      </c>
      <c r="G491" s="28" t="str">
        <f>IFERROR(_xlfn.XLOOKUP($B491,map_headernames!L:L,map_headernames!L:L),"")</f>
        <v/>
      </c>
      <c r="H491">
        <f>_xlfn.XLOOKUP(K491,map_headernames!$Q$1:$Q$734,map_headernames!$O$1:$O$734)</f>
        <v>0</v>
      </c>
      <c r="I491" s="23" t="str">
        <f>IFERROR(_xlfn.XLOOKUP(G491,map_headernames!L:L,map_headernames!O:O),"")</f>
        <v/>
      </c>
      <c r="L491" t="str">
        <f>IFERROR(_xlfn.XLOOKUP(G491,map_headernames!L:L,map_headernames!Q:Q),"")</f>
        <v/>
      </c>
      <c r="M491" t="str">
        <f>IFERROR(_xlfn.XLOOKUP(H491,map_headernames!O:O,map_headernames!Q:Q),"")</f>
        <v/>
      </c>
      <c r="O491" s="388" t="s">
        <v>6482</v>
      </c>
    </row>
    <row r="492" spans="1:15">
      <c r="A492">
        <v>472</v>
      </c>
      <c r="B492" t="s">
        <v>4211</v>
      </c>
      <c r="C492">
        <v>0</v>
      </c>
      <c r="D492" t="s">
        <v>6259</v>
      </c>
      <c r="E492" s="28" t="str">
        <f>IFERROR(_xlfn.XLOOKUP(B492,map_headernames!M:M,map_headernames!M:M),"")</f>
        <v/>
      </c>
      <c r="F492" s="28" t="str">
        <f>IFERROR(_xlfn.XLOOKUP(B492,map_headernames!N:N,map_headernames!N:N),"")</f>
        <v/>
      </c>
      <c r="G492" s="28" t="str">
        <f>IFERROR(_xlfn.XLOOKUP($B492,map_headernames!L:L,map_headernames!L:L),"")</f>
        <v/>
      </c>
      <c r="H492">
        <f>_xlfn.XLOOKUP(K492,map_headernames!$Q$1:$Q$734,map_headernames!$O$1:$O$734)</f>
        <v>0</v>
      </c>
      <c r="I492" s="23" t="str">
        <f>IFERROR(_xlfn.XLOOKUP(G492,map_headernames!L:L,map_headernames!O:O),"")</f>
        <v/>
      </c>
      <c r="L492" t="str">
        <f>IFERROR(_xlfn.XLOOKUP(G492,map_headernames!L:L,map_headernames!Q:Q),"")</f>
        <v/>
      </c>
      <c r="M492" t="str">
        <f>IFERROR(_xlfn.XLOOKUP(H492,map_headernames!O:O,map_headernames!Q:Q),"")</f>
        <v/>
      </c>
      <c r="O492" s="388" t="s">
        <v>6482</v>
      </c>
    </row>
    <row r="493" spans="1:15">
      <c r="A493">
        <v>473</v>
      </c>
      <c r="B493" t="s">
        <v>4214</v>
      </c>
      <c r="C493">
        <v>0</v>
      </c>
      <c r="D493" t="s">
        <v>6260</v>
      </c>
      <c r="E493" s="28" t="str">
        <f>IFERROR(_xlfn.XLOOKUP(B493,map_headernames!M:M,map_headernames!M:M),"")</f>
        <v/>
      </c>
      <c r="F493" s="28" t="str">
        <f>IFERROR(_xlfn.XLOOKUP(B493,map_headernames!N:N,map_headernames!N:N),"")</f>
        <v/>
      </c>
      <c r="G493" s="28" t="str">
        <f>IFERROR(_xlfn.XLOOKUP($B493,map_headernames!L:L,map_headernames!L:L),"")</f>
        <v/>
      </c>
      <c r="H493">
        <f>_xlfn.XLOOKUP(K493,map_headernames!$Q$1:$Q$734,map_headernames!$O$1:$O$734)</f>
        <v>0</v>
      </c>
      <c r="I493" s="23" t="str">
        <f>IFERROR(_xlfn.XLOOKUP(G493,map_headernames!L:L,map_headernames!O:O),"")</f>
        <v/>
      </c>
      <c r="L493" t="str">
        <f>IFERROR(_xlfn.XLOOKUP(G493,map_headernames!L:L,map_headernames!Q:Q),"")</f>
        <v/>
      </c>
      <c r="M493" t="str">
        <f>IFERROR(_xlfn.XLOOKUP(H493,map_headernames!O:O,map_headernames!Q:Q),"")</f>
        <v/>
      </c>
      <c r="O493" s="388" t="s">
        <v>6482</v>
      </c>
    </row>
    <row r="494" spans="1:15">
      <c r="A494">
        <v>474</v>
      </c>
      <c r="B494" t="s">
        <v>4217</v>
      </c>
      <c r="C494">
        <v>0</v>
      </c>
      <c r="D494" t="s">
        <v>6261</v>
      </c>
      <c r="E494" s="28" t="str">
        <f>IFERROR(_xlfn.XLOOKUP(B494,map_headernames!M:M,map_headernames!M:M),"")</f>
        <v/>
      </c>
      <c r="F494" s="28" t="str">
        <f>IFERROR(_xlfn.XLOOKUP(B494,map_headernames!N:N,map_headernames!N:N),"")</f>
        <v/>
      </c>
      <c r="G494" s="28" t="str">
        <f>IFERROR(_xlfn.XLOOKUP($B494,map_headernames!L:L,map_headernames!L:L),"")</f>
        <v/>
      </c>
      <c r="H494">
        <f>_xlfn.XLOOKUP(K494,map_headernames!$Q$1:$Q$734,map_headernames!$O$1:$O$734)</f>
        <v>0</v>
      </c>
      <c r="I494" s="23" t="str">
        <f>IFERROR(_xlfn.XLOOKUP(G494,map_headernames!L:L,map_headernames!O:O),"")</f>
        <v/>
      </c>
      <c r="L494" t="str">
        <f>IFERROR(_xlfn.XLOOKUP(G494,map_headernames!L:L,map_headernames!Q:Q),"")</f>
        <v/>
      </c>
      <c r="M494" t="str">
        <f>IFERROR(_xlfn.XLOOKUP(H494,map_headernames!O:O,map_headernames!Q:Q),"")</f>
        <v/>
      </c>
      <c r="O494" s="388" t="s">
        <v>6482</v>
      </c>
    </row>
    <row r="495" spans="1:15">
      <c r="A495">
        <v>475</v>
      </c>
      <c r="B495" t="s">
        <v>4220</v>
      </c>
      <c r="C495">
        <v>0</v>
      </c>
      <c r="D495" t="s">
        <v>6262</v>
      </c>
      <c r="E495" s="28" t="str">
        <f>IFERROR(_xlfn.XLOOKUP(B495,map_headernames!M:M,map_headernames!M:M),"")</f>
        <v/>
      </c>
      <c r="F495" s="28" t="str">
        <f>IFERROR(_xlfn.XLOOKUP(B495,map_headernames!N:N,map_headernames!N:N),"")</f>
        <v/>
      </c>
      <c r="G495" s="28" t="str">
        <f>IFERROR(_xlfn.XLOOKUP($B495,map_headernames!L:L,map_headernames!L:L),"")</f>
        <v/>
      </c>
      <c r="H495">
        <f>_xlfn.XLOOKUP(K495,map_headernames!$Q$1:$Q$734,map_headernames!$O$1:$O$734)</f>
        <v>0</v>
      </c>
      <c r="I495" s="23" t="str">
        <f>IFERROR(_xlfn.XLOOKUP(G495,map_headernames!L:L,map_headernames!O:O),"")</f>
        <v/>
      </c>
      <c r="L495" t="str">
        <f>IFERROR(_xlfn.XLOOKUP(G495,map_headernames!L:L,map_headernames!Q:Q),"")</f>
        <v/>
      </c>
      <c r="M495" t="str">
        <f>IFERROR(_xlfn.XLOOKUP(H495,map_headernames!O:O,map_headernames!Q:Q),"")</f>
        <v/>
      </c>
      <c r="O495" s="388" t="s">
        <v>6482</v>
      </c>
    </row>
    <row r="496" spans="1:15">
      <c r="A496">
        <v>476</v>
      </c>
      <c r="B496" t="s">
        <v>4223</v>
      </c>
      <c r="C496">
        <v>0</v>
      </c>
      <c r="D496" t="s">
        <v>6263</v>
      </c>
      <c r="E496" s="28" t="str">
        <f>IFERROR(_xlfn.XLOOKUP(B496,map_headernames!M:M,map_headernames!M:M),"")</f>
        <v/>
      </c>
      <c r="F496" s="28" t="str">
        <f>IFERROR(_xlfn.XLOOKUP(B496,map_headernames!N:N,map_headernames!N:N),"")</f>
        <v/>
      </c>
      <c r="G496" s="28" t="str">
        <f>IFERROR(_xlfn.XLOOKUP($B496,map_headernames!L:L,map_headernames!L:L),"")</f>
        <v/>
      </c>
      <c r="H496">
        <f>_xlfn.XLOOKUP(K496,map_headernames!$Q$1:$Q$734,map_headernames!$O$1:$O$734)</f>
        <v>0</v>
      </c>
      <c r="I496" s="23" t="str">
        <f>IFERROR(_xlfn.XLOOKUP(G496,map_headernames!L:L,map_headernames!O:O),"")</f>
        <v/>
      </c>
      <c r="L496" t="str">
        <f>IFERROR(_xlfn.XLOOKUP(G496,map_headernames!L:L,map_headernames!Q:Q),"")</f>
        <v/>
      </c>
      <c r="M496" t="str">
        <f>IFERROR(_xlfn.XLOOKUP(H496,map_headernames!O:O,map_headernames!Q:Q),"")</f>
        <v/>
      </c>
      <c r="O496" s="388" t="s">
        <v>6482</v>
      </c>
    </row>
    <row r="497" spans="1:15">
      <c r="A497">
        <v>477</v>
      </c>
      <c r="B497" t="s">
        <v>4226</v>
      </c>
      <c r="C497">
        <v>0</v>
      </c>
      <c r="D497" t="s">
        <v>6264</v>
      </c>
      <c r="E497" s="28" t="str">
        <f>IFERROR(_xlfn.XLOOKUP(B497,map_headernames!M:M,map_headernames!M:M),"")</f>
        <v/>
      </c>
      <c r="F497" s="28" t="str">
        <f>IFERROR(_xlfn.XLOOKUP(B497,map_headernames!N:N,map_headernames!N:N),"")</f>
        <v/>
      </c>
      <c r="G497" s="28" t="str">
        <f>IFERROR(_xlfn.XLOOKUP($B497,map_headernames!L:L,map_headernames!L:L),"")</f>
        <v/>
      </c>
      <c r="H497">
        <f>_xlfn.XLOOKUP(K497,map_headernames!$Q$1:$Q$734,map_headernames!$O$1:$O$734)</f>
        <v>0</v>
      </c>
      <c r="I497" s="23" t="str">
        <f>IFERROR(_xlfn.XLOOKUP(G497,map_headernames!L:L,map_headernames!O:O),"")</f>
        <v/>
      </c>
      <c r="L497" t="str">
        <f>IFERROR(_xlfn.XLOOKUP(G497,map_headernames!L:L,map_headernames!Q:Q),"")</f>
        <v/>
      </c>
      <c r="M497" t="str">
        <f>IFERROR(_xlfn.XLOOKUP(H497,map_headernames!O:O,map_headernames!Q:Q),"")</f>
        <v/>
      </c>
      <c r="O497" s="388" t="s">
        <v>6482</v>
      </c>
    </row>
    <row r="498" spans="1:15">
      <c r="A498">
        <v>478</v>
      </c>
      <c r="B498" t="s">
        <v>4229</v>
      </c>
      <c r="C498">
        <v>0</v>
      </c>
      <c r="D498" t="s">
        <v>6265</v>
      </c>
      <c r="E498" s="28" t="str">
        <f>IFERROR(_xlfn.XLOOKUP(B498,map_headernames!M:M,map_headernames!M:M),"")</f>
        <v/>
      </c>
      <c r="F498" s="28" t="str">
        <f>IFERROR(_xlfn.XLOOKUP(B498,map_headernames!N:N,map_headernames!N:N),"")</f>
        <v/>
      </c>
      <c r="G498" s="28" t="str">
        <f>IFERROR(_xlfn.XLOOKUP($B498,map_headernames!L:L,map_headernames!L:L),"")</f>
        <v/>
      </c>
      <c r="H498">
        <f>_xlfn.XLOOKUP(K498,map_headernames!$Q$1:$Q$734,map_headernames!$O$1:$O$734)</f>
        <v>0</v>
      </c>
      <c r="I498" s="23" t="str">
        <f>IFERROR(_xlfn.XLOOKUP(G498,map_headernames!L:L,map_headernames!O:O),"")</f>
        <v/>
      </c>
      <c r="L498" t="str">
        <f>IFERROR(_xlfn.XLOOKUP(G498,map_headernames!L:L,map_headernames!Q:Q),"")</f>
        <v/>
      </c>
      <c r="M498" t="str">
        <f>IFERROR(_xlfn.XLOOKUP(H498,map_headernames!O:O,map_headernames!Q:Q),"")</f>
        <v/>
      </c>
      <c r="O498" s="388" t="s">
        <v>6482</v>
      </c>
    </row>
    <row r="499" spans="1:15">
      <c r="A499">
        <v>479</v>
      </c>
      <c r="B499" t="s">
        <v>4232</v>
      </c>
      <c r="C499">
        <v>9</v>
      </c>
      <c r="D499" t="s">
        <v>6266</v>
      </c>
      <c r="E499" s="28" t="str">
        <f>IFERROR(_xlfn.XLOOKUP(B499,map_headernames!M:M,map_headernames!M:M),"")</f>
        <v/>
      </c>
      <c r="F499" s="28" t="str">
        <f>IFERROR(_xlfn.XLOOKUP(B499,map_headernames!N:N,map_headernames!N:N),"")</f>
        <v/>
      </c>
      <c r="G499" s="28" t="str">
        <f>IFERROR(_xlfn.XLOOKUP($B499,map_headernames!L:L,map_headernames!L:L),"")</f>
        <v/>
      </c>
      <c r="H499">
        <f>_xlfn.XLOOKUP(K499,map_headernames!$Q$1:$Q$734,map_headernames!$O$1:$O$734)</f>
        <v>0</v>
      </c>
      <c r="I499" s="23" t="str">
        <f>IFERROR(_xlfn.XLOOKUP(G499,map_headernames!L:L,map_headernames!O:O),"")</f>
        <v/>
      </c>
      <c r="L499" t="str">
        <f>IFERROR(_xlfn.XLOOKUP(G499,map_headernames!L:L,map_headernames!Q:Q),"")</f>
        <v/>
      </c>
      <c r="M499" t="str">
        <f>IFERROR(_xlfn.XLOOKUP(H499,map_headernames!O:O,map_headernames!Q:Q),"")</f>
        <v/>
      </c>
      <c r="O499" s="388" t="s">
        <v>6482</v>
      </c>
    </row>
    <row r="500" spans="1:15">
      <c r="A500">
        <v>480</v>
      </c>
      <c r="B500" t="s">
        <v>4234</v>
      </c>
      <c r="C500">
        <v>11.1111111111111</v>
      </c>
      <c r="D500" t="s">
        <v>6267</v>
      </c>
      <c r="E500" s="28" t="str">
        <f>IFERROR(_xlfn.XLOOKUP(B500,map_headernames!M:M,map_headernames!M:M),"")</f>
        <v/>
      </c>
      <c r="F500" s="28" t="str">
        <f>IFERROR(_xlfn.XLOOKUP(B500,map_headernames!N:N,map_headernames!N:N),"")</f>
        <v/>
      </c>
      <c r="G500" s="28" t="str">
        <f>IFERROR(_xlfn.XLOOKUP($B500,map_headernames!L:L,map_headernames!L:L),"")</f>
        <v/>
      </c>
      <c r="H500">
        <f>_xlfn.XLOOKUP(K500,map_headernames!$Q$1:$Q$734,map_headernames!$O$1:$O$734)</f>
        <v>0</v>
      </c>
      <c r="I500" s="23" t="str">
        <f>IFERROR(_xlfn.XLOOKUP(G500,map_headernames!L:L,map_headernames!O:O),"")</f>
        <v/>
      </c>
      <c r="L500" t="str">
        <f>IFERROR(_xlfn.XLOOKUP(G500,map_headernames!L:L,map_headernames!Q:Q),"")</f>
        <v/>
      </c>
      <c r="M500" t="str">
        <f>IFERROR(_xlfn.XLOOKUP(H500,map_headernames!O:O,map_headernames!Q:Q),"")</f>
        <v/>
      </c>
      <c r="O500" s="388" t="s">
        <v>6482</v>
      </c>
    </row>
    <row r="501" spans="1:15">
      <c r="A501">
        <v>481</v>
      </c>
      <c r="B501" t="s">
        <v>4237</v>
      </c>
      <c r="C501">
        <v>81</v>
      </c>
      <c r="D501" t="s">
        <v>6268</v>
      </c>
      <c r="E501" s="28" t="str">
        <f>IFERROR(_xlfn.XLOOKUP(B501,map_headernames!M:M,map_headernames!M:M),"")</f>
        <v/>
      </c>
      <c r="F501" s="28" t="str">
        <f>IFERROR(_xlfn.XLOOKUP(B501,map_headernames!N:N,map_headernames!N:N),"")</f>
        <v/>
      </c>
      <c r="G501" s="28" t="str">
        <f>IFERROR(_xlfn.XLOOKUP($B501,map_headernames!L:L,map_headernames!L:L),"")</f>
        <v/>
      </c>
      <c r="H501">
        <f>_xlfn.XLOOKUP(K501,map_headernames!$Q$1:$Q$734,map_headernames!$O$1:$O$734)</f>
        <v>0</v>
      </c>
      <c r="I501" s="23" t="str">
        <f>IFERROR(_xlfn.XLOOKUP(G501,map_headernames!L:L,map_headernames!O:O),"")</f>
        <v/>
      </c>
      <c r="L501" t="str">
        <f>IFERROR(_xlfn.XLOOKUP(G501,map_headernames!L:L,map_headernames!Q:Q),"")</f>
        <v/>
      </c>
      <c r="M501" t="str">
        <f>IFERROR(_xlfn.XLOOKUP(H501,map_headernames!O:O,map_headernames!Q:Q),"")</f>
        <v/>
      </c>
      <c r="O501" s="388" t="s">
        <v>6482</v>
      </c>
    </row>
    <row r="502" spans="1:15">
      <c r="A502">
        <v>482</v>
      </c>
      <c r="B502" t="s">
        <v>4239</v>
      </c>
      <c r="C502">
        <v>100</v>
      </c>
      <c r="D502" t="s">
        <v>6269</v>
      </c>
      <c r="E502" s="28" t="str">
        <f>IFERROR(_xlfn.XLOOKUP(B502,map_headernames!M:M,map_headernames!M:M),"")</f>
        <v/>
      </c>
      <c r="F502" s="28" t="str">
        <f>IFERROR(_xlfn.XLOOKUP(B502,map_headernames!N:N,map_headernames!N:N),"")</f>
        <v/>
      </c>
      <c r="G502" s="28" t="str">
        <f>IFERROR(_xlfn.XLOOKUP($B502,map_headernames!L:L,map_headernames!L:L),"")</f>
        <v/>
      </c>
      <c r="H502">
        <f>_xlfn.XLOOKUP(K502,map_headernames!$Q$1:$Q$734,map_headernames!$O$1:$O$734)</f>
        <v>0</v>
      </c>
      <c r="I502" s="23" t="str">
        <f>IFERROR(_xlfn.XLOOKUP(G502,map_headernames!L:L,map_headernames!O:O),"")</f>
        <v/>
      </c>
      <c r="L502" t="str">
        <f>IFERROR(_xlfn.XLOOKUP(G502,map_headernames!L:L,map_headernames!Q:Q),"")</f>
        <v/>
      </c>
      <c r="M502" t="str">
        <f>IFERROR(_xlfn.XLOOKUP(H502,map_headernames!O:O,map_headernames!Q:Q),"")</f>
        <v/>
      </c>
      <c r="O502" s="388" t="s">
        <v>6482</v>
      </c>
    </row>
    <row r="503" spans="1:15">
      <c r="A503">
        <v>483</v>
      </c>
      <c r="B503" t="s">
        <v>4242</v>
      </c>
      <c r="C503">
        <v>0</v>
      </c>
      <c r="D503" t="s">
        <v>6270</v>
      </c>
      <c r="E503" s="28" t="str">
        <f>IFERROR(_xlfn.XLOOKUP(B503,map_headernames!M:M,map_headernames!M:M),"")</f>
        <v/>
      </c>
      <c r="F503" s="28" t="str">
        <f>IFERROR(_xlfn.XLOOKUP(B503,map_headernames!N:N,map_headernames!N:N),"")</f>
        <v/>
      </c>
      <c r="G503" s="28" t="str">
        <f>IFERROR(_xlfn.XLOOKUP($B503,map_headernames!L:L,map_headernames!L:L),"")</f>
        <v/>
      </c>
      <c r="H503">
        <f>_xlfn.XLOOKUP(K503,map_headernames!$Q$1:$Q$734,map_headernames!$O$1:$O$734)</f>
        <v>0</v>
      </c>
      <c r="I503" s="23" t="str">
        <f>IFERROR(_xlfn.XLOOKUP(G503,map_headernames!L:L,map_headernames!O:O),"")</f>
        <v/>
      </c>
      <c r="L503" t="str">
        <f>IFERROR(_xlfn.XLOOKUP(G503,map_headernames!L:L,map_headernames!Q:Q),"")</f>
        <v/>
      </c>
      <c r="M503" t="str">
        <f>IFERROR(_xlfn.XLOOKUP(H503,map_headernames!O:O,map_headernames!Q:Q),"")</f>
        <v/>
      </c>
      <c r="O503" s="388" t="s">
        <v>6482</v>
      </c>
    </row>
    <row r="504" spans="1:15">
      <c r="A504">
        <v>484</v>
      </c>
      <c r="B504" t="s">
        <v>4244</v>
      </c>
      <c r="C504">
        <v>0</v>
      </c>
      <c r="D504" t="s">
        <v>6271</v>
      </c>
      <c r="E504" s="28" t="str">
        <f>IFERROR(_xlfn.XLOOKUP(B504,map_headernames!M:M,map_headernames!M:M),"")</f>
        <v/>
      </c>
      <c r="F504" s="28" t="str">
        <f>IFERROR(_xlfn.XLOOKUP(B504,map_headernames!N:N,map_headernames!N:N),"")</f>
        <v/>
      </c>
      <c r="G504" s="28" t="str">
        <f>IFERROR(_xlfn.XLOOKUP($B504,map_headernames!L:L,map_headernames!L:L),"")</f>
        <v/>
      </c>
      <c r="H504">
        <f>_xlfn.XLOOKUP(K504,map_headernames!$Q$1:$Q$734,map_headernames!$O$1:$O$734)</f>
        <v>0</v>
      </c>
      <c r="I504" s="23" t="str">
        <f>IFERROR(_xlfn.XLOOKUP(G504,map_headernames!L:L,map_headernames!O:O),"")</f>
        <v/>
      </c>
      <c r="L504" t="str">
        <f>IFERROR(_xlfn.XLOOKUP(G504,map_headernames!L:L,map_headernames!Q:Q),"")</f>
        <v/>
      </c>
      <c r="M504" t="str">
        <f>IFERROR(_xlfn.XLOOKUP(H504,map_headernames!O:O,map_headernames!Q:Q),"")</f>
        <v/>
      </c>
      <c r="O504" s="388" t="s">
        <v>6482</v>
      </c>
    </row>
    <row r="505" spans="1:15">
      <c r="A505">
        <v>485</v>
      </c>
      <c r="B505" t="s">
        <v>4247</v>
      </c>
      <c r="C505">
        <v>209</v>
      </c>
      <c r="D505" t="s">
        <v>6272</v>
      </c>
      <c r="E505" s="28" t="str">
        <f>IFERROR(_xlfn.XLOOKUP(B505,map_headernames!M:M,map_headernames!M:M),"")</f>
        <v/>
      </c>
      <c r="F505" s="28" t="str">
        <f>IFERROR(_xlfn.XLOOKUP(B505,map_headernames!N:N,map_headernames!N:N),"")</f>
        <v/>
      </c>
      <c r="G505" s="28" t="str">
        <f>IFERROR(_xlfn.XLOOKUP($B505,map_headernames!L:L,map_headernames!L:L),"")</f>
        <v/>
      </c>
      <c r="H505">
        <f>_xlfn.XLOOKUP(K505,map_headernames!$Q$1:$Q$734,map_headernames!$O$1:$O$734)</f>
        <v>0</v>
      </c>
      <c r="I505" s="23" t="str">
        <f>IFERROR(_xlfn.XLOOKUP(G505,map_headernames!L:L,map_headernames!O:O),"")</f>
        <v/>
      </c>
      <c r="L505" t="str">
        <f>IFERROR(_xlfn.XLOOKUP(G505,map_headernames!L:L,map_headernames!Q:Q),"")</f>
        <v/>
      </c>
      <c r="M505" t="str">
        <f>IFERROR(_xlfn.XLOOKUP(H505,map_headernames!O:O,map_headernames!Q:Q),"")</f>
        <v/>
      </c>
      <c r="O505" s="388" t="s">
        <v>6482</v>
      </c>
    </row>
    <row r="506" spans="1:15">
      <c r="A506">
        <v>486</v>
      </c>
      <c r="B506" t="s">
        <v>4249</v>
      </c>
      <c r="C506">
        <v>74.910394265232995</v>
      </c>
      <c r="D506" t="s">
        <v>6273</v>
      </c>
      <c r="E506" s="28" t="str">
        <f>IFERROR(_xlfn.XLOOKUP(B506,map_headernames!M:M,map_headernames!M:M),"")</f>
        <v/>
      </c>
      <c r="F506" s="28" t="str">
        <f>IFERROR(_xlfn.XLOOKUP(B506,map_headernames!N:N,map_headernames!N:N),"")</f>
        <v/>
      </c>
      <c r="G506" s="28" t="str">
        <f>IFERROR(_xlfn.XLOOKUP($B506,map_headernames!L:L,map_headernames!L:L),"")</f>
        <v/>
      </c>
      <c r="H506">
        <f>_xlfn.XLOOKUP(K506,map_headernames!$Q$1:$Q$734,map_headernames!$O$1:$O$734)</f>
        <v>0</v>
      </c>
      <c r="I506" s="23" t="str">
        <f>IFERROR(_xlfn.XLOOKUP(G506,map_headernames!L:L,map_headernames!O:O),"")</f>
        <v/>
      </c>
      <c r="L506" t="str">
        <f>IFERROR(_xlfn.XLOOKUP(G506,map_headernames!L:L,map_headernames!Q:Q),"")</f>
        <v/>
      </c>
      <c r="M506" t="str">
        <f>IFERROR(_xlfn.XLOOKUP(H506,map_headernames!O:O,map_headernames!Q:Q),"")</f>
        <v/>
      </c>
      <c r="O506" s="388" t="s">
        <v>6482</v>
      </c>
    </row>
    <row r="507" spans="1:15">
      <c r="A507">
        <v>487</v>
      </c>
      <c r="B507" t="s">
        <v>4252</v>
      </c>
      <c r="C507">
        <v>0</v>
      </c>
      <c r="D507" t="s">
        <v>6274</v>
      </c>
      <c r="E507" s="28" t="str">
        <f>IFERROR(_xlfn.XLOOKUP(B507,map_headernames!M:M,map_headernames!M:M),"")</f>
        <v/>
      </c>
      <c r="F507" s="28" t="str">
        <f>IFERROR(_xlfn.XLOOKUP(B507,map_headernames!N:N,map_headernames!N:N),"")</f>
        <v/>
      </c>
      <c r="G507" s="28" t="str">
        <f>IFERROR(_xlfn.XLOOKUP($B507,map_headernames!L:L,map_headernames!L:L),"")</f>
        <v/>
      </c>
      <c r="H507">
        <f>_xlfn.XLOOKUP(K507,map_headernames!$Q$1:$Q$734,map_headernames!$O$1:$O$734)</f>
        <v>0</v>
      </c>
      <c r="I507" s="23" t="str">
        <f>IFERROR(_xlfn.XLOOKUP(G507,map_headernames!L:L,map_headernames!O:O),"")</f>
        <v/>
      </c>
      <c r="L507" t="str">
        <f>IFERROR(_xlfn.XLOOKUP(G507,map_headernames!L:L,map_headernames!Q:Q),"")</f>
        <v/>
      </c>
      <c r="M507" t="str">
        <f>IFERROR(_xlfn.XLOOKUP(H507,map_headernames!O:O,map_headernames!Q:Q),"")</f>
        <v/>
      </c>
      <c r="O507" s="388" t="s">
        <v>6482</v>
      </c>
    </row>
    <row r="508" spans="1:15">
      <c r="A508">
        <v>488</v>
      </c>
      <c r="B508" t="s">
        <v>4254</v>
      </c>
      <c r="C508">
        <v>0</v>
      </c>
      <c r="D508" t="s">
        <v>6275</v>
      </c>
      <c r="E508" s="28" t="str">
        <f>IFERROR(_xlfn.XLOOKUP(B508,map_headernames!M:M,map_headernames!M:M),"")</f>
        <v/>
      </c>
      <c r="F508" s="28" t="str">
        <f>IFERROR(_xlfn.XLOOKUP(B508,map_headernames!N:N,map_headernames!N:N),"")</f>
        <v/>
      </c>
      <c r="G508" s="28" t="str">
        <f>IFERROR(_xlfn.XLOOKUP($B508,map_headernames!L:L,map_headernames!L:L),"")</f>
        <v/>
      </c>
      <c r="H508">
        <f>_xlfn.XLOOKUP(K508,map_headernames!$Q$1:$Q$734,map_headernames!$O$1:$O$734)</f>
        <v>0</v>
      </c>
      <c r="I508" s="23" t="str">
        <f>IFERROR(_xlfn.XLOOKUP(G508,map_headernames!L:L,map_headernames!O:O),"")</f>
        <v/>
      </c>
      <c r="L508" t="str">
        <f>IFERROR(_xlfn.XLOOKUP(G508,map_headernames!L:L,map_headernames!Q:Q),"")</f>
        <v/>
      </c>
      <c r="M508" t="str">
        <f>IFERROR(_xlfn.XLOOKUP(H508,map_headernames!O:O,map_headernames!Q:Q),"")</f>
        <v/>
      </c>
      <c r="O508" s="388" t="s">
        <v>6482</v>
      </c>
    </row>
    <row r="509" spans="1:15">
      <c r="A509">
        <v>489</v>
      </c>
      <c r="B509" t="s">
        <v>4257</v>
      </c>
      <c r="C509">
        <v>0</v>
      </c>
      <c r="D509" t="s">
        <v>6276</v>
      </c>
      <c r="E509" s="28" t="str">
        <f>IFERROR(_xlfn.XLOOKUP(B509,map_headernames!M:M,map_headernames!M:M),"")</f>
        <v/>
      </c>
      <c r="F509" s="28" t="str">
        <f>IFERROR(_xlfn.XLOOKUP(B509,map_headernames!N:N,map_headernames!N:N),"")</f>
        <v/>
      </c>
      <c r="G509" s="28" t="str">
        <f>IFERROR(_xlfn.XLOOKUP($B509,map_headernames!L:L,map_headernames!L:L),"")</f>
        <v/>
      </c>
      <c r="H509">
        <f>_xlfn.XLOOKUP(K509,map_headernames!$Q$1:$Q$734,map_headernames!$O$1:$O$734)</f>
        <v>0</v>
      </c>
      <c r="I509" s="23" t="str">
        <f>IFERROR(_xlfn.XLOOKUP(G509,map_headernames!L:L,map_headernames!O:O),"")</f>
        <v/>
      </c>
      <c r="L509" t="str">
        <f>IFERROR(_xlfn.XLOOKUP(G509,map_headernames!L:L,map_headernames!Q:Q),"")</f>
        <v/>
      </c>
      <c r="M509" t="str">
        <f>IFERROR(_xlfn.XLOOKUP(H509,map_headernames!O:O,map_headernames!Q:Q),"")</f>
        <v/>
      </c>
      <c r="O509" s="388" t="s">
        <v>6482</v>
      </c>
    </row>
    <row r="510" spans="1:15">
      <c r="A510">
        <v>490</v>
      </c>
      <c r="B510" t="s">
        <v>4259</v>
      </c>
      <c r="C510">
        <v>0</v>
      </c>
      <c r="D510" t="s">
        <v>6277</v>
      </c>
      <c r="E510" s="28" t="str">
        <f>IFERROR(_xlfn.XLOOKUP(B510,map_headernames!M:M,map_headernames!M:M),"")</f>
        <v/>
      </c>
      <c r="F510" s="28" t="str">
        <f>IFERROR(_xlfn.XLOOKUP(B510,map_headernames!N:N,map_headernames!N:N),"")</f>
        <v/>
      </c>
      <c r="G510" s="28" t="str">
        <f>IFERROR(_xlfn.XLOOKUP($B510,map_headernames!L:L,map_headernames!L:L),"")</f>
        <v/>
      </c>
      <c r="H510">
        <f>_xlfn.XLOOKUP(K510,map_headernames!$Q$1:$Q$734,map_headernames!$O$1:$O$734)</f>
        <v>0</v>
      </c>
      <c r="I510" s="23" t="str">
        <f>IFERROR(_xlfn.XLOOKUP(G510,map_headernames!L:L,map_headernames!O:O),"")</f>
        <v/>
      </c>
      <c r="L510" t="str">
        <f>IFERROR(_xlfn.XLOOKUP(G510,map_headernames!L:L,map_headernames!Q:Q),"")</f>
        <v/>
      </c>
      <c r="M510" t="str">
        <f>IFERROR(_xlfn.XLOOKUP(H510,map_headernames!O:O,map_headernames!Q:Q),"")</f>
        <v/>
      </c>
      <c r="O510" s="388" t="s">
        <v>6482</v>
      </c>
    </row>
    <row r="511" spans="1:15">
      <c r="A511">
        <v>491</v>
      </c>
      <c r="B511" t="s">
        <v>4262</v>
      </c>
      <c r="C511">
        <v>15</v>
      </c>
      <c r="D511" t="s">
        <v>6278</v>
      </c>
      <c r="E511" s="28" t="str">
        <f>IFERROR(_xlfn.XLOOKUP(B511,map_headernames!M:M,map_headernames!M:M),"")</f>
        <v/>
      </c>
      <c r="F511" s="28" t="str">
        <f>IFERROR(_xlfn.XLOOKUP(B511,map_headernames!N:N,map_headernames!N:N),"")</f>
        <v/>
      </c>
      <c r="G511" s="28" t="str">
        <f>IFERROR(_xlfn.XLOOKUP($B511,map_headernames!L:L,map_headernames!L:L),"")</f>
        <v/>
      </c>
      <c r="H511">
        <f>_xlfn.XLOOKUP(K511,map_headernames!$Q$1:$Q$734,map_headernames!$O$1:$O$734)</f>
        <v>0</v>
      </c>
      <c r="I511" s="23" t="str">
        <f>IFERROR(_xlfn.XLOOKUP(G511,map_headernames!L:L,map_headernames!O:O),"")</f>
        <v/>
      </c>
      <c r="L511" t="str">
        <f>IFERROR(_xlfn.XLOOKUP(G511,map_headernames!L:L,map_headernames!Q:Q),"")</f>
        <v/>
      </c>
      <c r="M511" t="str">
        <f>IFERROR(_xlfn.XLOOKUP(H511,map_headernames!O:O,map_headernames!Q:Q),"")</f>
        <v/>
      </c>
      <c r="O511" s="388" t="s">
        <v>6482</v>
      </c>
    </row>
    <row r="512" spans="1:15">
      <c r="A512">
        <v>492</v>
      </c>
      <c r="B512" t="s">
        <v>4264</v>
      </c>
      <c r="C512">
        <v>5.3763440860215104</v>
      </c>
      <c r="D512" t="s">
        <v>6279</v>
      </c>
      <c r="E512" s="28" t="str">
        <f>IFERROR(_xlfn.XLOOKUP(B512,map_headernames!M:M,map_headernames!M:M),"")</f>
        <v/>
      </c>
      <c r="F512" s="28" t="str">
        <f>IFERROR(_xlfn.XLOOKUP(B512,map_headernames!N:N,map_headernames!N:N),"")</f>
        <v/>
      </c>
      <c r="G512" s="28" t="str">
        <f>IFERROR(_xlfn.XLOOKUP($B512,map_headernames!L:L,map_headernames!L:L),"")</f>
        <v/>
      </c>
      <c r="H512">
        <f>_xlfn.XLOOKUP(K512,map_headernames!$Q$1:$Q$734,map_headernames!$O$1:$O$734)</f>
        <v>0</v>
      </c>
      <c r="I512" s="23" t="str">
        <f>IFERROR(_xlfn.XLOOKUP(G512,map_headernames!L:L,map_headernames!O:O),"")</f>
        <v/>
      </c>
      <c r="L512" t="str">
        <f>IFERROR(_xlfn.XLOOKUP(G512,map_headernames!L:L,map_headernames!Q:Q),"")</f>
        <v/>
      </c>
      <c r="M512" t="str">
        <f>IFERROR(_xlfn.XLOOKUP(H512,map_headernames!O:O,map_headernames!Q:Q),"")</f>
        <v/>
      </c>
      <c r="O512" s="388" t="s">
        <v>6482</v>
      </c>
    </row>
    <row r="513" spans="1:15">
      <c r="A513">
        <v>493</v>
      </c>
      <c r="B513" t="s">
        <v>4267</v>
      </c>
      <c r="C513">
        <v>0</v>
      </c>
      <c r="D513" t="s">
        <v>6280</v>
      </c>
      <c r="E513" s="28" t="str">
        <f>IFERROR(_xlfn.XLOOKUP(B513,map_headernames!M:M,map_headernames!M:M),"")</f>
        <v/>
      </c>
      <c r="F513" s="28" t="str">
        <f>IFERROR(_xlfn.XLOOKUP(B513,map_headernames!N:N,map_headernames!N:N),"")</f>
        <v/>
      </c>
      <c r="G513" s="28" t="str">
        <f>IFERROR(_xlfn.XLOOKUP($B513,map_headernames!L:L,map_headernames!L:L),"")</f>
        <v/>
      </c>
      <c r="H513">
        <f>_xlfn.XLOOKUP(K513,map_headernames!$Q$1:$Q$734,map_headernames!$O$1:$O$734)</f>
        <v>0</v>
      </c>
      <c r="I513" s="23" t="str">
        <f>IFERROR(_xlfn.XLOOKUP(G513,map_headernames!L:L,map_headernames!O:O),"")</f>
        <v/>
      </c>
      <c r="L513" t="str">
        <f>IFERROR(_xlfn.XLOOKUP(G513,map_headernames!L:L,map_headernames!Q:Q),"")</f>
        <v/>
      </c>
      <c r="M513" t="str">
        <f>IFERROR(_xlfn.XLOOKUP(H513,map_headernames!O:O,map_headernames!Q:Q),"")</f>
        <v/>
      </c>
      <c r="O513" s="388" t="s">
        <v>6482</v>
      </c>
    </row>
    <row r="514" spans="1:15">
      <c r="A514">
        <v>494</v>
      </c>
      <c r="B514" t="s">
        <v>4269</v>
      </c>
      <c r="C514">
        <v>0</v>
      </c>
      <c r="D514" t="s">
        <v>6281</v>
      </c>
      <c r="E514" s="28" t="str">
        <f>IFERROR(_xlfn.XLOOKUP(B514,map_headernames!M:M,map_headernames!M:M),"")</f>
        <v/>
      </c>
      <c r="F514" s="28" t="str">
        <f>IFERROR(_xlfn.XLOOKUP(B514,map_headernames!N:N,map_headernames!N:N),"")</f>
        <v/>
      </c>
      <c r="G514" s="28" t="str">
        <f>IFERROR(_xlfn.XLOOKUP($B514,map_headernames!L:L,map_headernames!L:L),"")</f>
        <v/>
      </c>
      <c r="H514">
        <f>_xlfn.XLOOKUP(K514,map_headernames!$Q$1:$Q$734,map_headernames!$O$1:$O$734)</f>
        <v>0</v>
      </c>
      <c r="I514" s="23" t="str">
        <f>IFERROR(_xlfn.XLOOKUP(G514,map_headernames!L:L,map_headernames!O:O),"")</f>
        <v/>
      </c>
      <c r="L514" t="str">
        <f>IFERROR(_xlfn.XLOOKUP(G514,map_headernames!L:L,map_headernames!Q:Q),"")</f>
        <v/>
      </c>
      <c r="M514" t="str">
        <f>IFERROR(_xlfn.XLOOKUP(H514,map_headernames!O:O,map_headernames!Q:Q),"")</f>
        <v/>
      </c>
      <c r="O514" s="388" t="s">
        <v>6482</v>
      </c>
    </row>
    <row r="515" spans="1:15">
      <c r="A515">
        <v>495</v>
      </c>
      <c r="B515" t="s">
        <v>4272</v>
      </c>
      <c r="C515">
        <v>0</v>
      </c>
      <c r="D515" t="s">
        <v>6282</v>
      </c>
      <c r="E515" s="28" t="str">
        <f>IFERROR(_xlfn.XLOOKUP(B515,map_headernames!M:M,map_headernames!M:M),"")</f>
        <v/>
      </c>
      <c r="F515" s="28" t="str">
        <f>IFERROR(_xlfn.XLOOKUP(B515,map_headernames!N:N,map_headernames!N:N),"")</f>
        <v/>
      </c>
      <c r="G515" s="28" t="str">
        <f>IFERROR(_xlfn.XLOOKUP($B515,map_headernames!L:L,map_headernames!L:L),"")</f>
        <v/>
      </c>
      <c r="H515">
        <f>_xlfn.XLOOKUP(K515,map_headernames!$Q$1:$Q$734,map_headernames!$O$1:$O$734)</f>
        <v>0</v>
      </c>
      <c r="I515" s="23" t="str">
        <f>IFERROR(_xlfn.XLOOKUP(G515,map_headernames!L:L,map_headernames!O:O),"")</f>
        <v/>
      </c>
      <c r="L515" t="str">
        <f>IFERROR(_xlfn.XLOOKUP(G515,map_headernames!L:L,map_headernames!Q:Q),"")</f>
        <v/>
      </c>
      <c r="M515" t="str">
        <f>IFERROR(_xlfn.XLOOKUP(H515,map_headernames!O:O,map_headernames!Q:Q),"")</f>
        <v/>
      </c>
      <c r="O515" s="388" t="s">
        <v>6482</v>
      </c>
    </row>
    <row r="516" spans="1:15">
      <c r="A516">
        <v>496</v>
      </c>
      <c r="B516" t="s">
        <v>4274</v>
      </c>
      <c r="C516">
        <v>0</v>
      </c>
      <c r="D516" t="s">
        <v>6283</v>
      </c>
      <c r="E516" s="28" t="str">
        <f>IFERROR(_xlfn.XLOOKUP(B516,map_headernames!M:M,map_headernames!M:M),"")</f>
        <v/>
      </c>
      <c r="F516" s="28" t="str">
        <f>IFERROR(_xlfn.XLOOKUP(B516,map_headernames!N:N,map_headernames!N:N),"")</f>
        <v/>
      </c>
      <c r="G516" s="28" t="str">
        <f>IFERROR(_xlfn.XLOOKUP($B516,map_headernames!L:L,map_headernames!L:L),"")</f>
        <v/>
      </c>
      <c r="H516">
        <f>_xlfn.XLOOKUP(K516,map_headernames!$Q$1:$Q$734,map_headernames!$O$1:$O$734)</f>
        <v>0</v>
      </c>
      <c r="I516" s="23" t="str">
        <f>IFERROR(_xlfn.XLOOKUP(G516,map_headernames!L:L,map_headernames!O:O),"")</f>
        <v/>
      </c>
      <c r="L516" t="str">
        <f>IFERROR(_xlfn.XLOOKUP(G516,map_headernames!L:L,map_headernames!Q:Q),"")</f>
        <v/>
      </c>
      <c r="M516" t="str">
        <f>IFERROR(_xlfn.XLOOKUP(H516,map_headernames!O:O,map_headernames!Q:Q),"")</f>
        <v/>
      </c>
      <c r="O516" s="388" t="s">
        <v>6482</v>
      </c>
    </row>
    <row r="517" spans="1:15">
      <c r="A517">
        <v>497</v>
      </c>
      <c r="B517" t="s">
        <v>4277</v>
      </c>
      <c r="C517">
        <v>0</v>
      </c>
      <c r="D517" t="s">
        <v>6284</v>
      </c>
      <c r="E517" s="28" t="str">
        <f>IFERROR(_xlfn.XLOOKUP(B517,map_headernames!M:M,map_headernames!M:M),"")</f>
        <v/>
      </c>
      <c r="F517" s="28" t="str">
        <f>IFERROR(_xlfn.XLOOKUP(B517,map_headernames!N:N,map_headernames!N:N),"")</f>
        <v/>
      </c>
      <c r="G517" s="28" t="str">
        <f>IFERROR(_xlfn.XLOOKUP($B517,map_headernames!L:L,map_headernames!L:L),"")</f>
        <v/>
      </c>
      <c r="H517">
        <f>_xlfn.XLOOKUP(K517,map_headernames!$Q$1:$Q$734,map_headernames!$O$1:$O$734)</f>
        <v>0</v>
      </c>
      <c r="I517" s="23" t="str">
        <f>IFERROR(_xlfn.XLOOKUP(G517,map_headernames!L:L,map_headernames!O:O),"")</f>
        <v/>
      </c>
      <c r="L517" t="str">
        <f>IFERROR(_xlfn.XLOOKUP(G517,map_headernames!L:L,map_headernames!Q:Q),"")</f>
        <v/>
      </c>
      <c r="M517" t="str">
        <f>IFERROR(_xlfn.XLOOKUP(H517,map_headernames!O:O,map_headernames!Q:Q),"")</f>
        <v/>
      </c>
      <c r="O517" s="388" t="s">
        <v>6482</v>
      </c>
    </row>
    <row r="518" spans="1:15">
      <c r="A518">
        <v>498</v>
      </c>
      <c r="B518" t="s">
        <v>4279</v>
      </c>
      <c r="C518">
        <v>0</v>
      </c>
      <c r="D518" t="s">
        <v>6285</v>
      </c>
      <c r="E518" s="28" t="str">
        <f>IFERROR(_xlfn.XLOOKUP(B518,map_headernames!M:M,map_headernames!M:M),"")</f>
        <v/>
      </c>
      <c r="F518" s="28" t="str">
        <f>IFERROR(_xlfn.XLOOKUP(B518,map_headernames!N:N,map_headernames!N:N),"")</f>
        <v/>
      </c>
      <c r="G518" s="28" t="str">
        <f>IFERROR(_xlfn.XLOOKUP($B518,map_headernames!L:L,map_headernames!L:L),"")</f>
        <v/>
      </c>
      <c r="H518">
        <f>_xlfn.XLOOKUP(K518,map_headernames!$Q$1:$Q$734,map_headernames!$O$1:$O$734)</f>
        <v>0</v>
      </c>
      <c r="I518" s="23" t="str">
        <f>IFERROR(_xlfn.XLOOKUP(G518,map_headernames!L:L,map_headernames!O:O),"")</f>
        <v/>
      </c>
      <c r="L518" t="str">
        <f>IFERROR(_xlfn.XLOOKUP(G518,map_headernames!L:L,map_headernames!Q:Q),"")</f>
        <v/>
      </c>
      <c r="M518" t="str">
        <f>IFERROR(_xlfn.XLOOKUP(H518,map_headernames!O:O,map_headernames!Q:Q),"")</f>
        <v/>
      </c>
      <c r="O518" s="388" t="s">
        <v>6482</v>
      </c>
    </row>
    <row r="519" spans="1:15">
      <c r="A519">
        <v>499</v>
      </c>
      <c r="B519" t="s">
        <v>4282</v>
      </c>
      <c r="C519">
        <v>0</v>
      </c>
      <c r="D519" t="s">
        <v>6286</v>
      </c>
      <c r="E519" s="28" t="str">
        <f>IFERROR(_xlfn.XLOOKUP(B519,map_headernames!M:M,map_headernames!M:M),"")</f>
        <v/>
      </c>
      <c r="F519" s="28" t="str">
        <f>IFERROR(_xlfn.XLOOKUP(B519,map_headernames!N:N,map_headernames!N:N),"")</f>
        <v/>
      </c>
      <c r="G519" s="28" t="str">
        <f>IFERROR(_xlfn.XLOOKUP($B519,map_headernames!L:L,map_headernames!L:L),"")</f>
        <v/>
      </c>
      <c r="H519">
        <f>_xlfn.XLOOKUP(K519,map_headernames!$Q$1:$Q$734,map_headernames!$O$1:$O$734)</f>
        <v>0</v>
      </c>
      <c r="I519" s="23" t="str">
        <f>IFERROR(_xlfn.XLOOKUP(G519,map_headernames!L:L,map_headernames!O:O),"")</f>
        <v/>
      </c>
      <c r="L519" t="str">
        <f>IFERROR(_xlfn.XLOOKUP(G519,map_headernames!L:L,map_headernames!Q:Q),"")</f>
        <v/>
      </c>
      <c r="M519" t="str">
        <f>IFERROR(_xlfn.XLOOKUP(H519,map_headernames!O:O,map_headernames!Q:Q),"")</f>
        <v/>
      </c>
      <c r="O519" s="388" t="s">
        <v>6482</v>
      </c>
    </row>
    <row r="520" spans="1:15">
      <c r="A520">
        <v>500</v>
      </c>
      <c r="B520" t="s">
        <v>4284</v>
      </c>
      <c r="C520">
        <v>0</v>
      </c>
      <c r="D520" t="s">
        <v>6287</v>
      </c>
      <c r="E520" s="28" t="str">
        <f>IFERROR(_xlfn.XLOOKUP(B520,map_headernames!M:M,map_headernames!M:M),"")</f>
        <v/>
      </c>
      <c r="F520" s="28" t="str">
        <f>IFERROR(_xlfn.XLOOKUP(B520,map_headernames!N:N,map_headernames!N:N),"")</f>
        <v/>
      </c>
      <c r="G520" s="28" t="str">
        <f>IFERROR(_xlfn.XLOOKUP($B520,map_headernames!L:L,map_headernames!L:L),"")</f>
        <v/>
      </c>
      <c r="H520">
        <f>_xlfn.XLOOKUP(K520,map_headernames!$Q$1:$Q$734,map_headernames!$O$1:$O$734)</f>
        <v>0</v>
      </c>
      <c r="I520" s="23" t="str">
        <f>IFERROR(_xlfn.XLOOKUP(G520,map_headernames!L:L,map_headernames!O:O),"")</f>
        <v/>
      </c>
      <c r="L520" t="str">
        <f>IFERROR(_xlfn.XLOOKUP(G520,map_headernames!L:L,map_headernames!Q:Q),"")</f>
        <v/>
      </c>
      <c r="M520" t="str">
        <f>IFERROR(_xlfn.XLOOKUP(H520,map_headernames!O:O,map_headernames!Q:Q),"")</f>
        <v/>
      </c>
      <c r="O520" s="388" t="s">
        <v>6482</v>
      </c>
    </row>
    <row r="521" spans="1:15">
      <c r="A521">
        <v>501</v>
      </c>
      <c r="B521" t="s">
        <v>4287</v>
      </c>
      <c r="C521">
        <v>55</v>
      </c>
      <c r="D521" t="s">
        <v>6288</v>
      </c>
      <c r="E521" s="28" t="str">
        <f>IFERROR(_xlfn.XLOOKUP(B521,map_headernames!M:M,map_headernames!M:M),"")</f>
        <v/>
      </c>
      <c r="F521" s="28" t="str">
        <f>IFERROR(_xlfn.XLOOKUP(B521,map_headernames!N:N,map_headernames!N:N),"")</f>
        <v/>
      </c>
      <c r="G521" s="28" t="str">
        <f>IFERROR(_xlfn.XLOOKUP($B521,map_headernames!L:L,map_headernames!L:L),"")</f>
        <v/>
      </c>
      <c r="H521">
        <f>_xlfn.XLOOKUP(K521,map_headernames!$Q$1:$Q$734,map_headernames!$O$1:$O$734)</f>
        <v>0</v>
      </c>
      <c r="I521" s="23" t="str">
        <f>IFERROR(_xlfn.XLOOKUP(G521,map_headernames!L:L,map_headernames!O:O),"")</f>
        <v/>
      </c>
      <c r="L521" t="str">
        <f>IFERROR(_xlfn.XLOOKUP(G521,map_headernames!L:L,map_headernames!Q:Q),"")</f>
        <v/>
      </c>
      <c r="M521" t="str">
        <f>IFERROR(_xlfn.XLOOKUP(H521,map_headernames!O:O,map_headernames!Q:Q),"")</f>
        <v/>
      </c>
      <c r="O521" s="388" t="s">
        <v>6482</v>
      </c>
    </row>
    <row r="522" spans="1:15">
      <c r="A522">
        <v>502</v>
      </c>
      <c r="B522" t="s">
        <v>4289</v>
      </c>
      <c r="C522">
        <v>19.713261648745501</v>
      </c>
      <c r="D522" t="s">
        <v>6289</v>
      </c>
      <c r="E522" s="28" t="str">
        <f>IFERROR(_xlfn.XLOOKUP(B522,map_headernames!M:M,map_headernames!M:M),"")</f>
        <v/>
      </c>
      <c r="F522" s="28" t="str">
        <f>IFERROR(_xlfn.XLOOKUP(B522,map_headernames!N:N,map_headernames!N:N),"")</f>
        <v/>
      </c>
      <c r="G522" s="28" t="str">
        <f>IFERROR(_xlfn.XLOOKUP($B522,map_headernames!L:L,map_headernames!L:L),"")</f>
        <v/>
      </c>
      <c r="H522">
        <f>_xlfn.XLOOKUP(K522,map_headernames!$Q$1:$Q$734,map_headernames!$O$1:$O$734)</f>
        <v>0</v>
      </c>
      <c r="I522" s="23" t="str">
        <f>IFERROR(_xlfn.XLOOKUP(G522,map_headernames!L:L,map_headernames!O:O),"")</f>
        <v/>
      </c>
      <c r="L522" t="str">
        <f>IFERROR(_xlfn.XLOOKUP(G522,map_headernames!L:L,map_headernames!Q:Q),"")</f>
        <v/>
      </c>
      <c r="M522" t="str">
        <f>IFERROR(_xlfn.XLOOKUP(H522,map_headernames!O:O,map_headernames!Q:Q),"")</f>
        <v/>
      </c>
      <c r="O522" s="388" t="s">
        <v>6482</v>
      </c>
    </row>
    <row r="523" spans="1:15">
      <c r="A523">
        <v>503</v>
      </c>
      <c r="B523" t="s">
        <v>4292</v>
      </c>
      <c r="C523">
        <v>0</v>
      </c>
      <c r="D523" t="s">
        <v>6290</v>
      </c>
      <c r="E523" s="28" t="str">
        <f>IFERROR(_xlfn.XLOOKUP(B523,map_headernames!M:M,map_headernames!M:M),"")</f>
        <v/>
      </c>
      <c r="F523" s="28" t="str">
        <f>IFERROR(_xlfn.XLOOKUP(B523,map_headernames!N:N,map_headernames!N:N),"")</f>
        <v/>
      </c>
      <c r="G523" s="28" t="str">
        <f>IFERROR(_xlfn.XLOOKUP($B523,map_headernames!L:L,map_headernames!L:L),"")</f>
        <v/>
      </c>
      <c r="H523">
        <f>_xlfn.XLOOKUP(K523,map_headernames!$Q$1:$Q$734,map_headernames!$O$1:$O$734)</f>
        <v>0</v>
      </c>
      <c r="I523" s="23" t="str">
        <f>IFERROR(_xlfn.XLOOKUP(G523,map_headernames!L:L,map_headernames!O:O),"")</f>
        <v/>
      </c>
      <c r="L523" t="str">
        <f>IFERROR(_xlfn.XLOOKUP(G523,map_headernames!L:L,map_headernames!Q:Q),"")</f>
        <v/>
      </c>
      <c r="M523" t="str">
        <f>IFERROR(_xlfn.XLOOKUP(H523,map_headernames!O:O,map_headernames!Q:Q),"")</f>
        <v/>
      </c>
      <c r="O523" s="388" t="s">
        <v>6482</v>
      </c>
    </row>
    <row r="524" spans="1:15">
      <c r="A524">
        <v>504</v>
      </c>
      <c r="B524" t="s">
        <v>4294</v>
      </c>
      <c r="C524">
        <v>0</v>
      </c>
      <c r="D524" t="s">
        <v>6291</v>
      </c>
      <c r="E524" s="28" t="str">
        <f>IFERROR(_xlfn.XLOOKUP(B524,map_headernames!M:M,map_headernames!M:M),"")</f>
        <v/>
      </c>
      <c r="F524" s="28" t="str">
        <f>IFERROR(_xlfn.XLOOKUP(B524,map_headernames!N:N,map_headernames!N:N),"")</f>
        <v/>
      </c>
      <c r="G524" s="28" t="str">
        <f>IFERROR(_xlfn.XLOOKUP($B524,map_headernames!L:L,map_headernames!L:L),"")</f>
        <v/>
      </c>
      <c r="H524">
        <f>_xlfn.XLOOKUP(K524,map_headernames!$Q$1:$Q$734,map_headernames!$O$1:$O$734)</f>
        <v>0</v>
      </c>
      <c r="I524" s="23" t="str">
        <f>IFERROR(_xlfn.XLOOKUP(G524,map_headernames!L:L,map_headernames!O:O),"")</f>
        <v/>
      </c>
      <c r="L524" t="str">
        <f>IFERROR(_xlfn.XLOOKUP(G524,map_headernames!L:L,map_headernames!Q:Q),"")</f>
        <v/>
      </c>
      <c r="M524" t="str">
        <f>IFERROR(_xlfn.XLOOKUP(H524,map_headernames!O:O,map_headernames!Q:Q),"")</f>
        <v/>
      </c>
      <c r="O524" s="388" t="s">
        <v>6482</v>
      </c>
    </row>
    <row r="525" spans="1:15">
      <c r="A525">
        <v>505</v>
      </c>
      <c r="B525" t="s">
        <v>5772</v>
      </c>
      <c r="C525">
        <v>0</v>
      </c>
      <c r="D525" t="s">
        <v>6292</v>
      </c>
      <c r="E525" s="28" t="str">
        <f>IFERROR(_xlfn.XLOOKUP(B525,map_headernames!M:M,map_headernames!M:M),"")</f>
        <v/>
      </c>
      <c r="F525" s="28" t="str">
        <f>IFERROR(_xlfn.XLOOKUP(B525,map_headernames!N:N,map_headernames!N:N),"")</f>
        <v/>
      </c>
      <c r="G525" s="28" t="str">
        <f>IFERROR(_xlfn.XLOOKUP($B525,map_headernames!L:L,map_headernames!L:L),"")</f>
        <v/>
      </c>
      <c r="H525">
        <f>_xlfn.XLOOKUP(K525,map_headernames!$Q$1:$Q$734,map_headernames!$O$1:$O$734)</f>
        <v>0</v>
      </c>
      <c r="I525" s="23" t="str">
        <f>IFERROR(_xlfn.XLOOKUP(G525,map_headernames!L:L,map_headernames!O:O),"")</f>
        <v/>
      </c>
      <c r="L525" t="str">
        <f>IFERROR(_xlfn.XLOOKUP(G525,map_headernames!L:L,map_headernames!Q:Q),"")</f>
        <v/>
      </c>
      <c r="M525" t="str">
        <f>IFERROR(_xlfn.XLOOKUP(H525,map_headernames!O:O,map_headernames!Q:Q),"")</f>
        <v/>
      </c>
      <c r="O525" s="388" t="s">
        <v>6482</v>
      </c>
    </row>
    <row r="526" spans="1:15">
      <c r="A526">
        <v>506</v>
      </c>
      <c r="B526" t="s">
        <v>5773</v>
      </c>
      <c r="C526">
        <v>0</v>
      </c>
      <c r="D526" t="s">
        <v>6293</v>
      </c>
      <c r="E526" s="28" t="str">
        <f>IFERROR(_xlfn.XLOOKUP(B526,map_headernames!M:M,map_headernames!M:M),"")</f>
        <v/>
      </c>
      <c r="F526" s="28" t="str">
        <f>IFERROR(_xlfn.XLOOKUP(B526,map_headernames!N:N,map_headernames!N:N),"")</f>
        <v/>
      </c>
      <c r="G526" s="28" t="str">
        <f>IFERROR(_xlfn.XLOOKUP($B526,map_headernames!L:L,map_headernames!L:L),"")</f>
        <v/>
      </c>
      <c r="H526">
        <f>_xlfn.XLOOKUP(K526,map_headernames!$Q$1:$Q$734,map_headernames!$O$1:$O$734)</f>
        <v>0</v>
      </c>
      <c r="I526" s="23" t="str">
        <f>IFERROR(_xlfn.XLOOKUP(G526,map_headernames!L:L,map_headernames!O:O),"")</f>
        <v/>
      </c>
      <c r="L526" t="str">
        <f>IFERROR(_xlfn.XLOOKUP(G526,map_headernames!L:L,map_headernames!Q:Q),"")</f>
        <v/>
      </c>
      <c r="M526" t="str">
        <f>IFERROR(_xlfn.XLOOKUP(H526,map_headernames!O:O,map_headernames!Q:Q),"")</f>
        <v/>
      </c>
      <c r="O526" s="388" t="s">
        <v>6482</v>
      </c>
    </row>
    <row r="527" spans="1:15">
      <c r="A527">
        <v>507</v>
      </c>
      <c r="B527" t="s">
        <v>5774</v>
      </c>
      <c r="C527">
        <v>10</v>
      </c>
      <c r="D527" t="s">
        <v>6294</v>
      </c>
      <c r="E527" s="28" t="str">
        <f>IFERROR(_xlfn.XLOOKUP(B527,map_headernames!M:M,map_headernames!M:M),"")</f>
        <v/>
      </c>
      <c r="F527" s="28" t="str">
        <f>IFERROR(_xlfn.XLOOKUP(B527,map_headernames!N:N,map_headernames!N:N),"")</f>
        <v/>
      </c>
      <c r="G527" s="28" t="str">
        <f>IFERROR(_xlfn.XLOOKUP($B527,map_headernames!L:L,map_headernames!L:L),"")</f>
        <v/>
      </c>
      <c r="H527">
        <f>_xlfn.XLOOKUP(K527,map_headernames!$Q$1:$Q$734,map_headernames!$O$1:$O$734)</f>
        <v>0</v>
      </c>
      <c r="I527" s="23" t="str">
        <f>IFERROR(_xlfn.XLOOKUP(G527,map_headernames!L:L,map_headernames!O:O),"")</f>
        <v/>
      </c>
      <c r="L527" t="str">
        <f>IFERROR(_xlfn.XLOOKUP(G527,map_headernames!L:L,map_headernames!Q:Q),"")</f>
        <v/>
      </c>
      <c r="M527" t="str">
        <f>IFERROR(_xlfn.XLOOKUP(H527,map_headernames!O:O,map_headernames!Q:Q),"")</f>
        <v/>
      </c>
      <c r="O527" s="388" t="s">
        <v>6482</v>
      </c>
    </row>
    <row r="528" spans="1:15">
      <c r="A528">
        <v>508</v>
      </c>
      <c r="B528" t="s">
        <v>5775</v>
      </c>
      <c r="C528">
        <v>3.83141762452107</v>
      </c>
      <c r="D528" t="s">
        <v>6295</v>
      </c>
      <c r="E528" s="28" t="str">
        <f>IFERROR(_xlfn.XLOOKUP(B528,map_headernames!M:M,map_headernames!M:M),"")</f>
        <v/>
      </c>
      <c r="F528" s="28" t="str">
        <f>IFERROR(_xlfn.XLOOKUP(B528,map_headernames!N:N,map_headernames!N:N),"")</f>
        <v/>
      </c>
      <c r="G528" s="28" t="str">
        <f>IFERROR(_xlfn.XLOOKUP($B528,map_headernames!L:L,map_headernames!L:L),"")</f>
        <v/>
      </c>
      <c r="H528">
        <f>_xlfn.XLOOKUP(K528,map_headernames!$Q$1:$Q$734,map_headernames!$O$1:$O$734)</f>
        <v>0</v>
      </c>
      <c r="I528" s="23" t="str">
        <f>IFERROR(_xlfn.XLOOKUP(G528,map_headernames!L:L,map_headernames!O:O),"")</f>
        <v/>
      </c>
      <c r="L528" t="str">
        <f>IFERROR(_xlfn.XLOOKUP(G528,map_headernames!L:L,map_headernames!Q:Q),"")</f>
        <v/>
      </c>
      <c r="M528" t="str">
        <f>IFERROR(_xlfn.XLOOKUP(H528,map_headernames!O:O,map_headernames!Q:Q),"")</f>
        <v/>
      </c>
      <c r="O528" s="388" t="s">
        <v>6482</v>
      </c>
    </row>
    <row r="529" spans="1:15">
      <c r="A529">
        <v>509</v>
      </c>
      <c r="B529" t="s">
        <v>5776</v>
      </c>
      <c r="C529">
        <v>13</v>
      </c>
      <c r="D529" t="s">
        <v>6296</v>
      </c>
      <c r="E529" s="28" t="str">
        <f>IFERROR(_xlfn.XLOOKUP(B529,map_headernames!M:M,map_headernames!M:M),"")</f>
        <v/>
      </c>
      <c r="F529" s="28" t="str">
        <f>IFERROR(_xlfn.XLOOKUP(B529,map_headernames!N:N,map_headernames!N:N),"")</f>
        <v/>
      </c>
      <c r="G529" s="28" t="str">
        <f>IFERROR(_xlfn.XLOOKUP($B529,map_headernames!L:L,map_headernames!L:L),"")</f>
        <v/>
      </c>
      <c r="H529">
        <f>_xlfn.XLOOKUP(K529,map_headernames!$Q$1:$Q$734,map_headernames!$O$1:$O$734)</f>
        <v>0</v>
      </c>
      <c r="I529" s="23" t="str">
        <f>IFERROR(_xlfn.XLOOKUP(G529,map_headernames!L:L,map_headernames!O:O),"")</f>
        <v/>
      </c>
      <c r="L529" t="str">
        <f>IFERROR(_xlfn.XLOOKUP(G529,map_headernames!L:L,map_headernames!Q:Q),"")</f>
        <v/>
      </c>
      <c r="M529" t="str">
        <f>IFERROR(_xlfn.XLOOKUP(H529,map_headernames!O:O,map_headernames!Q:Q),"")</f>
        <v/>
      </c>
      <c r="O529" s="388" t="s">
        <v>6482</v>
      </c>
    </row>
    <row r="530" spans="1:15">
      <c r="A530">
        <v>510</v>
      </c>
      <c r="B530" t="s">
        <v>5777</v>
      </c>
      <c r="C530">
        <v>4.9808429118773896</v>
      </c>
      <c r="D530" t="s">
        <v>6297</v>
      </c>
      <c r="E530" s="28" t="str">
        <f>IFERROR(_xlfn.XLOOKUP(B530,map_headernames!M:M,map_headernames!M:M),"")</f>
        <v/>
      </c>
      <c r="F530" s="28" t="str">
        <f>IFERROR(_xlfn.XLOOKUP(B530,map_headernames!N:N,map_headernames!N:N),"")</f>
        <v/>
      </c>
      <c r="G530" s="28" t="str">
        <f>IFERROR(_xlfn.XLOOKUP($B530,map_headernames!L:L,map_headernames!L:L),"")</f>
        <v/>
      </c>
      <c r="H530">
        <f>_xlfn.XLOOKUP(K530,map_headernames!$Q$1:$Q$734,map_headernames!$O$1:$O$734)</f>
        <v>0</v>
      </c>
      <c r="I530" s="23" t="str">
        <f>IFERROR(_xlfn.XLOOKUP(G530,map_headernames!L:L,map_headernames!O:O),"")</f>
        <v/>
      </c>
      <c r="L530" t="str">
        <f>IFERROR(_xlfn.XLOOKUP(G530,map_headernames!L:L,map_headernames!Q:Q),"")</f>
        <v/>
      </c>
      <c r="M530" t="str">
        <f>IFERROR(_xlfn.XLOOKUP(H530,map_headernames!O:O,map_headernames!Q:Q),"")</f>
        <v/>
      </c>
      <c r="O530" s="388" t="s">
        <v>6482</v>
      </c>
    </row>
    <row r="531" spans="1:15">
      <c r="A531">
        <v>511</v>
      </c>
      <c r="B531" t="s">
        <v>4312</v>
      </c>
      <c r="C531">
        <v>101</v>
      </c>
      <c r="D531" t="s">
        <v>6298</v>
      </c>
      <c r="E531" s="28" t="str">
        <f>IFERROR(_xlfn.XLOOKUP(B531,map_headernames!M:M,map_headernames!M:M),"")</f>
        <v/>
      </c>
      <c r="F531" s="28" t="str">
        <f>IFERROR(_xlfn.XLOOKUP(B531,map_headernames!N:N,map_headernames!N:N),"")</f>
        <v/>
      </c>
      <c r="G531" s="28" t="str">
        <f>IFERROR(_xlfn.XLOOKUP($B531,map_headernames!L:L,map_headernames!L:L),"")</f>
        <v/>
      </c>
      <c r="H531">
        <f>_xlfn.XLOOKUP(K531,map_headernames!$Q$1:$Q$734,map_headernames!$O$1:$O$734)</f>
        <v>0</v>
      </c>
      <c r="I531" s="23" t="str">
        <f>IFERROR(_xlfn.XLOOKUP(G531,map_headernames!L:L,map_headernames!O:O),"")</f>
        <v/>
      </c>
      <c r="L531" t="str">
        <f>IFERROR(_xlfn.XLOOKUP(G531,map_headernames!L:L,map_headernames!Q:Q),"")</f>
        <v/>
      </c>
      <c r="M531" t="str">
        <f>IFERROR(_xlfn.XLOOKUP(H531,map_headernames!O:O,map_headernames!Q:Q),"")</f>
        <v/>
      </c>
      <c r="O531" s="388" t="s">
        <v>6482</v>
      </c>
    </row>
    <row r="532" spans="1:15">
      <c r="A532">
        <v>512</v>
      </c>
      <c r="B532" t="s">
        <v>4314</v>
      </c>
      <c r="C532">
        <v>38.697318007662801</v>
      </c>
      <c r="D532" t="s">
        <v>6299</v>
      </c>
      <c r="E532" s="28" t="str">
        <f>IFERROR(_xlfn.XLOOKUP(B532,map_headernames!M:M,map_headernames!M:M),"")</f>
        <v/>
      </c>
      <c r="F532" s="28" t="str">
        <f>IFERROR(_xlfn.XLOOKUP(B532,map_headernames!N:N,map_headernames!N:N),"")</f>
        <v/>
      </c>
      <c r="G532" s="28" t="str">
        <f>IFERROR(_xlfn.XLOOKUP($B532,map_headernames!L:L,map_headernames!L:L),"")</f>
        <v/>
      </c>
      <c r="H532">
        <f>_xlfn.XLOOKUP(K532,map_headernames!$Q$1:$Q$734,map_headernames!$O$1:$O$734)</f>
        <v>0</v>
      </c>
      <c r="I532" s="23" t="str">
        <f>IFERROR(_xlfn.XLOOKUP(G532,map_headernames!L:L,map_headernames!O:O),"")</f>
        <v/>
      </c>
      <c r="L532" t="str">
        <f>IFERROR(_xlfn.XLOOKUP(G532,map_headernames!L:L,map_headernames!Q:Q),"")</f>
        <v/>
      </c>
      <c r="M532" t="str">
        <f>IFERROR(_xlfn.XLOOKUP(H532,map_headernames!O:O,map_headernames!Q:Q),"")</f>
        <v/>
      </c>
      <c r="O532" s="388" t="s">
        <v>6482</v>
      </c>
    </row>
    <row r="533" spans="1:15">
      <c r="A533">
        <v>513</v>
      </c>
      <c r="B533" t="s">
        <v>4317</v>
      </c>
      <c r="C533">
        <v>48</v>
      </c>
      <c r="D533" t="s">
        <v>6300</v>
      </c>
      <c r="E533" s="28" t="str">
        <f>IFERROR(_xlfn.XLOOKUP(B533,map_headernames!M:M,map_headernames!M:M),"")</f>
        <v/>
      </c>
      <c r="F533" s="28" t="str">
        <f>IFERROR(_xlfn.XLOOKUP(B533,map_headernames!N:N,map_headernames!N:N),"")</f>
        <v/>
      </c>
      <c r="G533" s="28" t="str">
        <f>IFERROR(_xlfn.XLOOKUP($B533,map_headernames!L:L,map_headernames!L:L),"")</f>
        <v/>
      </c>
      <c r="H533">
        <f>_xlfn.XLOOKUP(K533,map_headernames!$Q$1:$Q$734,map_headernames!$O$1:$O$734)</f>
        <v>0</v>
      </c>
      <c r="I533" s="23" t="str">
        <f>IFERROR(_xlfn.XLOOKUP(G533,map_headernames!L:L,map_headernames!O:O),"")</f>
        <v/>
      </c>
      <c r="L533" t="str">
        <f>IFERROR(_xlfn.XLOOKUP(G533,map_headernames!L:L,map_headernames!Q:Q),"")</f>
        <v/>
      </c>
      <c r="M533" t="str">
        <f>IFERROR(_xlfn.XLOOKUP(H533,map_headernames!O:O,map_headernames!Q:Q),"")</f>
        <v/>
      </c>
      <c r="O533" s="388" t="s">
        <v>6482</v>
      </c>
    </row>
    <row r="534" spans="1:15">
      <c r="A534">
        <v>514</v>
      </c>
      <c r="B534" t="s">
        <v>4319</v>
      </c>
      <c r="C534">
        <v>18.390804597701099</v>
      </c>
      <c r="D534" t="s">
        <v>6301</v>
      </c>
      <c r="E534" s="28" t="str">
        <f>IFERROR(_xlfn.XLOOKUP(B534,map_headernames!M:M,map_headernames!M:M),"")</f>
        <v/>
      </c>
      <c r="F534" s="28" t="str">
        <f>IFERROR(_xlfn.XLOOKUP(B534,map_headernames!N:N,map_headernames!N:N),"")</f>
        <v/>
      </c>
      <c r="G534" s="28" t="str">
        <f>IFERROR(_xlfn.XLOOKUP($B534,map_headernames!L:L,map_headernames!L:L),"")</f>
        <v/>
      </c>
      <c r="H534">
        <f>_xlfn.XLOOKUP(K534,map_headernames!$Q$1:$Q$734,map_headernames!$O$1:$O$734)</f>
        <v>0</v>
      </c>
      <c r="I534" s="23" t="str">
        <f>IFERROR(_xlfn.XLOOKUP(G534,map_headernames!L:L,map_headernames!O:O),"")</f>
        <v/>
      </c>
      <c r="L534" t="str">
        <f>IFERROR(_xlfn.XLOOKUP(G534,map_headernames!L:L,map_headernames!Q:Q),"")</f>
        <v/>
      </c>
      <c r="M534" t="str">
        <f>IFERROR(_xlfn.XLOOKUP(H534,map_headernames!O:O,map_headernames!Q:Q),"")</f>
        <v/>
      </c>
      <c r="O534" s="388" t="s">
        <v>6482</v>
      </c>
    </row>
    <row r="535" spans="1:15">
      <c r="A535">
        <v>515</v>
      </c>
      <c r="B535" t="s">
        <v>4322</v>
      </c>
      <c r="C535">
        <v>8</v>
      </c>
      <c r="D535" t="s">
        <v>6302</v>
      </c>
      <c r="E535" s="28" t="str">
        <f>IFERROR(_xlfn.XLOOKUP(B535,map_headernames!M:M,map_headernames!M:M),"")</f>
        <v/>
      </c>
      <c r="F535" s="28" t="str">
        <f>IFERROR(_xlfn.XLOOKUP(B535,map_headernames!N:N,map_headernames!N:N),"")</f>
        <v/>
      </c>
      <c r="G535" s="28" t="str">
        <f>IFERROR(_xlfn.XLOOKUP($B535,map_headernames!L:L,map_headernames!L:L),"")</f>
        <v/>
      </c>
      <c r="H535">
        <f>_xlfn.XLOOKUP(K535,map_headernames!$Q$1:$Q$734,map_headernames!$O$1:$O$734)</f>
        <v>0</v>
      </c>
      <c r="I535" s="23" t="str">
        <f>IFERROR(_xlfn.XLOOKUP(G535,map_headernames!L:L,map_headernames!O:O),"")</f>
        <v/>
      </c>
      <c r="L535" t="str">
        <f>IFERROR(_xlfn.XLOOKUP(G535,map_headernames!L:L,map_headernames!Q:Q),"")</f>
        <v/>
      </c>
      <c r="M535" t="str">
        <f>IFERROR(_xlfn.XLOOKUP(H535,map_headernames!O:O,map_headernames!Q:Q),"")</f>
        <v/>
      </c>
      <c r="O535" s="388" t="s">
        <v>6482</v>
      </c>
    </row>
    <row r="536" spans="1:15">
      <c r="A536">
        <v>516</v>
      </c>
      <c r="B536" t="s">
        <v>4324</v>
      </c>
      <c r="C536">
        <v>3.0651340996168601</v>
      </c>
      <c r="D536" t="s">
        <v>6303</v>
      </c>
      <c r="E536" s="28" t="str">
        <f>IFERROR(_xlfn.XLOOKUP(B536,map_headernames!M:M,map_headernames!M:M),"")</f>
        <v/>
      </c>
      <c r="F536" s="28" t="str">
        <f>IFERROR(_xlfn.XLOOKUP(B536,map_headernames!N:N,map_headernames!N:N),"")</f>
        <v/>
      </c>
      <c r="G536" s="28" t="str">
        <f>IFERROR(_xlfn.XLOOKUP($B536,map_headernames!L:L,map_headernames!L:L),"")</f>
        <v/>
      </c>
      <c r="H536">
        <f>_xlfn.XLOOKUP(K536,map_headernames!$Q$1:$Q$734,map_headernames!$O$1:$O$734)</f>
        <v>0</v>
      </c>
      <c r="I536" s="23" t="str">
        <f>IFERROR(_xlfn.XLOOKUP(G536,map_headernames!L:L,map_headernames!O:O),"")</f>
        <v/>
      </c>
      <c r="L536" t="str">
        <f>IFERROR(_xlfn.XLOOKUP(G536,map_headernames!L:L,map_headernames!Q:Q),"")</f>
        <v/>
      </c>
      <c r="M536" t="str">
        <f>IFERROR(_xlfn.XLOOKUP(H536,map_headernames!O:O,map_headernames!Q:Q),"")</f>
        <v/>
      </c>
      <c r="O536" s="388" t="s">
        <v>6482</v>
      </c>
    </row>
    <row r="537" spans="1:15">
      <c r="A537">
        <v>517</v>
      </c>
      <c r="B537" t="s">
        <v>5778</v>
      </c>
      <c r="C537">
        <v>9</v>
      </c>
      <c r="D537" t="s">
        <v>6304</v>
      </c>
      <c r="E537" s="28" t="str">
        <f>IFERROR(_xlfn.XLOOKUP(B537,map_headernames!M:M,map_headernames!M:M),"")</f>
        <v/>
      </c>
      <c r="F537" s="28" t="str">
        <f>IFERROR(_xlfn.XLOOKUP(B537,map_headernames!N:N,map_headernames!N:N),"")</f>
        <v/>
      </c>
      <c r="G537" s="28" t="str">
        <f>IFERROR(_xlfn.XLOOKUP($B537,map_headernames!L:L,map_headernames!L:L),"")</f>
        <v/>
      </c>
      <c r="H537">
        <f>_xlfn.XLOOKUP(K537,map_headernames!$Q$1:$Q$734,map_headernames!$O$1:$O$734)</f>
        <v>0</v>
      </c>
      <c r="I537" s="23" t="str">
        <f>IFERROR(_xlfn.XLOOKUP(G537,map_headernames!L:L,map_headernames!O:O),"")</f>
        <v/>
      </c>
      <c r="L537" t="str">
        <f>IFERROR(_xlfn.XLOOKUP(G537,map_headernames!L:L,map_headernames!Q:Q),"")</f>
        <v/>
      </c>
      <c r="M537" t="str">
        <f>IFERROR(_xlfn.XLOOKUP(H537,map_headernames!O:O,map_headernames!Q:Q),"")</f>
        <v/>
      </c>
      <c r="O537" s="388" t="s">
        <v>6482</v>
      </c>
    </row>
    <row r="538" spans="1:15">
      <c r="A538">
        <v>518</v>
      </c>
      <c r="B538" t="s">
        <v>5779</v>
      </c>
      <c r="C538">
        <v>3.4482758620689702</v>
      </c>
      <c r="D538" t="s">
        <v>6305</v>
      </c>
      <c r="E538" s="28" t="str">
        <f>IFERROR(_xlfn.XLOOKUP(B538,map_headernames!M:M,map_headernames!M:M),"")</f>
        <v/>
      </c>
      <c r="F538" s="28" t="str">
        <f>IFERROR(_xlfn.XLOOKUP(B538,map_headernames!N:N,map_headernames!N:N),"")</f>
        <v/>
      </c>
      <c r="G538" s="28" t="str">
        <f>IFERROR(_xlfn.XLOOKUP($B538,map_headernames!L:L,map_headernames!L:L),"")</f>
        <v/>
      </c>
      <c r="H538">
        <f>_xlfn.XLOOKUP(K538,map_headernames!$Q$1:$Q$734,map_headernames!$O$1:$O$734)</f>
        <v>0</v>
      </c>
      <c r="I538" s="23" t="str">
        <f>IFERROR(_xlfn.XLOOKUP(G538,map_headernames!L:L,map_headernames!O:O),"")</f>
        <v/>
      </c>
      <c r="L538" t="str">
        <f>IFERROR(_xlfn.XLOOKUP(G538,map_headernames!L:L,map_headernames!Q:Q),"")</f>
        <v/>
      </c>
      <c r="M538" t="str">
        <f>IFERROR(_xlfn.XLOOKUP(H538,map_headernames!O:O,map_headernames!Q:Q),"")</f>
        <v/>
      </c>
      <c r="O538" s="388" t="s">
        <v>6482</v>
      </c>
    </row>
    <row r="539" spans="1:15">
      <c r="A539">
        <v>519</v>
      </c>
      <c r="B539" t="s">
        <v>5780</v>
      </c>
      <c r="C539">
        <v>34</v>
      </c>
      <c r="D539" t="s">
        <v>6306</v>
      </c>
      <c r="E539" s="28" t="str">
        <f>IFERROR(_xlfn.XLOOKUP(B539,map_headernames!M:M,map_headernames!M:M),"")</f>
        <v/>
      </c>
      <c r="F539" s="28" t="str">
        <f>IFERROR(_xlfn.XLOOKUP(B539,map_headernames!N:N,map_headernames!N:N),"")</f>
        <v/>
      </c>
      <c r="G539" s="28" t="str">
        <f>IFERROR(_xlfn.XLOOKUP($B539,map_headernames!L:L,map_headernames!L:L),"")</f>
        <v/>
      </c>
      <c r="H539">
        <f>_xlfn.XLOOKUP(K539,map_headernames!$Q$1:$Q$734,map_headernames!$O$1:$O$734)</f>
        <v>0</v>
      </c>
      <c r="I539" s="23" t="str">
        <f>IFERROR(_xlfn.XLOOKUP(G539,map_headernames!L:L,map_headernames!O:O),"")</f>
        <v/>
      </c>
      <c r="L539" t="str">
        <f>IFERROR(_xlfn.XLOOKUP(G539,map_headernames!L:L,map_headernames!Q:Q),"")</f>
        <v/>
      </c>
      <c r="M539" t="str">
        <f>IFERROR(_xlfn.XLOOKUP(H539,map_headernames!O:O,map_headernames!Q:Q),"")</f>
        <v/>
      </c>
      <c r="O539" s="388" t="s">
        <v>6482</v>
      </c>
    </row>
    <row r="540" spans="1:15">
      <c r="A540">
        <v>520</v>
      </c>
      <c r="B540" t="s">
        <v>5781</v>
      </c>
      <c r="C540">
        <v>13.026819923371599</v>
      </c>
      <c r="D540" t="s">
        <v>6307</v>
      </c>
      <c r="E540" s="28" t="str">
        <f>IFERROR(_xlfn.XLOOKUP(B540,map_headernames!M:M,map_headernames!M:M),"")</f>
        <v/>
      </c>
      <c r="F540" s="28" t="str">
        <f>IFERROR(_xlfn.XLOOKUP(B540,map_headernames!N:N,map_headernames!N:N),"")</f>
        <v/>
      </c>
      <c r="G540" s="28" t="str">
        <f>IFERROR(_xlfn.XLOOKUP($B540,map_headernames!L:L,map_headernames!L:L),"")</f>
        <v/>
      </c>
      <c r="H540">
        <f>_xlfn.XLOOKUP(K540,map_headernames!$Q$1:$Q$734,map_headernames!$O$1:$O$734)</f>
        <v>0</v>
      </c>
      <c r="I540" s="23" t="str">
        <f>IFERROR(_xlfn.XLOOKUP(G540,map_headernames!L:L,map_headernames!O:O),"")</f>
        <v/>
      </c>
      <c r="L540" t="str">
        <f>IFERROR(_xlfn.XLOOKUP(G540,map_headernames!L:L,map_headernames!Q:Q),"")</f>
        <v/>
      </c>
      <c r="M540" t="str">
        <f>IFERROR(_xlfn.XLOOKUP(H540,map_headernames!O:O,map_headernames!Q:Q),"")</f>
        <v/>
      </c>
      <c r="O540" s="388" t="s">
        <v>6482</v>
      </c>
    </row>
    <row r="541" spans="1:15">
      <c r="A541">
        <v>521</v>
      </c>
      <c r="B541" t="s">
        <v>5782</v>
      </c>
      <c r="C541">
        <v>29</v>
      </c>
      <c r="D541" t="s">
        <v>6308</v>
      </c>
      <c r="E541" s="28" t="str">
        <f>IFERROR(_xlfn.XLOOKUP(B541,map_headernames!M:M,map_headernames!M:M),"")</f>
        <v/>
      </c>
      <c r="F541" s="28" t="str">
        <f>IFERROR(_xlfn.XLOOKUP(B541,map_headernames!N:N,map_headernames!N:N),"")</f>
        <v/>
      </c>
      <c r="G541" s="28" t="str">
        <f>IFERROR(_xlfn.XLOOKUP($B541,map_headernames!L:L,map_headernames!L:L),"")</f>
        <v/>
      </c>
      <c r="H541">
        <f>_xlfn.XLOOKUP(K541,map_headernames!$Q$1:$Q$734,map_headernames!$O$1:$O$734)</f>
        <v>0</v>
      </c>
      <c r="I541" s="23" t="str">
        <f>IFERROR(_xlfn.XLOOKUP(G541,map_headernames!L:L,map_headernames!O:O),"")</f>
        <v/>
      </c>
      <c r="L541" t="str">
        <f>IFERROR(_xlfn.XLOOKUP(G541,map_headernames!L:L,map_headernames!Q:Q),"")</f>
        <v/>
      </c>
      <c r="M541" t="str">
        <f>IFERROR(_xlfn.XLOOKUP(H541,map_headernames!O:O,map_headernames!Q:Q),"")</f>
        <v/>
      </c>
      <c r="O541" s="388" t="s">
        <v>6482</v>
      </c>
    </row>
    <row r="542" spans="1:15">
      <c r="A542">
        <v>522</v>
      </c>
      <c r="B542" t="s">
        <v>5783</v>
      </c>
      <c r="C542">
        <v>11.1111111111111</v>
      </c>
      <c r="D542" t="s">
        <v>6309</v>
      </c>
      <c r="E542" s="28" t="str">
        <f>IFERROR(_xlfn.XLOOKUP(B542,map_headernames!M:M,map_headernames!M:M),"")</f>
        <v/>
      </c>
      <c r="F542" s="28" t="str">
        <f>IFERROR(_xlfn.XLOOKUP(B542,map_headernames!N:N,map_headernames!N:N),"")</f>
        <v/>
      </c>
      <c r="G542" s="28" t="str">
        <f>IFERROR(_xlfn.XLOOKUP($B542,map_headernames!L:L,map_headernames!L:L),"")</f>
        <v/>
      </c>
      <c r="H542">
        <f>_xlfn.XLOOKUP(K542,map_headernames!$Q$1:$Q$734,map_headernames!$O$1:$O$734)</f>
        <v>0</v>
      </c>
      <c r="I542" s="23" t="str">
        <f>IFERROR(_xlfn.XLOOKUP(G542,map_headernames!L:L,map_headernames!O:O),"")</f>
        <v/>
      </c>
      <c r="L542" t="str">
        <f>IFERROR(_xlfn.XLOOKUP(G542,map_headernames!L:L,map_headernames!Q:Q),"")</f>
        <v/>
      </c>
      <c r="M542" t="str">
        <f>IFERROR(_xlfn.XLOOKUP(H542,map_headernames!O:O,map_headernames!Q:Q),"")</f>
        <v/>
      </c>
      <c r="O542" s="388" t="s">
        <v>6482</v>
      </c>
    </row>
    <row r="543" spans="1:15">
      <c r="A543">
        <v>523</v>
      </c>
      <c r="B543" t="s">
        <v>4342</v>
      </c>
      <c r="C543">
        <v>9</v>
      </c>
      <c r="D543" t="s">
        <v>6310</v>
      </c>
      <c r="E543" s="28" t="str">
        <f>IFERROR(_xlfn.XLOOKUP(B543,map_headernames!M:M,map_headernames!M:M),"")</f>
        <v/>
      </c>
      <c r="F543" s="28" t="str">
        <f>IFERROR(_xlfn.XLOOKUP(B543,map_headernames!N:N,map_headernames!N:N),"")</f>
        <v/>
      </c>
      <c r="G543" s="28" t="str">
        <f>IFERROR(_xlfn.XLOOKUP($B543,map_headernames!L:L,map_headernames!L:L),"")</f>
        <v/>
      </c>
      <c r="H543">
        <f>_xlfn.XLOOKUP(K543,map_headernames!$Q$1:$Q$734,map_headernames!$O$1:$O$734)</f>
        <v>0</v>
      </c>
      <c r="I543" s="23" t="str">
        <f>IFERROR(_xlfn.XLOOKUP(G543,map_headernames!L:L,map_headernames!O:O),"")</f>
        <v/>
      </c>
      <c r="L543" t="str">
        <f>IFERROR(_xlfn.XLOOKUP(G543,map_headernames!L:L,map_headernames!Q:Q),"")</f>
        <v/>
      </c>
      <c r="M543" t="str">
        <f>IFERROR(_xlfn.XLOOKUP(H543,map_headernames!O:O,map_headernames!Q:Q),"")</f>
        <v/>
      </c>
      <c r="O543" s="388" t="s">
        <v>6482</v>
      </c>
    </row>
    <row r="544" spans="1:15">
      <c r="A544">
        <v>524</v>
      </c>
      <c r="B544" t="s">
        <v>4344</v>
      </c>
      <c r="C544">
        <v>3.4482758620689702</v>
      </c>
      <c r="D544" t="s">
        <v>6311</v>
      </c>
      <c r="E544" s="28" t="str">
        <f>IFERROR(_xlfn.XLOOKUP(B544,map_headernames!M:M,map_headernames!M:M),"")</f>
        <v/>
      </c>
      <c r="F544" s="28" t="str">
        <f>IFERROR(_xlfn.XLOOKUP(B544,map_headernames!N:N,map_headernames!N:N),"")</f>
        <v/>
      </c>
      <c r="G544" s="28" t="str">
        <f>IFERROR(_xlfn.XLOOKUP($B544,map_headernames!L:L,map_headernames!L:L),"")</f>
        <v/>
      </c>
      <c r="H544">
        <f>_xlfn.XLOOKUP(K544,map_headernames!$Q$1:$Q$734,map_headernames!$O$1:$O$734)</f>
        <v>0</v>
      </c>
      <c r="I544" s="23" t="str">
        <f>IFERROR(_xlfn.XLOOKUP(G544,map_headernames!L:L,map_headernames!O:O),"")</f>
        <v/>
      </c>
      <c r="L544" t="str">
        <f>IFERROR(_xlfn.XLOOKUP(G544,map_headernames!L:L,map_headernames!Q:Q),"")</f>
        <v/>
      </c>
      <c r="M544" t="str">
        <f>IFERROR(_xlfn.XLOOKUP(H544,map_headernames!O:O,map_headernames!Q:Q),"")</f>
        <v/>
      </c>
      <c r="O544" s="388" t="s">
        <v>6482</v>
      </c>
    </row>
    <row r="545" spans="1:15">
      <c r="A545">
        <v>525</v>
      </c>
      <c r="B545" t="s">
        <v>4347</v>
      </c>
      <c r="C545">
        <v>0</v>
      </c>
      <c r="D545" t="s">
        <v>6312</v>
      </c>
      <c r="E545" s="28" t="str">
        <f>IFERROR(_xlfn.XLOOKUP(B545,map_headernames!M:M,map_headernames!M:M),"")</f>
        <v/>
      </c>
      <c r="F545" s="28" t="str">
        <f>IFERROR(_xlfn.XLOOKUP(B545,map_headernames!N:N,map_headernames!N:N),"")</f>
        <v/>
      </c>
      <c r="G545" s="28" t="str">
        <f>IFERROR(_xlfn.XLOOKUP($B545,map_headernames!L:L,map_headernames!L:L),"")</f>
        <v/>
      </c>
      <c r="H545">
        <f>_xlfn.XLOOKUP(K545,map_headernames!$Q$1:$Q$734,map_headernames!$O$1:$O$734)</f>
        <v>0</v>
      </c>
      <c r="I545" s="23" t="str">
        <f>IFERROR(_xlfn.XLOOKUP(G545,map_headernames!L:L,map_headernames!O:O),"")</f>
        <v/>
      </c>
      <c r="L545" t="str">
        <f>IFERROR(_xlfn.XLOOKUP(G545,map_headernames!L:L,map_headernames!Q:Q),"")</f>
        <v/>
      </c>
      <c r="M545" t="str">
        <f>IFERROR(_xlfn.XLOOKUP(H545,map_headernames!O:O,map_headernames!Q:Q),"")</f>
        <v/>
      </c>
      <c r="O545" s="388" t="s">
        <v>6482</v>
      </c>
    </row>
    <row r="546" spans="1:15">
      <c r="A546">
        <v>526</v>
      </c>
      <c r="B546" t="s">
        <v>4349</v>
      </c>
      <c r="C546">
        <v>0</v>
      </c>
      <c r="D546" t="s">
        <v>6313</v>
      </c>
      <c r="E546" s="28" t="str">
        <f>IFERROR(_xlfn.XLOOKUP(B546,map_headernames!M:M,map_headernames!M:M),"")</f>
        <v/>
      </c>
      <c r="F546" s="28" t="str">
        <f>IFERROR(_xlfn.XLOOKUP(B546,map_headernames!N:N,map_headernames!N:N),"")</f>
        <v/>
      </c>
      <c r="G546" s="28" t="str">
        <f>IFERROR(_xlfn.XLOOKUP($B546,map_headernames!L:L,map_headernames!L:L),"")</f>
        <v/>
      </c>
      <c r="H546">
        <f>_xlfn.XLOOKUP(K546,map_headernames!$Q$1:$Q$734,map_headernames!$O$1:$O$734)</f>
        <v>0</v>
      </c>
      <c r="I546" s="23" t="str">
        <f>IFERROR(_xlfn.XLOOKUP(G546,map_headernames!L:L,map_headernames!O:O),"")</f>
        <v/>
      </c>
      <c r="L546" t="str">
        <f>IFERROR(_xlfn.XLOOKUP(G546,map_headernames!L:L,map_headernames!Q:Q),"")</f>
        <v/>
      </c>
      <c r="M546" t="str">
        <f>IFERROR(_xlfn.XLOOKUP(H546,map_headernames!O:O,map_headernames!Q:Q),"")</f>
        <v/>
      </c>
      <c r="O546" s="388" t="s">
        <v>6482</v>
      </c>
    </row>
    <row r="547" spans="1:15">
      <c r="A547">
        <v>527</v>
      </c>
      <c r="B547" t="s">
        <v>4352</v>
      </c>
      <c r="C547">
        <v>0</v>
      </c>
      <c r="D547" t="s">
        <v>6314</v>
      </c>
      <c r="E547" s="28" t="str">
        <f>IFERROR(_xlfn.XLOOKUP(B547,map_headernames!M:M,map_headernames!M:M),"")</f>
        <v/>
      </c>
      <c r="F547" s="28" t="str">
        <f>IFERROR(_xlfn.XLOOKUP(B547,map_headernames!N:N,map_headernames!N:N),"")</f>
        <v/>
      </c>
      <c r="G547" s="28" t="str">
        <f>IFERROR(_xlfn.XLOOKUP($B547,map_headernames!L:L,map_headernames!L:L),"")</f>
        <v/>
      </c>
      <c r="H547">
        <f>_xlfn.XLOOKUP(K547,map_headernames!$Q$1:$Q$734,map_headernames!$O$1:$O$734)</f>
        <v>0</v>
      </c>
      <c r="I547" s="23" t="str">
        <f>IFERROR(_xlfn.XLOOKUP(G547,map_headernames!L:L,map_headernames!O:O),"")</f>
        <v/>
      </c>
      <c r="L547" t="str">
        <f>IFERROR(_xlfn.XLOOKUP(G547,map_headernames!L:L,map_headernames!Q:Q),"")</f>
        <v/>
      </c>
      <c r="M547" t="str">
        <f>IFERROR(_xlfn.XLOOKUP(H547,map_headernames!O:O,map_headernames!Q:Q),"")</f>
        <v/>
      </c>
      <c r="O547" s="388" t="s">
        <v>6482</v>
      </c>
    </row>
    <row r="548" spans="1:15">
      <c r="A548">
        <v>528</v>
      </c>
      <c r="B548" t="s">
        <v>4354</v>
      </c>
      <c r="C548">
        <v>0</v>
      </c>
      <c r="D548" t="s">
        <v>6315</v>
      </c>
      <c r="E548" s="28" t="str">
        <f>IFERROR(_xlfn.XLOOKUP(B548,map_headernames!M:M,map_headernames!M:M),"")</f>
        <v/>
      </c>
      <c r="F548" s="28" t="str">
        <f>IFERROR(_xlfn.XLOOKUP(B548,map_headernames!N:N,map_headernames!N:N),"")</f>
        <v/>
      </c>
      <c r="G548" s="28" t="str">
        <f>IFERROR(_xlfn.XLOOKUP($B548,map_headernames!L:L,map_headernames!L:L),"")</f>
        <v/>
      </c>
      <c r="H548">
        <f>_xlfn.XLOOKUP(K548,map_headernames!$Q$1:$Q$734,map_headernames!$O$1:$O$734)</f>
        <v>0</v>
      </c>
      <c r="I548" s="23" t="str">
        <f>IFERROR(_xlfn.XLOOKUP(G548,map_headernames!L:L,map_headernames!O:O),"")</f>
        <v/>
      </c>
      <c r="L548" t="str">
        <f>IFERROR(_xlfn.XLOOKUP(G548,map_headernames!L:L,map_headernames!Q:Q),"")</f>
        <v/>
      </c>
      <c r="M548" t="str">
        <f>IFERROR(_xlfn.XLOOKUP(H548,map_headernames!O:O,map_headernames!Q:Q),"")</f>
        <v/>
      </c>
      <c r="O548" s="388" t="s">
        <v>6482</v>
      </c>
    </row>
    <row r="549" spans="1:15">
      <c r="A549">
        <v>529</v>
      </c>
      <c r="B549" t="s">
        <v>4357</v>
      </c>
      <c r="C549">
        <v>80</v>
      </c>
      <c r="D549" t="s">
        <v>6316</v>
      </c>
      <c r="E549" s="28" t="str">
        <f>IFERROR(_xlfn.XLOOKUP(B549,map_headernames!M:M,map_headernames!M:M),"")</f>
        <v/>
      </c>
      <c r="F549" s="28" t="str">
        <f>IFERROR(_xlfn.XLOOKUP(B549,map_headernames!N:N,map_headernames!N:N),"")</f>
        <v/>
      </c>
      <c r="G549" s="28" t="str">
        <f>IFERROR(_xlfn.XLOOKUP($B549,map_headernames!L:L,map_headernames!L:L),"")</f>
        <v/>
      </c>
      <c r="H549">
        <f>_xlfn.XLOOKUP(K549,map_headernames!$Q$1:$Q$734,map_headernames!$O$1:$O$734)</f>
        <v>0</v>
      </c>
      <c r="I549" s="23" t="str">
        <f>IFERROR(_xlfn.XLOOKUP(G549,map_headernames!L:L,map_headernames!O:O),"")</f>
        <v/>
      </c>
      <c r="L549" t="str">
        <f>IFERROR(_xlfn.XLOOKUP(G549,map_headernames!L:L,map_headernames!Q:Q),"")</f>
        <v/>
      </c>
      <c r="M549" t="str">
        <f>IFERROR(_xlfn.XLOOKUP(H549,map_headernames!O:O,map_headernames!Q:Q),"")</f>
        <v/>
      </c>
      <c r="O549" s="388" t="s">
        <v>6482</v>
      </c>
    </row>
    <row r="550" spans="1:15">
      <c r="A550">
        <v>530</v>
      </c>
      <c r="B550" t="s">
        <v>4359</v>
      </c>
      <c r="C550">
        <v>30.651340996168599</v>
      </c>
      <c r="D550" t="s">
        <v>6317</v>
      </c>
      <c r="E550" s="28" t="str">
        <f>IFERROR(_xlfn.XLOOKUP(B550,map_headernames!M:M,map_headernames!M:M),"")</f>
        <v/>
      </c>
      <c r="F550" s="28" t="str">
        <f>IFERROR(_xlfn.XLOOKUP(B550,map_headernames!N:N,map_headernames!N:N),"")</f>
        <v/>
      </c>
      <c r="G550" s="28" t="str">
        <f>IFERROR(_xlfn.XLOOKUP($B550,map_headernames!L:L,map_headernames!L:L),"")</f>
        <v/>
      </c>
      <c r="H550">
        <f>_xlfn.XLOOKUP(K550,map_headernames!$Q$1:$Q$734,map_headernames!$O$1:$O$734)</f>
        <v>0</v>
      </c>
      <c r="I550" s="23" t="str">
        <f>IFERROR(_xlfn.XLOOKUP(G550,map_headernames!L:L,map_headernames!O:O),"")</f>
        <v/>
      </c>
      <c r="L550" t="str">
        <f>IFERROR(_xlfn.XLOOKUP(G550,map_headernames!L:L,map_headernames!Q:Q),"")</f>
        <v/>
      </c>
      <c r="M550" t="str">
        <f>IFERROR(_xlfn.XLOOKUP(H550,map_headernames!O:O,map_headernames!Q:Q),"")</f>
        <v/>
      </c>
      <c r="O550" s="388" t="s">
        <v>6482</v>
      </c>
    </row>
    <row r="551" spans="1:15">
      <c r="A551">
        <v>531</v>
      </c>
      <c r="B551" t="s">
        <v>4362</v>
      </c>
      <c r="C551">
        <v>0</v>
      </c>
      <c r="D551" t="s">
        <v>6318</v>
      </c>
      <c r="E551" s="28" t="str">
        <f>IFERROR(_xlfn.XLOOKUP(B551,map_headernames!M:M,map_headernames!M:M),"")</f>
        <v/>
      </c>
      <c r="F551" s="28" t="str">
        <f>IFERROR(_xlfn.XLOOKUP(B551,map_headernames!N:N,map_headernames!N:N),"")</f>
        <v/>
      </c>
      <c r="G551" s="28" t="str">
        <f>IFERROR(_xlfn.XLOOKUP($B551,map_headernames!L:L,map_headernames!L:L),"")</f>
        <v/>
      </c>
      <c r="H551">
        <f>_xlfn.XLOOKUP(K551,map_headernames!$Q$1:$Q$734,map_headernames!$O$1:$O$734)</f>
        <v>0</v>
      </c>
      <c r="I551" s="23" t="str">
        <f>IFERROR(_xlfn.XLOOKUP(G551,map_headernames!L:L,map_headernames!O:O),"")</f>
        <v/>
      </c>
      <c r="L551" t="str">
        <f>IFERROR(_xlfn.XLOOKUP(G551,map_headernames!L:L,map_headernames!Q:Q),"")</f>
        <v/>
      </c>
      <c r="M551" t="str">
        <f>IFERROR(_xlfn.XLOOKUP(H551,map_headernames!O:O,map_headernames!Q:Q),"")</f>
        <v/>
      </c>
      <c r="O551" s="388" t="s">
        <v>6482</v>
      </c>
    </row>
    <row r="552" spans="1:15">
      <c r="A552">
        <v>532</v>
      </c>
      <c r="B552" t="s">
        <v>4364</v>
      </c>
      <c r="C552">
        <v>0</v>
      </c>
      <c r="D552" t="s">
        <v>6319</v>
      </c>
      <c r="E552" s="28" t="str">
        <f>IFERROR(_xlfn.XLOOKUP(B552,map_headernames!M:M,map_headernames!M:M),"")</f>
        <v/>
      </c>
      <c r="F552" s="28" t="str">
        <f>IFERROR(_xlfn.XLOOKUP(B552,map_headernames!N:N,map_headernames!N:N),"")</f>
        <v/>
      </c>
      <c r="G552" s="28" t="str">
        <f>IFERROR(_xlfn.XLOOKUP($B552,map_headernames!L:L,map_headernames!L:L),"")</f>
        <v/>
      </c>
      <c r="H552">
        <f>_xlfn.XLOOKUP(K552,map_headernames!$Q$1:$Q$734,map_headernames!$O$1:$O$734)</f>
        <v>0</v>
      </c>
      <c r="I552" s="23" t="str">
        <f>IFERROR(_xlfn.XLOOKUP(G552,map_headernames!L:L,map_headernames!O:O),"")</f>
        <v/>
      </c>
      <c r="L552" t="str">
        <f>IFERROR(_xlfn.XLOOKUP(G552,map_headernames!L:L,map_headernames!Q:Q),"")</f>
        <v/>
      </c>
      <c r="M552" t="str">
        <f>IFERROR(_xlfn.XLOOKUP(H552,map_headernames!O:O,map_headernames!Q:Q),"")</f>
        <v/>
      </c>
      <c r="O552" s="388" t="s">
        <v>6482</v>
      </c>
    </row>
    <row r="553" spans="1:15">
      <c r="A553">
        <v>533</v>
      </c>
      <c r="B553" t="s">
        <v>4367</v>
      </c>
      <c r="C553">
        <v>181</v>
      </c>
      <c r="D553" t="s">
        <v>4368</v>
      </c>
      <c r="E553" s="28" t="str">
        <f>IFERROR(_xlfn.XLOOKUP(B553,map_headernames!M:M,map_headernames!M:M),"")</f>
        <v/>
      </c>
      <c r="F553" s="28" t="str">
        <f>IFERROR(_xlfn.XLOOKUP(B553,map_headernames!N:N,map_headernames!N:N),"")</f>
        <v/>
      </c>
      <c r="G553" s="28" t="str">
        <f>IFERROR(_xlfn.XLOOKUP($B553,map_headernames!L:L,map_headernames!L:L),"")</f>
        <v/>
      </c>
      <c r="H553">
        <f>_xlfn.XLOOKUP(K553,map_headernames!$Q$1:$Q$734,map_headernames!$O$1:$O$734)</f>
        <v>0</v>
      </c>
      <c r="I553" s="23" t="str">
        <f>IFERROR(_xlfn.XLOOKUP(G553,map_headernames!L:L,map_headernames!O:O),"")</f>
        <v/>
      </c>
      <c r="L553" t="str">
        <f>IFERROR(_xlfn.XLOOKUP(G553,map_headernames!L:L,map_headernames!Q:Q),"")</f>
        <v/>
      </c>
      <c r="M553" t="str">
        <f>IFERROR(_xlfn.XLOOKUP(H553,map_headernames!O:O,map_headernames!Q:Q),"")</f>
        <v/>
      </c>
      <c r="O553" s="388" t="s">
        <v>6482</v>
      </c>
    </row>
    <row r="554" spans="1:15">
      <c r="A554">
        <v>534</v>
      </c>
      <c r="B554" t="s">
        <v>4369</v>
      </c>
      <c r="C554">
        <v>69.348659003831401</v>
      </c>
      <c r="D554" t="s">
        <v>6320</v>
      </c>
      <c r="E554" s="28" t="str">
        <f>IFERROR(_xlfn.XLOOKUP(B554,map_headernames!M:M,map_headernames!M:M),"")</f>
        <v/>
      </c>
      <c r="F554" s="28" t="str">
        <f>IFERROR(_xlfn.XLOOKUP(B554,map_headernames!N:N,map_headernames!N:N),"")</f>
        <v/>
      </c>
      <c r="G554" s="28" t="str">
        <f>IFERROR(_xlfn.XLOOKUP($B554,map_headernames!L:L,map_headernames!L:L),"")</f>
        <v/>
      </c>
      <c r="H554">
        <f>_xlfn.XLOOKUP(K554,map_headernames!$Q$1:$Q$734,map_headernames!$O$1:$O$734)</f>
        <v>0</v>
      </c>
      <c r="I554" s="23" t="str">
        <f>IFERROR(_xlfn.XLOOKUP(G554,map_headernames!L:L,map_headernames!O:O),"")</f>
        <v/>
      </c>
      <c r="L554" t="str">
        <f>IFERROR(_xlfn.XLOOKUP(G554,map_headernames!L:L,map_headernames!Q:Q),"")</f>
        <v/>
      </c>
      <c r="M554" t="str">
        <f>IFERROR(_xlfn.XLOOKUP(H554,map_headernames!O:O,map_headernames!Q:Q),"")</f>
        <v/>
      </c>
      <c r="O554" s="388" t="s">
        <v>6482</v>
      </c>
    </row>
    <row r="555" spans="1:15">
      <c r="A555">
        <v>535</v>
      </c>
      <c r="B555" t="s">
        <v>4372</v>
      </c>
      <c r="C555">
        <v>0</v>
      </c>
      <c r="D555" t="s">
        <v>6321</v>
      </c>
      <c r="E555" s="28" t="str">
        <f>IFERROR(_xlfn.XLOOKUP(B555,map_headernames!M:M,map_headernames!M:M),"")</f>
        <v/>
      </c>
      <c r="F555" s="28" t="str">
        <f>IFERROR(_xlfn.XLOOKUP(B555,map_headernames!N:N,map_headernames!N:N),"")</f>
        <v/>
      </c>
      <c r="G555" s="28" t="str">
        <f>IFERROR(_xlfn.XLOOKUP($B555,map_headernames!L:L,map_headernames!L:L),"")</f>
        <v/>
      </c>
      <c r="H555">
        <f>_xlfn.XLOOKUP(K555,map_headernames!$Q$1:$Q$734,map_headernames!$O$1:$O$734)</f>
        <v>0</v>
      </c>
      <c r="I555" s="23" t="str">
        <f>IFERROR(_xlfn.XLOOKUP(G555,map_headernames!L:L,map_headernames!O:O),"")</f>
        <v/>
      </c>
      <c r="L555" t="str">
        <f>IFERROR(_xlfn.XLOOKUP(G555,map_headernames!L:L,map_headernames!Q:Q),"")</f>
        <v/>
      </c>
      <c r="M555" t="str">
        <f>IFERROR(_xlfn.XLOOKUP(H555,map_headernames!O:O,map_headernames!Q:Q),"")</f>
        <v/>
      </c>
      <c r="O555" s="388" t="s">
        <v>6482</v>
      </c>
    </row>
    <row r="556" spans="1:15">
      <c r="A556">
        <v>536</v>
      </c>
      <c r="B556" t="s">
        <v>4374</v>
      </c>
      <c r="C556">
        <v>0</v>
      </c>
      <c r="D556" t="s">
        <v>6322</v>
      </c>
      <c r="E556" s="28" t="str">
        <f>IFERROR(_xlfn.XLOOKUP(B556,map_headernames!M:M,map_headernames!M:M),"")</f>
        <v/>
      </c>
      <c r="F556" s="28" t="str">
        <f>IFERROR(_xlfn.XLOOKUP(B556,map_headernames!N:N,map_headernames!N:N),"")</f>
        <v/>
      </c>
      <c r="G556" s="28" t="str">
        <f>IFERROR(_xlfn.XLOOKUP($B556,map_headernames!L:L,map_headernames!L:L),"")</f>
        <v/>
      </c>
      <c r="H556">
        <f>_xlfn.XLOOKUP(K556,map_headernames!$Q$1:$Q$734,map_headernames!$O$1:$O$734)</f>
        <v>0</v>
      </c>
      <c r="I556" s="23" t="str">
        <f>IFERROR(_xlfn.XLOOKUP(G556,map_headernames!L:L,map_headernames!O:O),"")</f>
        <v/>
      </c>
      <c r="L556" t="str">
        <f>IFERROR(_xlfn.XLOOKUP(G556,map_headernames!L:L,map_headernames!Q:Q),"")</f>
        <v/>
      </c>
      <c r="M556" t="str">
        <f>IFERROR(_xlfn.XLOOKUP(H556,map_headernames!O:O,map_headernames!Q:Q),"")</f>
        <v/>
      </c>
      <c r="O556" s="388" t="s">
        <v>6482</v>
      </c>
    </row>
    <row r="557" spans="1:15">
      <c r="A557">
        <v>537</v>
      </c>
      <c r="B557" t="s">
        <v>4377</v>
      </c>
      <c r="C557">
        <v>0</v>
      </c>
      <c r="D557" t="s">
        <v>6323</v>
      </c>
      <c r="E557" s="28" t="str">
        <f>IFERROR(_xlfn.XLOOKUP(B557,map_headernames!M:M,map_headernames!M:M),"")</f>
        <v/>
      </c>
      <c r="F557" s="28" t="str">
        <f>IFERROR(_xlfn.XLOOKUP(B557,map_headernames!N:N,map_headernames!N:N),"")</f>
        <v/>
      </c>
      <c r="G557" s="28" t="str">
        <f>IFERROR(_xlfn.XLOOKUP($B557,map_headernames!L:L,map_headernames!L:L),"")</f>
        <v/>
      </c>
      <c r="H557">
        <f>_xlfn.XLOOKUP(K557,map_headernames!$Q$1:$Q$734,map_headernames!$O$1:$O$734)</f>
        <v>0</v>
      </c>
      <c r="I557" s="23" t="str">
        <f>IFERROR(_xlfn.XLOOKUP(G557,map_headernames!L:L,map_headernames!O:O),"")</f>
        <v/>
      </c>
      <c r="L557" t="str">
        <f>IFERROR(_xlfn.XLOOKUP(G557,map_headernames!L:L,map_headernames!Q:Q),"")</f>
        <v/>
      </c>
      <c r="M557" t="str">
        <f>IFERROR(_xlfn.XLOOKUP(H557,map_headernames!O:O,map_headernames!Q:Q),"")</f>
        <v/>
      </c>
      <c r="O557" s="388" t="s">
        <v>6482</v>
      </c>
    </row>
    <row r="558" spans="1:15">
      <c r="A558">
        <v>538</v>
      </c>
      <c r="B558" t="s">
        <v>4379</v>
      </c>
      <c r="C558">
        <v>0</v>
      </c>
      <c r="D558" t="s">
        <v>6324</v>
      </c>
      <c r="E558" s="28" t="str">
        <f>IFERROR(_xlfn.XLOOKUP(B558,map_headernames!M:M,map_headernames!M:M),"")</f>
        <v/>
      </c>
      <c r="F558" s="28" t="str">
        <f>IFERROR(_xlfn.XLOOKUP(B558,map_headernames!N:N,map_headernames!N:N),"")</f>
        <v/>
      </c>
      <c r="G558" s="28" t="str">
        <f>IFERROR(_xlfn.XLOOKUP($B558,map_headernames!L:L,map_headernames!L:L),"")</f>
        <v/>
      </c>
      <c r="H558">
        <f>_xlfn.XLOOKUP(K558,map_headernames!$Q$1:$Q$734,map_headernames!$O$1:$O$734)</f>
        <v>0</v>
      </c>
      <c r="I558" s="23" t="str">
        <f>IFERROR(_xlfn.XLOOKUP(G558,map_headernames!L:L,map_headernames!O:O),"")</f>
        <v/>
      </c>
      <c r="L558" t="str">
        <f>IFERROR(_xlfn.XLOOKUP(G558,map_headernames!L:L,map_headernames!Q:Q),"")</f>
        <v/>
      </c>
      <c r="M558" t="str">
        <f>IFERROR(_xlfn.XLOOKUP(H558,map_headernames!O:O,map_headernames!Q:Q),"")</f>
        <v/>
      </c>
      <c r="O558" s="388" t="s">
        <v>6482</v>
      </c>
    </row>
    <row r="559" spans="1:15">
      <c r="A559">
        <v>539</v>
      </c>
      <c r="B559" t="s">
        <v>4382</v>
      </c>
      <c r="C559">
        <v>0</v>
      </c>
      <c r="D559" t="s">
        <v>4383</v>
      </c>
      <c r="E559" s="28" t="str">
        <f>IFERROR(_xlfn.XLOOKUP(B559,map_headernames!M:M,map_headernames!M:M),"")</f>
        <v/>
      </c>
      <c r="F559" s="28" t="str">
        <f>IFERROR(_xlfn.XLOOKUP(B559,map_headernames!N:N,map_headernames!N:N),"")</f>
        <v/>
      </c>
      <c r="G559" s="28" t="str">
        <f>IFERROR(_xlfn.XLOOKUP($B559,map_headernames!L:L,map_headernames!L:L),"")</f>
        <v/>
      </c>
      <c r="H559">
        <f>_xlfn.XLOOKUP(K559,map_headernames!$Q$1:$Q$734,map_headernames!$O$1:$O$734)</f>
        <v>0</v>
      </c>
      <c r="I559" s="23" t="str">
        <f>IFERROR(_xlfn.XLOOKUP(G559,map_headernames!L:L,map_headernames!O:O),"")</f>
        <v/>
      </c>
      <c r="L559" t="str">
        <f>IFERROR(_xlfn.XLOOKUP(G559,map_headernames!L:L,map_headernames!Q:Q),"")</f>
        <v/>
      </c>
      <c r="M559" t="str">
        <f>IFERROR(_xlfn.XLOOKUP(H559,map_headernames!O:O,map_headernames!Q:Q),"")</f>
        <v/>
      </c>
      <c r="O559" s="388" t="s">
        <v>6482</v>
      </c>
    </row>
    <row r="560" spans="1:15">
      <c r="A560">
        <v>540</v>
      </c>
      <c r="B560" t="s">
        <v>4384</v>
      </c>
      <c r="C560">
        <v>0</v>
      </c>
      <c r="D560" t="s">
        <v>6325</v>
      </c>
      <c r="E560" s="28" t="str">
        <f>IFERROR(_xlfn.XLOOKUP(B560,map_headernames!M:M,map_headernames!M:M),"")</f>
        <v/>
      </c>
      <c r="F560" s="28" t="str">
        <f>IFERROR(_xlfn.XLOOKUP(B560,map_headernames!N:N,map_headernames!N:N),"")</f>
        <v/>
      </c>
      <c r="G560" s="28" t="str">
        <f>IFERROR(_xlfn.XLOOKUP($B560,map_headernames!L:L,map_headernames!L:L),"")</f>
        <v/>
      </c>
      <c r="H560">
        <f>_xlfn.XLOOKUP(K560,map_headernames!$Q$1:$Q$734,map_headernames!$O$1:$O$734)</f>
        <v>0</v>
      </c>
      <c r="I560" s="23" t="str">
        <f>IFERROR(_xlfn.XLOOKUP(G560,map_headernames!L:L,map_headernames!O:O),"")</f>
        <v/>
      </c>
      <c r="L560" t="str">
        <f>IFERROR(_xlfn.XLOOKUP(G560,map_headernames!L:L,map_headernames!Q:Q),"")</f>
        <v/>
      </c>
      <c r="M560" t="str">
        <f>IFERROR(_xlfn.XLOOKUP(H560,map_headernames!O:O,map_headernames!Q:Q),"")</f>
        <v/>
      </c>
      <c r="O560" s="388" t="s">
        <v>6482</v>
      </c>
    </row>
    <row r="561" spans="1:15">
      <c r="A561">
        <v>541</v>
      </c>
      <c r="B561" t="s">
        <v>4387</v>
      </c>
      <c r="C561">
        <v>0</v>
      </c>
      <c r="D561" t="s">
        <v>6326</v>
      </c>
      <c r="E561" s="28" t="str">
        <f>IFERROR(_xlfn.XLOOKUP(B561,map_headernames!M:M,map_headernames!M:M),"")</f>
        <v/>
      </c>
      <c r="F561" s="28" t="str">
        <f>IFERROR(_xlfn.XLOOKUP(B561,map_headernames!N:N,map_headernames!N:N),"")</f>
        <v/>
      </c>
      <c r="G561" s="28" t="str">
        <f>IFERROR(_xlfn.XLOOKUP($B561,map_headernames!L:L,map_headernames!L:L),"")</f>
        <v/>
      </c>
      <c r="H561">
        <f>_xlfn.XLOOKUP(K561,map_headernames!$Q$1:$Q$734,map_headernames!$O$1:$O$734)</f>
        <v>0</v>
      </c>
      <c r="I561" s="23" t="str">
        <f>IFERROR(_xlfn.XLOOKUP(G561,map_headernames!L:L,map_headernames!O:O),"")</f>
        <v/>
      </c>
      <c r="L561" t="str">
        <f>IFERROR(_xlfn.XLOOKUP(G561,map_headernames!L:L,map_headernames!Q:Q),"")</f>
        <v/>
      </c>
      <c r="M561" t="str">
        <f>IFERROR(_xlfn.XLOOKUP(H561,map_headernames!O:O,map_headernames!Q:Q),"")</f>
        <v/>
      </c>
      <c r="O561" s="388" t="s">
        <v>6482</v>
      </c>
    </row>
    <row r="562" spans="1:15">
      <c r="A562">
        <v>542</v>
      </c>
      <c r="B562" t="s">
        <v>4389</v>
      </c>
      <c r="C562">
        <v>0</v>
      </c>
      <c r="D562" t="s">
        <v>6327</v>
      </c>
      <c r="E562" s="28" t="str">
        <f>IFERROR(_xlfn.XLOOKUP(B562,map_headernames!M:M,map_headernames!M:M),"")</f>
        <v/>
      </c>
      <c r="F562" s="28" t="str">
        <f>IFERROR(_xlfn.XLOOKUP(B562,map_headernames!N:N,map_headernames!N:N),"")</f>
        <v/>
      </c>
      <c r="G562" s="28" t="str">
        <f>IFERROR(_xlfn.XLOOKUP($B562,map_headernames!L:L,map_headernames!L:L),"")</f>
        <v/>
      </c>
      <c r="H562">
        <f>_xlfn.XLOOKUP(K562,map_headernames!$Q$1:$Q$734,map_headernames!$O$1:$O$734)</f>
        <v>0</v>
      </c>
      <c r="I562" s="23" t="str">
        <f>IFERROR(_xlfn.XLOOKUP(G562,map_headernames!L:L,map_headernames!O:O),"")</f>
        <v/>
      </c>
      <c r="L562" t="str">
        <f>IFERROR(_xlfn.XLOOKUP(G562,map_headernames!L:L,map_headernames!Q:Q),"")</f>
        <v/>
      </c>
      <c r="M562" t="str">
        <f>IFERROR(_xlfn.XLOOKUP(H562,map_headernames!O:O,map_headernames!Q:Q),"")</f>
        <v/>
      </c>
      <c r="O562" s="388" t="s">
        <v>6482</v>
      </c>
    </row>
    <row r="563" spans="1:15">
      <c r="A563">
        <v>543</v>
      </c>
      <c r="B563" t="s">
        <v>4392</v>
      </c>
      <c r="C563">
        <v>0</v>
      </c>
      <c r="D563" t="s">
        <v>6328</v>
      </c>
      <c r="E563" s="28" t="str">
        <f>IFERROR(_xlfn.XLOOKUP(B563,map_headernames!M:M,map_headernames!M:M),"")</f>
        <v/>
      </c>
      <c r="F563" s="28" t="str">
        <f>IFERROR(_xlfn.XLOOKUP(B563,map_headernames!N:N,map_headernames!N:N),"")</f>
        <v/>
      </c>
      <c r="G563" s="28" t="str">
        <f>IFERROR(_xlfn.XLOOKUP($B563,map_headernames!L:L,map_headernames!L:L),"")</f>
        <v/>
      </c>
      <c r="H563">
        <f>_xlfn.XLOOKUP(K563,map_headernames!$Q$1:$Q$734,map_headernames!$O$1:$O$734)</f>
        <v>0</v>
      </c>
      <c r="I563" s="23" t="str">
        <f>IFERROR(_xlfn.XLOOKUP(G563,map_headernames!L:L,map_headernames!O:O),"")</f>
        <v/>
      </c>
      <c r="L563" t="str">
        <f>IFERROR(_xlfn.XLOOKUP(G563,map_headernames!L:L,map_headernames!Q:Q),"")</f>
        <v/>
      </c>
      <c r="M563" t="str">
        <f>IFERROR(_xlfn.XLOOKUP(H563,map_headernames!O:O,map_headernames!Q:Q),"")</f>
        <v/>
      </c>
      <c r="O563" s="388" t="s">
        <v>6482</v>
      </c>
    </row>
    <row r="564" spans="1:15">
      <c r="A564">
        <v>544</v>
      </c>
      <c r="B564" t="s">
        <v>4394</v>
      </c>
      <c r="C564">
        <v>0</v>
      </c>
      <c r="D564" t="s">
        <v>6329</v>
      </c>
      <c r="E564" s="28" t="str">
        <f>IFERROR(_xlfn.XLOOKUP(B564,map_headernames!M:M,map_headernames!M:M),"")</f>
        <v/>
      </c>
      <c r="F564" s="28" t="str">
        <f>IFERROR(_xlfn.XLOOKUP(B564,map_headernames!N:N,map_headernames!N:N),"")</f>
        <v/>
      </c>
      <c r="G564" s="28" t="str">
        <f>IFERROR(_xlfn.XLOOKUP($B564,map_headernames!L:L,map_headernames!L:L),"")</f>
        <v/>
      </c>
      <c r="H564">
        <f>_xlfn.XLOOKUP(K564,map_headernames!$Q$1:$Q$734,map_headernames!$O$1:$O$734)</f>
        <v>0</v>
      </c>
      <c r="I564" s="23" t="str">
        <f>IFERROR(_xlfn.XLOOKUP(G564,map_headernames!L:L,map_headernames!O:O),"")</f>
        <v/>
      </c>
      <c r="L564" t="str">
        <f>IFERROR(_xlfn.XLOOKUP(G564,map_headernames!L:L,map_headernames!Q:Q),"")</f>
        <v/>
      </c>
      <c r="M564" t="str">
        <f>IFERROR(_xlfn.XLOOKUP(H564,map_headernames!O:O,map_headernames!Q:Q),"")</f>
        <v/>
      </c>
      <c r="O564" s="388" t="s">
        <v>6482</v>
      </c>
    </row>
    <row r="565" spans="1:15">
      <c r="A565">
        <v>545</v>
      </c>
      <c r="B565" t="s">
        <v>4397</v>
      </c>
      <c r="C565">
        <v>0</v>
      </c>
      <c r="D565" t="s">
        <v>6330</v>
      </c>
      <c r="E565" s="28" t="str">
        <f>IFERROR(_xlfn.XLOOKUP(B565,map_headernames!M:M,map_headernames!M:M),"")</f>
        <v/>
      </c>
      <c r="F565" s="28" t="str">
        <f>IFERROR(_xlfn.XLOOKUP(B565,map_headernames!N:N,map_headernames!N:N),"")</f>
        <v/>
      </c>
      <c r="G565" s="28" t="str">
        <f>IFERROR(_xlfn.XLOOKUP($B565,map_headernames!L:L,map_headernames!L:L),"")</f>
        <v/>
      </c>
      <c r="H565">
        <f>_xlfn.XLOOKUP(K565,map_headernames!$Q$1:$Q$734,map_headernames!$O$1:$O$734)</f>
        <v>0</v>
      </c>
      <c r="I565" s="23" t="str">
        <f>IFERROR(_xlfn.XLOOKUP(G565,map_headernames!L:L,map_headernames!O:O),"")</f>
        <v/>
      </c>
      <c r="L565" t="str">
        <f>IFERROR(_xlfn.XLOOKUP(G565,map_headernames!L:L,map_headernames!Q:Q),"")</f>
        <v/>
      </c>
      <c r="M565" t="str">
        <f>IFERROR(_xlfn.XLOOKUP(H565,map_headernames!O:O,map_headernames!Q:Q),"")</f>
        <v/>
      </c>
      <c r="O565" s="388" t="s">
        <v>6482</v>
      </c>
    </row>
    <row r="566" spans="1:15">
      <c r="A566">
        <v>546</v>
      </c>
      <c r="B566" t="s">
        <v>4399</v>
      </c>
      <c r="C566">
        <v>0</v>
      </c>
      <c r="D566" t="s">
        <v>6331</v>
      </c>
      <c r="E566" s="28" t="str">
        <f>IFERROR(_xlfn.XLOOKUP(B566,map_headernames!M:M,map_headernames!M:M),"")</f>
        <v/>
      </c>
      <c r="F566" s="28" t="str">
        <f>IFERROR(_xlfn.XLOOKUP(B566,map_headernames!N:N,map_headernames!N:N),"")</f>
        <v/>
      </c>
      <c r="G566" s="28" t="str">
        <f>IFERROR(_xlfn.XLOOKUP($B566,map_headernames!L:L,map_headernames!L:L),"")</f>
        <v/>
      </c>
      <c r="H566">
        <f>_xlfn.XLOOKUP(K566,map_headernames!$Q$1:$Q$734,map_headernames!$O$1:$O$734)</f>
        <v>0</v>
      </c>
      <c r="I566" s="23" t="str">
        <f>IFERROR(_xlfn.XLOOKUP(G566,map_headernames!L:L,map_headernames!O:O),"")</f>
        <v/>
      </c>
      <c r="L566" t="str">
        <f>IFERROR(_xlfn.XLOOKUP(G566,map_headernames!L:L,map_headernames!Q:Q),"")</f>
        <v/>
      </c>
      <c r="M566" t="str">
        <f>IFERROR(_xlfn.XLOOKUP(H566,map_headernames!O:O,map_headernames!Q:Q),"")</f>
        <v/>
      </c>
      <c r="O566" s="388" t="s">
        <v>6482</v>
      </c>
    </row>
    <row r="567" spans="1:15">
      <c r="A567">
        <v>547</v>
      </c>
      <c r="B567" t="s">
        <v>4402</v>
      </c>
      <c r="C567">
        <v>0</v>
      </c>
      <c r="D567" t="s">
        <v>6332</v>
      </c>
      <c r="E567" s="28" t="str">
        <f>IFERROR(_xlfn.XLOOKUP(B567,map_headernames!M:M,map_headernames!M:M),"")</f>
        <v/>
      </c>
      <c r="F567" s="28" t="str">
        <f>IFERROR(_xlfn.XLOOKUP(B567,map_headernames!N:N,map_headernames!N:N),"")</f>
        <v/>
      </c>
      <c r="G567" s="28" t="str">
        <f>IFERROR(_xlfn.XLOOKUP($B567,map_headernames!L:L,map_headernames!L:L),"")</f>
        <v/>
      </c>
      <c r="H567">
        <f>_xlfn.XLOOKUP(K567,map_headernames!$Q$1:$Q$734,map_headernames!$O$1:$O$734)</f>
        <v>0</v>
      </c>
      <c r="I567" s="23" t="str">
        <f>IFERROR(_xlfn.XLOOKUP(G567,map_headernames!L:L,map_headernames!O:O),"")</f>
        <v/>
      </c>
      <c r="L567" t="str">
        <f>IFERROR(_xlfn.XLOOKUP(G567,map_headernames!L:L,map_headernames!Q:Q),"")</f>
        <v/>
      </c>
      <c r="M567" t="str">
        <f>IFERROR(_xlfn.XLOOKUP(H567,map_headernames!O:O,map_headernames!Q:Q),"")</f>
        <v/>
      </c>
      <c r="O567" s="388" t="s">
        <v>6482</v>
      </c>
    </row>
    <row r="568" spans="1:15">
      <c r="A568">
        <v>548</v>
      </c>
      <c r="B568" t="s">
        <v>4404</v>
      </c>
      <c r="C568">
        <v>0</v>
      </c>
      <c r="D568" t="s">
        <v>6333</v>
      </c>
      <c r="E568" s="28" t="str">
        <f>IFERROR(_xlfn.XLOOKUP(B568,map_headernames!M:M,map_headernames!M:M),"")</f>
        <v/>
      </c>
      <c r="F568" s="28" t="str">
        <f>IFERROR(_xlfn.XLOOKUP(B568,map_headernames!N:N,map_headernames!N:N),"")</f>
        <v/>
      </c>
      <c r="G568" s="28" t="str">
        <f>IFERROR(_xlfn.XLOOKUP($B568,map_headernames!L:L,map_headernames!L:L),"")</f>
        <v/>
      </c>
      <c r="H568">
        <f>_xlfn.XLOOKUP(K568,map_headernames!$Q$1:$Q$734,map_headernames!$O$1:$O$734)</f>
        <v>0</v>
      </c>
      <c r="I568" s="23" t="str">
        <f>IFERROR(_xlfn.XLOOKUP(G568,map_headernames!L:L,map_headernames!O:O),"")</f>
        <v/>
      </c>
      <c r="L568" t="str">
        <f>IFERROR(_xlfn.XLOOKUP(G568,map_headernames!L:L,map_headernames!Q:Q),"")</f>
        <v/>
      </c>
      <c r="M568" t="str">
        <f>IFERROR(_xlfn.XLOOKUP(H568,map_headernames!O:O,map_headernames!Q:Q),"")</f>
        <v/>
      </c>
      <c r="O568" s="388" t="s">
        <v>6482</v>
      </c>
    </row>
    <row r="569" spans="1:15">
      <c r="A569">
        <v>549</v>
      </c>
      <c r="B569" t="s">
        <v>4407</v>
      </c>
      <c r="C569">
        <v>10</v>
      </c>
      <c r="D569" t="s">
        <v>6334</v>
      </c>
      <c r="E569" s="28" t="str">
        <f>IFERROR(_xlfn.XLOOKUP(B569,map_headernames!M:M,map_headernames!M:M),"")</f>
        <v/>
      </c>
      <c r="F569" s="28" t="str">
        <f>IFERROR(_xlfn.XLOOKUP(B569,map_headernames!N:N,map_headernames!N:N),"")</f>
        <v/>
      </c>
      <c r="G569" s="28" t="str">
        <f>IFERROR(_xlfn.XLOOKUP($B569,map_headernames!L:L,map_headernames!L:L),"")</f>
        <v/>
      </c>
      <c r="H569">
        <f>_xlfn.XLOOKUP(K569,map_headernames!$Q$1:$Q$734,map_headernames!$O$1:$O$734)</f>
        <v>0</v>
      </c>
      <c r="I569" s="23" t="str">
        <f>IFERROR(_xlfn.XLOOKUP(G569,map_headernames!L:L,map_headernames!O:O),"")</f>
        <v/>
      </c>
      <c r="L569" t="str">
        <f>IFERROR(_xlfn.XLOOKUP(G569,map_headernames!L:L,map_headernames!Q:Q),"")</f>
        <v/>
      </c>
      <c r="M569" t="str">
        <f>IFERROR(_xlfn.XLOOKUP(H569,map_headernames!O:O,map_headernames!Q:Q),"")</f>
        <v/>
      </c>
      <c r="O569" s="388" t="s">
        <v>6482</v>
      </c>
    </row>
    <row r="570" spans="1:15">
      <c r="A570">
        <v>550</v>
      </c>
      <c r="B570" t="s">
        <v>4409</v>
      </c>
      <c r="C570">
        <v>3.83141762452107</v>
      </c>
      <c r="D570" t="s">
        <v>6335</v>
      </c>
      <c r="E570" s="28" t="str">
        <f>IFERROR(_xlfn.XLOOKUP(B570,map_headernames!M:M,map_headernames!M:M),"")</f>
        <v/>
      </c>
      <c r="F570" s="28" t="str">
        <f>IFERROR(_xlfn.XLOOKUP(B570,map_headernames!N:N,map_headernames!N:N),"")</f>
        <v/>
      </c>
      <c r="G570" s="28" t="str">
        <f>IFERROR(_xlfn.XLOOKUP($B570,map_headernames!L:L,map_headernames!L:L),"")</f>
        <v/>
      </c>
      <c r="H570">
        <f>_xlfn.XLOOKUP(K570,map_headernames!$Q$1:$Q$734,map_headernames!$O$1:$O$734)</f>
        <v>0</v>
      </c>
      <c r="I570" s="23" t="str">
        <f>IFERROR(_xlfn.XLOOKUP(G570,map_headernames!L:L,map_headernames!O:O),"")</f>
        <v/>
      </c>
      <c r="L570" t="str">
        <f>IFERROR(_xlfn.XLOOKUP(G570,map_headernames!L:L,map_headernames!Q:Q),"")</f>
        <v/>
      </c>
      <c r="M570" t="str">
        <f>IFERROR(_xlfn.XLOOKUP(H570,map_headernames!O:O,map_headernames!Q:Q),"")</f>
        <v/>
      </c>
      <c r="O570" s="388" t="s">
        <v>6482</v>
      </c>
    </row>
    <row r="571" spans="1:15">
      <c r="A571">
        <v>551</v>
      </c>
      <c r="B571" t="s">
        <v>4412</v>
      </c>
      <c r="C571">
        <v>100</v>
      </c>
      <c r="D571" t="s">
        <v>6336</v>
      </c>
      <c r="E571" s="28" t="str">
        <f>IFERROR(_xlfn.XLOOKUP(B571,map_headernames!M:M,map_headernames!M:M),"")</f>
        <v/>
      </c>
      <c r="F571" s="28" t="str">
        <f>IFERROR(_xlfn.XLOOKUP(B571,map_headernames!N:N,map_headernames!N:N),"")</f>
        <v/>
      </c>
      <c r="G571" s="28" t="str">
        <f>IFERROR(_xlfn.XLOOKUP($B571,map_headernames!L:L,map_headernames!L:L),"")</f>
        <v/>
      </c>
      <c r="H571">
        <f>_xlfn.XLOOKUP(K571,map_headernames!$Q$1:$Q$734,map_headernames!$O$1:$O$734)</f>
        <v>0</v>
      </c>
      <c r="I571" s="23" t="str">
        <f>IFERROR(_xlfn.XLOOKUP(G571,map_headernames!L:L,map_headernames!O:O),"")</f>
        <v/>
      </c>
      <c r="L571" t="str">
        <f>IFERROR(_xlfn.XLOOKUP(G571,map_headernames!L:L,map_headernames!Q:Q),"")</f>
        <v/>
      </c>
      <c r="M571" t="str">
        <f>IFERROR(_xlfn.XLOOKUP(H571,map_headernames!O:O,map_headernames!Q:Q),"")</f>
        <v/>
      </c>
      <c r="O571" s="388" t="s">
        <v>6482</v>
      </c>
    </row>
    <row r="572" spans="1:15" s="39" customFormat="1">
      <c r="A572">
        <v>552</v>
      </c>
      <c r="B572" t="s">
        <v>4414</v>
      </c>
      <c r="C572">
        <v>38.314176245210703</v>
      </c>
      <c r="D572" t="s">
        <v>6337</v>
      </c>
      <c r="E572" s="28" t="str">
        <f>IFERROR(_xlfn.XLOOKUP(B572,map_headernames!M:M,map_headernames!M:M),"")</f>
        <v/>
      </c>
      <c r="F572" s="28" t="str">
        <f>IFERROR(_xlfn.XLOOKUP(B572,map_headernames!N:N,map_headernames!N:N),"")</f>
        <v/>
      </c>
      <c r="G572" s="28" t="str">
        <f>IFERROR(_xlfn.XLOOKUP($B572,map_headernames!L:L,map_headernames!L:L),"")</f>
        <v/>
      </c>
      <c r="H572">
        <f>_xlfn.XLOOKUP(K572,map_headernames!$Q$1:$Q$734,map_headernames!$O$1:$O$734)</f>
        <v>0</v>
      </c>
      <c r="I572" s="23" t="str">
        <f>IFERROR(_xlfn.XLOOKUP(G572,map_headernames!L:L,map_headernames!O:O),"")</f>
        <v/>
      </c>
      <c r="J572" s="23"/>
      <c r="K572"/>
      <c r="L572" t="str">
        <f>IFERROR(_xlfn.XLOOKUP(G572,map_headernames!L:L,map_headernames!Q:Q),"")</f>
        <v/>
      </c>
      <c r="M572" t="str">
        <f>IFERROR(_xlfn.XLOOKUP(H572,map_headernames!O:O,map_headernames!Q:Q),"")</f>
        <v/>
      </c>
      <c r="N572" s="489"/>
      <c r="O572" s="388" t="s">
        <v>6482</v>
      </c>
    </row>
    <row r="573" spans="1:15">
      <c r="A573">
        <v>553</v>
      </c>
      <c r="B573" t="s">
        <v>4417</v>
      </c>
      <c r="C573">
        <v>24</v>
      </c>
      <c r="D573" t="s">
        <v>6338</v>
      </c>
      <c r="E573" s="28" t="str">
        <f>IFERROR(_xlfn.XLOOKUP(B573,map_headernames!M:M,map_headernames!M:M),"")</f>
        <v/>
      </c>
      <c r="F573" s="28" t="str">
        <f>IFERROR(_xlfn.XLOOKUP(B573,map_headernames!N:N,map_headernames!N:N),"")</f>
        <v/>
      </c>
      <c r="G573" s="28" t="str">
        <f>IFERROR(_xlfn.XLOOKUP($B573,map_headernames!L:L,map_headernames!L:L),"")</f>
        <v/>
      </c>
      <c r="H573">
        <f>_xlfn.XLOOKUP(K573,map_headernames!$Q$1:$Q$734,map_headernames!$O$1:$O$734)</f>
        <v>0</v>
      </c>
      <c r="I573" s="23" t="str">
        <f>IFERROR(_xlfn.XLOOKUP(G573,map_headernames!L:L,map_headernames!O:O),"")</f>
        <v/>
      </c>
      <c r="L573" t="str">
        <f>IFERROR(_xlfn.XLOOKUP(G573,map_headernames!L:L,map_headernames!Q:Q),"")</f>
        <v/>
      </c>
      <c r="M573" t="str">
        <f>IFERROR(_xlfn.XLOOKUP(H573,map_headernames!O:O,map_headernames!Q:Q),"")</f>
        <v/>
      </c>
      <c r="O573" s="388" t="s">
        <v>6482</v>
      </c>
    </row>
    <row r="574" spans="1:15">
      <c r="A574">
        <v>554</v>
      </c>
      <c r="B574" t="s">
        <v>4419</v>
      </c>
      <c r="C574">
        <v>9.1954022988505706</v>
      </c>
      <c r="D574" t="s">
        <v>6339</v>
      </c>
      <c r="E574" s="28" t="str">
        <f>IFERROR(_xlfn.XLOOKUP(B574,map_headernames!M:M,map_headernames!M:M),"")</f>
        <v/>
      </c>
      <c r="F574" s="28" t="str">
        <f>IFERROR(_xlfn.XLOOKUP(B574,map_headernames!N:N,map_headernames!N:N),"")</f>
        <v/>
      </c>
      <c r="G574" s="28" t="str">
        <f>IFERROR(_xlfn.XLOOKUP($B574,map_headernames!L:L,map_headernames!L:L),"")</f>
        <v/>
      </c>
      <c r="H574">
        <f>_xlfn.XLOOKUP(K574,map_headernames!$Q$1:$Q$734,map_headernames!$O$1:$O$734)</f>
        <v>0</v>
      </c>
      <c r="I574" s="23" t="str">
        <f>IFERROR(_xlfn.XLOOKUP(G574,map_headernames!L:L,map_headernames!O:O),"")</f>
        <v/>
      </c>
      <c r="L574" t="str">
        <f>IFERROR(_xlfn.XLOOKUP(G574,map_headernames!L:L,map_headernames!Q:Q),"")</f>
        <v/>
      </c>
      <c r="M574" t="str">
        <f>IFERROR(_xlfn.XLOOKUP(H574,map_headernames!O:O,map_headernames!Q:Q),"")</f>
        <v/>
      </c>
      <c r="O574" s="388" t="s">
        <v>6482</v>
      </c>
    </row>
    <row r="575" spans="1:15">
      <c r="A575">
        <v>555</v>
      </c>
      <c r="B575" t="s">
        <v>4422</v>
      </c>
      <c r="C575">
        <v>42</v>
      </c>
      <c r="D575" t="s">
        <v>6340</v>
      </c>
      <c r="E575" s="28" t="str">
        <f>IFERROR(_xlfn.XLOOKUP(B575,map_headernames!M:M,map_headernames!M:M),"")</f>
        <v/>
      </c>
      <c r="F575" s="28" t="str">
        <f>IFERROR(_xlfn.XLOOKUP(B575,map_headernames!N:N,map_headernames!N:N),"")</f>
        <v/>
      </c>
      <c r="G575" s="28" t="str">
        <f>IFERROR(_xlfn.XLOOKUP($B575,map_headernames!L:L,map_headernames!L:L),"")</f>
        <v/>
      </c>
      <c r="H575">
        <f>_xlfn.XLOOKUP(K575,map_headernames!$Q$1:$Q$734,map_headernames!$O$1:$O$734)</f>
        <v>0</v>
      </c>
      <c r="I575" s="23" t="str">
        <f>IFERROR(_xlfn.XLOOKUP(G575,map_headernames!L:L,map_headernames!O:O),"")</f>
        <v/>
      </c>
      <c r="L575" t="str">
        <f>IFERROR(_xlfn.XLOOKUP(G575,map_headernames!L:L,map_headernames!Q:Q),"")</f>
        <v/>
      </c>
      <c r="M575" t="str">
        <f>IFERROR(_xlfn.XLOOKUP(H575,map_headernames!O:O,map_headernames!Q:Q),"")</f>
        <v/>
      </c>
      <c r="O575" s="388" t="s">
        <v>6482</v>
      </c>
    </row>
    <row r="576" spans="1:15">
      <c r="A576">
        <v>556</v>
      </c>
      <c r="B576" t="s">
        <v>4424</v>
      </c>
      <c r="C576">
        <v>16.091954022988499</v>
      </c>
      <c r="D576" t="s">
        <v>6341</v>
      </c>
      <c r="E576" s="28" t="str">
        <f>IFERROR(_xlfn.XLOOKUP(B576,map_headernames!M:M,map_headernames!M:M),"")</f>
        <v/>
      </c>
      <c r="F576" s="28" t="str">
        <f>IFERROR(_xlfn.XLOOKUP(B576,map_headernames!N:N,map_headernames!N:N),"")</f>
        <v/>
      </c>
      <c r="G576" s="28" t="str">
        <f>IFERROR(_xlfn.XLOOKUP($B576,map_headernames!L:L,map_headernames!L:L),"")</f>
        <v/>
      </c>
      <c r="H576">
        <f>_xlfn.XLOOKUP(K576,map_headernames!$Q$1:$Q$734,map_headernames!$O$1:$O$734)</f>
        <v>0</v>
      </c>
      <c r="I576" s="23" t="str">
        <f>IFERROR(_xlfn.XLOOKUP(G576,map_headernames!L:L,map_headernames!O:O),"")</f>
        <v/>
      </c>
      <c r="L576" t="str">
        <f>IFERROR(_xlfn.XLOOKUP(G576,map_headernames!L:L,map_headernames!Q:Q),"")</f>
        <v/>
      </c>
      <c r="M576" t="str">
        <f>IFERROR(_xlfn.XLOOKUP(H576,map_headernames!O:O,map_headernames!Q:Q),"")</f>
        <v/>
      </c>
      <c r="O576" s="388" t="s">
        <v>6482</v>
      </c>
    </row>
    <row r="577" spans="1:15">
      <c r="A577">
        <v>557</v>
      </c>
      <c r="B577" t="s">
        <v>4427</v>
      </c>
      <c r="C577">
        <v>4</v>
      </c>
      <c r="D577" t="s">
        <v>6342</v>
      </c>
      <c r="E577" s="28" t="str">
        <f>IFERROR(_xlfn.XLOOKUP(B577,map_headernames!M:M,map_headernames!M:M),"")</f>
        <v/>
      </c>
      <c r="F577" s="28" t="str">
        <f>IFERROR(_xlfn.XLOOKUP(B577,map_headernames!N:N,map_headernames!N:N),"")</f>
        <v/>
      </c>
      <c r="G577" s="28" t="str">
        <f>IFERROR(_xlfn.XLOOKUP($B577,map_headernames!L:L,map_headernames!L:L),"")</f>
        <v/>
      </c>
      <c r="H577">
        <f>_xlfn.XLOOKUP(K577,map_headernames!$Q$1:$Q$734,map_headernames!$O$1:$O$734)</f>
        <v>0</v>
      </c>
      <c r="I577" s="23" t="str">
        <f>IFERROR(_xlfn.XLOOKUP(G577,map_headernames!L:L,map_headernames!O:O),"")</f>
        <v/>
      </c>
      <c r="L577" t="str">
        <f>IFERROR(_xlfn.XLOOKUP(G577,map_headernames!L:L,map_headernames!Q:Q),"")</f>
        <v/>
      </c>
      <c r="M577" t="str">
        <f>IFERROR(_xlfn.XLOOKUP(H577,map_headernames!O:O,map_headernames!Q:Q),"")</f>
        <v/>
      </c>
      <c r="O577" s="388" t="s">
        <v>6482</v>
      </c>
    </row>
    <row r="578" spans="1:15">
      <c r="A578">
        <v>558</v>
      </c>
      <c r="B578" t="s">
        <v>4429</v>
      </c>
      <c r="C578">
        <v>1.5325670498084301</v>
      </c>
      <c r="D578" t="s">
        <v>6343</v>
      </c>
      <c r="E578" s="28" t="str">
        <f>IFERROR(_xlfn.XLOOKUP(B578,map_headernames!M:M,map_headernames!M:M),"")</f>
        <v/>
      </c>
      <c r="F578" s="28" t="str">
        <f>IFERROR(_xlfn.XLOOKUP(B578,map_headernames!N:N,map_headernames!N:N),"")</f>
        <v/>
      </c>
      <c r="G578" s="28" t="str">
        <f>IFERROR(_xlfn.XLOOKUP($B578,map_headernames!L:L,map_headernames!L:L),"")</f>
        <v/>
      </c>
      <c r="H578">
        <f>_xlfn.XLOOKUP(K578,map_headernames!$Q$1:$Q$734,map_headernames!$O$1:$O$734)</f>
        <v>0</v>
      </c>
      <c r="I578" s="23" t="str">
        <f>IFERROR(_xlfn.XLOOKUP(G578,map_headernames!L:L,map_headernames!O:O),"")</f>
        <v/>
      </c>
      <c r="L578" t="str">
        <f>IFERROR(_xlfn.XLOOKUP(G578,map_headernames!L:L,map_headernames!Q:Q),"")</f>
        <v/>
      </c>
      <c r="M578" t="str">
        <f>IFERROR(_xlfn.XLOOKUP(H578,map_headernames!O:O,map_headernames!Q:Q),"")</f>
        <v/>
      </c>
      <c r="O578" s="388" t="s">
        <v>6482</v>
      </c>
    </row>
    <row r="579" spans="1:15">
      <c r="A579">
        <v>559</v>
      </c>
      <c r="B579" t="s">
        <v>4432</v>
      </c>
      <c r="C579">
        <v>0</v>
      </c>
      <c r="D579" t="s">
        <v>6344</v>
      </c>
      <c r="E579" s="28" t="str">
        <f>IFERROR(_xlfn.XLOOKUP(B579,map_headernames!M:M,map_headernames!M:M),"")</f>
        <v/>
      </c>
      <c r="F579" s="28" t="str">
        <f>IFERROR(_xlfn.XLOOKUP(B579,map_headernames!N:N,map_headernames!N:N),"")</f>
        <v/>
      </c>
      <c r="G579" s="28" t="str">
        <f>IFERROR(_xlfn.XLOOKUP($B579,map_headernames!L:L,map_headernames!L:L),"")</f>
        <v/>
      </c>
      <c r="H579">
        <f>_xlfn.XLOOKUP(K579,map_headernames!$Q$1:$Q$734,map_headernames!$O$1:$O$734)</f>
        <v>0</v>
      </c>
      <c r="I579" s="23" t="str">
        <f>IFERROR(_xlfn.XLOOKUP(G579,map_headernames!L:L,map_headernames!O:O),"")</f>
        <v/>
      </c>
      <c r="L579" t="str">
        <f>IFERROR(_xlfn.XLOOKUP(G579,map_headernames!L:L,map_headernames!Q:Q),"")</f>
        <v/>
      </c>
      <c r="M579" t="str">
        <f>IFERROR(_xlfn.XLOOKUP(H579,map_headernames!O:O,map_headernames!Q:Q),"")</f>
        <v/>
      </c>
      <c r="O579" s="388" t="s">
        <v>6482</v>
      </c>
    </row>
    <row r="580" spans="1:15">
      <c r="A580">
        <v>560</v>
      </c>
      <c r="B580" t="s">
        <v>4434</v>
      </c>
      <c r="C580">
        <v>0</v>
      </c>
      <c r="D580" t="s">
        <v>6345</v>
      </c>
      <c r="E580" s="28" t="str">
        <f>IFERROR(_xlfn.XLOOKUP(B580,map_headernames!M:M,map_headernames!M:M),"")</f>
        <v/>
      </c>
      <c r="F580" s="28" t="str">
        <f>IFERROR(_xlfn.XLOOKUP(B580,map_headernames!N:N,map_headernames!N:N),"")</f>
        <v/>
      </c>
      <c r="G580" s="28" t="str">
        <f>IFERROR(_xlfn.XLOOKUP($B580,map_headernames!L:L,map_headernames!L:L),"")</f>
        <v/>
      </c>
      <c r="H580">
        <f>_xlfn.XLOOKUP(K580,map_headernames!$Q$1:$Q$734,map_headernames!$O$1:$O$734)</f>
        <v>0</v>
      </c>
      <c r="I580" s="23" t="str">
        <f>IFERROR(_xlfn.XLOOKUP(G580,map_headernames!L:L,map_headernames!O:O),"")</f>
        <v/>
      </c>
      <c r="L580" t="str">
        <f>IFERROR(_xlfn.XLOOKUP(G580,map_headernames!L:L,map_headernames!Q:Q),"")</f>
        <v/>
      </c>
      <c r="M580" t="str">
        <f>IFERROR(_xlfn.XLOOKUP(H580,map_headernames!O:O,map_headernames!Q:Q),"")</f>
        <v/>
      </c>
      <c r="O580" s="388" t="s">
        <v>6482</v>
      </c>
    </row>
    <row r="581" spans="1:15">
      <c r="A581">
        <v>561</v>
      </c>
      <c r="B581" t="s">
        <v>4437</v>
      </c>
      <c r="C581">
        <v>62</v>
      </c>
      <c r="D581" t="s">
        <v>6346</v>
      </c>
      <c r="E581" s="28" t="str">
        <f>IFERROR(_xlfn.XLOOKUP(B581,map_headernames!M:M,map_headernames!M:M),"")</f>
        <v/>
      </c>
      <c r="F581" s="28" t="str">
        <f>IFERROR(_xlfn.XLOOKUP(B581,map_headernames!N:N,map_headernames!N:N),"")</f>
        <v/>
      </c>
      <c r="G581" s="28" t="str">
        <f>IFERROR(_xlfn.XLOOKUP($B581,map_headernames!L:L,map_headernames!L:L),"")</f>
        <v/>
      </c>
      <c r="H581">
        <f>_xlfn.XLOOKUP(K581,map_headernames!$Q$1:$Q$734,map_headernames!$O$1:$O$734)</f>
        <v>0</v>
      </c>
      <c r="I581" s="23" t="str">
        <f>IFERROR(_xlfn.XLOOKUP(G581,map_headernames!L:L,map_headernames!O:O),"")</f>
        <v/>
      </c>
      <c r="L581" t="str">
        <f>IFERROR(_xlfn.XLOOKUP(G581,map_headernames!L:L,map_headernames!Q:Q),"")</f>
        <v/>
      </c>
      <c r="M581" t="str">
        <f>IFERROR(_xlfn.XLOOKUP(H581,map_headernames!O:O,map_headernames!Q:Q),"")</f>
        <v/>
      </c>
      <c r="O581" s="388" t="s">
        <v>6482</v>
      </c>
    </row>
    <row r="582" spans="1:15">
      <c r="A582">
        <v>562</v>
      </c>
      <c r="B582" t="s">
        <v>4439</v>
      </c>
      <c r="C582">
        <v>23.754789272030699</v>
      </c>
      <c r="D582" t="s">
        <v>6347</v>
      </c>
      <c r="E582" s="28" t="str">
        <f>IFERROR(_xlfn.XLOOKUP(B582,map_headernames!M:M,map_headernames!M:M),"")</f>
        <v/>
      </c>
      <c r="F582" s="28" t="str">
        <f>IFERROR(_xlfn.XLOOKUP(B582,map_headernames!N:N,map_headernames!N:N),"")</f>
        <v/>
      </c>
      <c r="G582" s="28" t="str">
        <f>IFERROR(_xlfn.XLOOKUP($B582,map_headernames!L:L,map_headernames!L:L),"")</f>
        <v/>
      </c>
      <c r="H582">
        <f>_xlfn.XLOOKUP(K582,map_headernames!$Q$1:$Q$734,map_headernames!$O$1:$O$734)</f>
        <v>0</v>
      </c>
      <c r="I582" s="23" t="str">
        <f>IFERROR(_xlfn.XLOOKUP(G582,map_headernames!L:L,map_headernames!O:O),"")</f>
        <v/>
      </c>
      <c r="L582" t="str">
        <f>IFERROR(_xlfn.XLOOKUP(G582,map_headernames!L:L,map_headernames!Q:Q),"")</f>
        <v/>
      </c>
      <c r="M582" t="str">
        <f>IFERROR(_xlfn.XLOOKUP(H582,map_headernames!O:O,map_headernames!Q:Q),"")</f>
        <v/>
      </c>
      <c r="O582" s="388" t="s">
        <v>6482</v>
      </c>
    </row>
    <row r="583" spans="1:15">
      <c r="A583">
        <v>563</v>
      </c>
      <c r="B583" t="s">
        <v>4442</v>
      </c>
      <c r="C583">
        <v>0</v>
      </c>
      <c r="D583" t="s">
        <v>6348</v>
      </c>
      <c r="E583" s="28" t="str">
        <f>IFERROR(_xlfn.XLOOKUP(B583,map_headernames!M:M,map_headernames!M:M),"")</f>
        <v/>
      </c>
      <c r="F583" s="28" t="str">
        <f>IFERROR(_xlfn.XLOOKUP(B583,map_headernames!N:N,map_headernames!N:N),"")</f>
        <v/>
      </c>
      <c r="G583" s="28" t="str">
        <f>IFERROR(_xlfn.XLOOKUP($B583,map_headernames!L:L,map_headernames!L:L),"")</f>
        <v/>
      </c>
      <c r="H583">
        <f>_xlfn.XLOOKUP(K583,map_headernames!$Q$1:$Q$734,map_headernames!$O$1:$O$734)</f>
        <v>0</v>
      </c>
      <c r="I583" s="23" t="str">
        <f>IFERROR(_xlfn.XLOOKUP(G583,map_headernames!L:L,map_headernames!O:O),"")</f>
        <v/>
      </c>
      <c r="L583" t="str">
        <f>IFERROR(_xlfn.XLOOKUP(G583,map_headernames!L:L,map_headernames!Q:Q),"")</f>
        <v/>
      </c>
      <c r="M583" t="str">
        <f>IFERROR(_xlfn.XLOOKUP(H583,map_headernames!O:O,map_headernames!Q:Q),"")</f>
        <v/>
      </c>
      <c r="O583" s="388" t="s">
        <v>6482</v>
      </c>
    </row>
    <row r="584" spans="1:15">
      <c r="A584">
        <v>564</v>
      </c>
      <c r="B584" t="s">
        <v>4444</v>
      </c>
      <c r="C584">
        <v>0</v>
      </c>
      <c r="D584" t="s">
        <v>6349</v>
      </c>
      <c r="E584" s="28" t="str">
        <f>IFERROR(_xlfn.XLOOKUP(B584,map_headernames!M:M,map_headernames!M:M),"")</f>
        <v/>
      </c>
      <c r="F584" s="28" t="str">
        <f>IFERROR(_xlfn.XLOOKUP(B584,map_headernames!N:N,map_headernames!N:N),"")</f>
        <v/>
      </c>
      <c r="G584" s="28" t="str">
        <f>IFERROR(_xlfn.XLOOKUP($B584,map_headernames!L:L,map_headernames!L:L),"")</f>
        <v/>
      </c>
      <c r="H584">
        <f>_xlfn.XLOOKUP(K584,map_headernames!$Q$1:$Q$734,map_headernames!$O$1:$O$734)</f>
        <v>0</v>
      </c>
      <c r="I584" s="23" t="str">
        <f>IFERROR(_xlfn.XLOOKUP(G584,map_headernames!L:L,map_headernames!O:O),"")</f>
        <v/>
      </c>
      <c r="L584" t="str">
        <f>IFERROR(_xlfn.XLOOKUP(G584,map_headernames!L:L,map_headernames!Q:Q),"")</f>
        <v/>
      </c>
      <c r="M584" t="str">
        <f>IFERROR(_xlfn.XLOOKUP(H584,map_headernames!O:O,map_headernames!Q:Q),"")</f>
        <v/>
      </c>
      <c r="O584" s="388" t="s">
        <v>6482</v>
      </c>
    </row>
    <row r="585" spans="1:15">
      <c r="A585">
        <v>565</v>
      </c>
      <c r="B585" t="s">
        <v>4447</v>
      </c>
      <c r="C585">
        <v>19</v>
      </c>
      <c r="D585" t="s">
        <v>6350</v>
      </c>
      <c r="E585" s="28" t="str">
        <f>IFERROR(_xlfn.XLOOKUP(B585,map_headernames!M:M,map_headernames!M:M),"")</f>
        <v/>
      </c>
      <c r="F585" s="28" t="str">
        <f>IFERROR(_xlfn.XLOOKUP(B585,map_headernames!N:N,map_headernames!N:N),"")</f>
        <v/>
      </c>
      <c r="G585" s="28" t="str">
        <f>IFERROR(_xlfn.XLOOKUP($B585,map_headernames!L:L,map_headernames!L:L),"")</f>
        <v/>
      </c>
      <c r="H585">
        <f>_xlfn.XLOOKUP(K585,map_headernames!$Q$1:$Q$734,map_headernames!$O$1:$O$734)</f>
        <v>0</v>
      </c>
      <c r="I585" s="23" t="str">
        <f>IFERROR(_xlfn.XLOOKUP(G585,map_headernames!L:L,map_headernames!O:O),"")</f>
        <v/>
      </c>
      <c r="L585" t="str">
        <f>IFERROR(_xlfn.XLOOKUP(G585,map_headernames!L:L,map_headernames!Q:Q),"")</f>
        <v/>
      </c>
      <c r="M585" t="str">
        <f>IFERROR(_xlfn.XLOOKUP(H585,map_headernames!O:O,map_headernames!Q:Q),"")</f>
        <v/>
      </c>
      <c r="O585" s="388" t="s">
        <v>6482</v>
      </c>
    </row>
    <row r="586" spans="1:15">
      <c r="A586">
        <v>566</v>
      </c>
      <c r="B586" t="s">
        <v>4449</v>
      </c>
      <c r="C586">
        <v>7.2796934865900402</v>
      </c>
      <c r="D586" t="s">
        <v>6351</v>
      </c>
      <c r="E586" s="28" t="str">
        <f>IFERROR(_xlfn.XLOOKUP(B586,map_headernames!M:M,map_headernames!M:M),"")</f>
        <v/>
      </c>
      <c r="F586" s="28" t="str">
        <f>IFERROR(_xlfn.XLOOKUP(B586,map_headernames!N:N,map_headernames!N:N),"")</f>
        <v/>
      </c>
      <c r="G586" s="28" t="str">
        <f>IFERROR(_xlfn.XLOOKUP($B586,map_headernames!L:L,map_headernames!L:L),"")</f>
        <v/>
      </c>
      <c r="H586">
        <f>_xlfn.XLOOKUP(K586,map_headernames!$Q$1:$Q$734,map_headernames!$O$1:$O$734)</f>
        <v>0</v>
      </c>
      <c r="I586" s="23" t="str">
        <f>IFERROR(_xlfn.XLOOKUP(G586,map_headernames!L:L,map_headernames!O:O),"")</f>
        <v/>
      </c>
      <c r="L586" t="str">
        <f>IFERROR(_xlfn.XLOOKUP(G586,map_headernames!L:L,map_headernames!Q:Q),"")</f>
        <v/>
      </c>
      <c r="M586" t="str">
        <f>IFERROR(_xlfn.XLOOKUP(H586,map_headernames!O:O,map_headernames!Q:Q),"")</f>
        <v/>
      </c>
      <c r="O586" s="388" t="s">
        <v>6482</v>
      </c>
    </row>
    <row r="587" spans="1:15">
      <c r="A587">
        <v>567</v>
      </c>
      <c r="B587" t="s">
        <v>4452</v>
      </c>
      <c r="C587">
        <v>0</v>
      </c>
      <c r="D587" t="s">
        <v>6352</v>
      </c>
      <c r="E587" s="28" t="str">
        <f>IFERROR(_xlfn.XLOOKUP(B587,map_headernames!M:M,map_headernames!M:M),"")</f>
        <v/>
      </c>
      <c r="F587" s="28" t="str">
        <f>IFERROR(_xlfn.XLOOKUP(B587,map_headernames!N:N,map_headernames!N:N),"")</f>
        <v/>
      </c>
      <c r="G587" s="28" t="str">
        <f>IFERROR(_xlfn.XLOOKUP($B587,map_headernames!L:L,map_headernames!L:L),"")</f>
        <v/>
      </c>
      <c r="H587">
        <f>_xlfn.XLOOKUP(K587,map_headernames!$Q$1:$Q$734,map_headernames!$O$1:$O$734)</f>
        <v>0</v>
      </c>
      <c r="I587" s="23" t="str">
        <f>IFERROR(_xlfn.XLOOKUP(G587,map_headernames!L:L,map_headernames!O:O),"")</f>
        <v/>
      </c>
      <c r="L587" t="str">
        <f>IFERROR(_xlfn.XLOOKUP(G587,map_headernames!L:L,map_headernames!Q:Q),"")</f>
        <v/>
      </c>
      <c r="M587" t="str">
        <f>IFERROR(_xlfn.XLOOKUP(H587,map_headernames!O:O,map_headernames!Q:Q),"")</f>
        <v/>
      </c>
      <c r="O587" s="388" t="s">
        <v>6482</v>
      </c>
    </row>
    <row r="588" spans="1:15">
      <c r="A588">
        <v>568</v>
      </c>
      <c r="B588" t="s">
        <v>4454</v>
      </c>
      <c r="C588">
        <v>0</v>
      </c>
      <c r="D588" t="s">
        <v>6353</v>
      </c>
      <c r="E588" s="28" t="str">
        <f>IFERROR(_xlfn.XLOOKUP(B588,map_headernames!M:M,map_headernames!M:M),"")</f>
        <v/>
      </c>
      <c r="F588" s="28" t="str">
        <f>IFERROR(_xlfn.XLOOKUP(B588,map_headernames!N:N,map_headernames!N:N),"")</f>
        <v/>
      </c>
      <c r="G588" s="28" t="str">
        <f>IFERROR(_xlfn.XLOOKUP($B588,map_headernames!L:L,map_headernames!L:L),"")</f>
        <v/>
      </c>
      <c r="H588">
        <f>_xlfn.XLOOKUP(K588,map_headernames!$Q$1:$Q$734,map_headernames!$O$1:$O$734)</f>
        <v>0</v>
      </c>
      <c r="I588" s="23" t="str">
        <f>IFERROR(_xlfn.XLOOKUP(G588,map_headernames!L:L,map_headernames!O:O),"")</f>
        <v/>
      </c>
      <c r="L588" t="str">
        <f>IFERROR(_xlfn.XLOOKUP(G588,map_headernames!L:L,map_headernames!Q:Q),"")</f>
        <v/>
      </c>
      <c r="M588" t="str">
        <f>IFERROR(_xlfn.XLOOKUP(H588,map_headernames!O:O,map_headernames!Q:Q),"")</f>
        <v/>
      </c>
      <c r="O588" s="388" t="s">
        <v>6482</v>
      </c>
    </row>
    <row r="589" spans="1:15">
      <c r="A589">
        <v>569</v>
      </c>
      <c r="B589" t="s">
        <v>4457</v>
      </c>
      <c r="C589">
        <v>0</v>
      </c>
      <c r="D589" t="s">
        <v>6354</v>
      </c>
      <c r="E589" s="28" t="str">
        <f>IFERROR(_xlfn.XLOOKUP(B589,map_headernames!M:M,map_headernames!M:M),"")</f>
        <v/>
      </c>
      <c r="F589" s="28" t="str">
        <f>IFERROR(_xlfn.XLOOKUP(B589,map_headernames!N:N,map_headernames!N:N),"")</f>
        <v/>
      </c>
      <c r="G589" s="28" t="str">
        <f>IFERROR(_xlfn.XLOOKUP($B589,map_headernames!L:L,map_headernames!L:L),"")</f>
        <v/>
      </c>
      <c r="H589">
        <f>_xlfn.XLOOKUP(K589,map_headernames!$Q$1:$Q$734,map_headernames!$O$1:$O$734)</f>
        <v>0</v>
      </c>
      <c r="I589" s="23" t="str">
        <f>IFERROR(_xlfn.XLOOKUP(G589,map_headernames!L:L,map_headernames!O:O),"")</f>
        <v/>
      </c>
      <c r="L589" t="str">
        <f>IFERROR(_xlfn.XLOOKUP(G589,map_headernames!L:L,map_headernames!Q:Q),"")</f>
        <v/>
      </c>
      <c r="M589" t="str">
        <f>IFERROR(_xlfn.XLOOKUP(H589,map_headernames!O:O,map_headernames!Q:Q),"")</f>
        <v/>
      </c>
      <c r="O589" s="388" t="s">
        <v>6482</v>
      </c>
    </row>
    <row r="590" spans="1:15">
      <c r="A590">
        <v>570</v>
      </c>
      <c r="B590" t="s">
        <v>4459</v>
      </c>
      <c r="C590">
        <v>0</v>
      </c>
      <c r="D590" t="s">
        <v>6355</v>
      </c>
      <c r="E590" s="28" t="str">
        <f>IFERROR(_xlfn.XLOOKUP(B590,map_headernames!M:M,map_headernames!M:M),"")</f>
        <v/>
      </c>
      <c r="F590" s="28" t="str">
        <f>IFERROR(_xlfn.XLOOKUP(B590,map_headernames!N:N,map_headernames!N:N),"")</f>
        <v/>
      </c>
      <c r="G590" s="28" t="str">
        <f>IFERROR(_xlfn.XLOOKUP($B590,map_headernames!L:L,map_headernames!L:L),"")</f>
        <v/>
      </c>
      <c r="H590">
        <f>_xlfn.XLOOKUP(K590,map_headernames!$Q$1:$Q$734,map_headernames!$O$1:$O$734)</f>
        <v>0</v>
      </c>
      <c r="I590" s="23" t="str">
        <f>IFERROR(_xlfn.XLOOKUP(G590,map_headernames!L:L,map_headernames!O:O),"")</f>
        <v/>
      </c>
      <c r="L590" t="str">
        <f>IFERROR(_xlfn.XLOOKUP(G590,map_headernames!L:L,map_headernames!Q:Q),"")</f>
        <v/>
      </c>
      <c r="M590" t="str">
        <f>IFERROR(_xlfn.XLOOKUP(H590,map_headernames!O:O,map_headernames!Q:Q),"")</f>
        <v/>
      </c>
      <c r="O590" s="388" t="s">
        <v>6482</v>
      </c>
    </row>
    <row r="591" spans="1:15">
      <c r="A591">
        <v>572</v>
      </c>
      <c r="B591" t="s">
        <v>4465</v>
      </c>
      <c r="C591">
        <v>161</v>
      </c>
      <c r="D591" t="s">
        <v>6357</v>
      </c>
      <c r="E591" s="28" t="str">
        <f>IFERROR(_xlfn.XLOOKUP(B591,map_headernames!M:M,map_headernames!M:M),"")</f>
        <v/>
      </c>
      <c r="F591" s="28" t="str">
        <f>IFERROR(_xlfn.XLOOKUP(B591,map_headernames!N:N,map_headernames!N:N),"")</f>
        <v/>
      </c>
      <c r="G591" s="28" t="str">
        <f>IFERROR(_xlfn.XLOOKUP($B591,map_headernames!L:L,map_headernames!L:L),"")</f>
        <v/>
      </c>
      <c r="H591">
        <f>_xlfn.XLOOKUP(K591,map_headernames!$Q$1:$Q$734,map_headernames!$O$1:$O$734)</f>
        <v>0</v>
      </c>
      <c r="I591" s="23" t="str">
        <f>IFERROR(_xlfn.XLOOKUP(G591,map_headernames!L:L,map_headernames!O:O),"")</f>
        <v/>
      </c>
      <c r="L591" t="str">
        <f>IFERROR(_xlfn.XLOOKUP(G591,map_headernames!L:L,map_headernames!Q:Q),"")</f>
        <v/>
      </c>
      <c r="M591" t="str">
        <f>IFERROR(_xlfn.XLOOKUP(H591,map_headernames!O:O,map_headernames!Q:Q),"")</f>
        <v/>
      </c>
      <c r="O591" s="388" t="s">
        <v>6482</v>
      </c>
    </row>
    <row r="592" spans="1:15">
      <c r="A592">
        <v>573</v>
      </c>
      <c r="B592" t="s">
        <v>4467</v>
      </c>
      <c r="C592">
        <v>64.658634538152597</v>
      </c>
      <c r="D592" t="s">
        <v>6358</v>
      </c>
      <c r="E592" s="28" t="str">
        <f>IFERROR(_xlfn.XLOOKUP(B592,map_headernames!M:M,map_headernames!M:M),"")</f>
        <v/>
      </c>
      <c r="F592" s="28" t="str">
        <f>IFERROR(_xlfn.XLOOKUP(B592,map_headernames!N:N,map_headernames!N:N),"")</f>
        <v/>
      </c>
      <c r="G592" s="28" t="str">
        <f>IFERROR(_xlfn.XLOOKUP($B592,map_headernames!L:L,map_headernames!L:L),"")</f>
        <v/>
      </c>
      <c r="H592">
        <f>_xlfn.XLOOKUP(K592,map_headernames!$Q$1:$Q$734,map_headernames!$O$1:$O$734)</f>
        <v>0</v>
      </c>
      <c r="I592" s="23" t="str">
        <f>IFERROR(_xlfn.XLOOKUP(G592,map_headernames!L:L,map_headernames!O:O),"")</f>
        <v/>
      </c>
      <c r="L592" t="str">
        <f>IFERROR(_xlfn.XLOOKUP(G592,map_headernames!L:L,map_headernames!Q:Q),"")</f>
        <v/>
      </c>
      <c r="M592" t="str">
        <f>IFERROR(_xlfn.XLOOKUP(H592,map_headernames!O:O,map_headernames!Q:Q),"")</f>
        <v/>
      </c>
      <c r="O592" s="388" t="s">
        <v>6482</v>
      </c>
    </row>
    <row r="593" spans="1:15">
      <c r="A593">
        <v>574</v>
      </c>
      <c r="B593" t="s">
        <v>4470</v>
      </c>
      <c r="C593">
        <v>88</v>
      </c>
      <c r="D593" t="s">
        <v>6359</v>
      </c>
      <c r="E593" s="28" t="str">
        <f>IFERROR(_xlfn.XLOOKUP(B593,map_headernames!M:M,map_headernames!M:M),"")</f>
        <v/>
      </c>
      <c r="F593" s="28" t="str">
        <f>IFERROR(_xlfn.XLOOKUP(B593,map_headernames!N:N,map_headernames!N:N),"")</f>
        <v/>
      </c>
      <c r="G593" s="28" t="str">
        <f>IFERROR(_xlfn.XLOOKUP($B593,map_headernames!L:L,map_headernames!L:L),"")</f>
        <v/>
      </c>
      <c r="H593">
        <f>_xlfn.XLOOKUP(K593,map_headernames!$Q$1:$Q$734,map_headernames!$O$1:$O$734)</f>
        <v>0</v>
      </c>
      <c r="I593" s="23" t="str">
        <f>IFERROR(_xlfn.XLOOKUP(G593,map_headernames!L:L,map_headernames!O:O),"")</f>
        <v/>
      </c>
      <c r="L593" t="str">
        <f>IFERROR(_xlfn.XLOOKUP(G593,map_headernames!L:L,map_headernames!Q:Q),"")</f>
        <v/>
      </c>
      <c r="M593" t="str">
        <f>IFERROR(_xlfn.XLOOKUP(H593,map_headernames!O:O,map_headernames!Q:Q),"")</f>
        <v/>
      </c>
      <c r="O593" s="388" t="s">
        <v>6482</v>
      </c>
    </row>
    <row r="594" spans="1:15">
      <c r="A594">
        <v>575</v>
      </c>
      <c r="B594" t="s">
        <v>4472</v>
      </c>
      <c r="C594">
        <v>35.341365461847403</v>
      </c>
      <c r="D594" t="s">
        <v>6360</v>
      </c>
      <c r="E594" s="28" t="str">
        <f>IFERROR(_xlfn.XLOOKUP(B594,map_headernames!M:M,map_headernames!M:M),"")</f>
        <v/>
      </c>
      <c r="F594" s="28" t="str">
        <f>IFERROR(_xlfn.XLOOKUP(B594,map_headernames!N:N,map_headernames!N:N),"")</f>
        <v/>
      </c>
      <c r="G594" s="28" t="str">
        <f>IFERROR(_xlfn.XLOOKUP($B594,map_headernames!L:L,map_headernames!L:L),"")</f>
        <v/>
      </c>
      <c r="H594">
        <f>_xlfn.XLOOKUP(K594,map_headernames!$Q$1:$Q$734,map_headernames!$O$1:$O$734)</f>
        <v>0</v>
      </c>
      <c r="I594" s="23" t="str">
        <f>IFERROR(_xlfn.XLOOKUP(G594,map_headernames!L:L,map_headernames!O:O),"")</f>
        <v/>
      </c>
      <c r="L594" t="str">
        <f>IFERROR(_xlfn.XLOOKUP(G594,map_headernames!L:L,map_headernames!Q:Q),"")</f>
        <v/>
      </c>
      <c r="M594" t="str">
        <f>IFERROR(_xlfn.XLOOKUP(H594,map_headernames!O:O,map_headernames!Q:Q),"")</f>
        <v/>
      </c>
      <c r="O594" s="388" t="s">
        <v>6482</v>
      </c>
    </row>
    <row r="595" spans="1:15">
      <c r="A595">
        <v>576</v>
      </c>
      <c r="B595" t="s">
        <v>4475</v>
      </c>
      <c r="C595">
        <v>0</v>
      </c>
      <c r="D595" t="s">
        <v>6361</v>
      </c>
      <c r="E595" s="28" t="str">
        <f>IFERROR(_xlfn.XLOOKUP(B595,map_headernames!M:M,map_headernames!M:M),"")</f>
        <v/>
      </c>
      <c r="F595" s="28" t="str">
        <f>IFERROR(_xlfn.XLOOKUP(B595,map_headernames!N:N,map_headernames!N:N),"")</f>
        <v/>
      </c>
      <c r="G595" s="28" t="str">
        <f>IFERROR(_xlfn.XLOOKUP($B595,map_headernames!L:L,map_headernames!L:L),"")</f>
        <v/>
      </c>
      <c r="H595">
        <f>_xlfn.XLOOKUP(K595,map_headernames!$Q$1:$Q$734,map_headernames!$O$1:$O$734)</f>
        <v>0</v>
      </c>
      <c r="I595" s="23" t="str">
        <f>IFERROR(_xlfn.XLOOKUP(G595,map_headernames!L:L,map_headernames!O:O),"")</f>
        <v/>
      </c>
      <c r="L595" t="str">
        <f>IFERROR(_xlfn.XLOOKUP(G595,map_headernames!L:L,map_headernames!Q:Q),"")</f>
        <v/>
      </c>
      <c r="M595" t="str">
        <f>IFERROR(_xlfn.XLOOKUP(H595,map_headernames!O:O,map_headernames!Q:Q),"")</f>
        <v/>
      </c>
      <c r="O595" s="388" t="s">
        <v>6482</v>
      </c>
    </row>
    <row r="596" spans="1:15">
      <c r="A596">
        <v>577</v>
      </c>
      <c r="B596" t="s">
        <v>4477</v>
      </c>
      <c r="C596">
        <v>0</v>
      </c>
      <c r="D596" t="s">
        <v>6362</v>
      </c>
      <c r="E596" s="28" t="str">
        <f>IFERROR(_xlfn.XLOOKUP(B596,map_headernames!M:M,map_headernames!M:M),"")</f>
        <v/>
      </c>
      <c r="F596" s="28" t="str">
        <f>IFERROR(_xlfn.XLOOKUP(B596,map_headernames!N:N,map_headernames!N:N),"")</f>
        <v/>
      </c>
      <c r="G596" s="28" t="str">
        <f>IFERROR(_xlfn.XLOOKUP($B596,map_headernames!L:L,map_headernames!L:L),"")</f>
        <v/>
      </c>
      <c r="H596">
        <f>_xlfn.XLOOKUP(K596,map_headernames!$Q$1:$Q$734,map_headernames!$O$1:$O$734)</f>
        <v>0</v>
      </c>
      <c r="I596" s="23" t="str">
        <f>IFERROR(_xlfn.XLOOKUP(G596,map_headernames!L:L,map_headernames!O:O),"")</f>
        <v/>
      </c>
      <c r="L596" t="str">
        <f>IFERROR(_xlfn.XLOOKUP(G596,map_headernames!L:L,map_headernames!Q:Q),"")</f>
        <v/>
      </c>
      <c r="M596" t="str">
        <f>IFERROR(_xlfn.XLOOKUP(H596,map_headernames!O:O,map_headernames!Q:Q),"")</f>
        <v/>
      </c>
      <c r="O596" s="388" t="s">
        <v>6482</v>
      </c>
    </row>
    <row r="597" spans="1:15">
      <c r="A597">
        <v>578</v>
      </c>
      <c r="B597" t="s">
        <v>4480</v>
      </c>
      <c r="C597">
        <v>153</v>
      </c>
      <c r="D597" t="s">
        <v>6363</v>
      </c>
      <c r="E597" s="28" t="str">
        <f>IFERROR(_xlfn.XLOOKUP(B597,map_headernames!M:M,map_headernames!M:M),"")</f>
        <v/>
      </c>
      <c r="F597" s="28" t="str">
        <f>IFERROR(_xlfn.XLOOKUP(B597,map_headernames!N:N,map_headernames!N:N),"")</f>
        <v/>
      </c>
      <c r="G597" s="28" t="str">
        <f>IFERROR(_xlfn.XLOOKUP($B597,map_headernames!L:L,map_headernames!L:L),"")</f>
        <v/>
      </c>
      <c r="H597">
        <f>_xlfn.XLOOKUP(K597,map_headernames!$Q$1:$Q$734,map_headernames!$O$1:$O$734)</f>
        <v>0</v>
      </c>
      <c r="I597" s="23" t="str">
        <f>IFERROR(_xlfn.XLOOKUP(G597,map_headernames!L:L,map_headernames!O:O),"")</f>
        <v/>
      </c>
      <c r="L597" t="str">
        <f>IFERROR(_xlfn.XLOOKUP(G597,map_headernames!L:L,map_headernames!Q:Q),"")</f>
        <v/>
      </c>
      <c r="M597" t="str">
        <f>IFERROR(_xlfn.XLOOKUP(H597,map_headernames!O:O,map_headernames!Q:Q),"")</f>
        <v/>
      </c>
      <c r="O597" s="388" t="s">
        <v>6482</v>
      </c>
    </row>
    <row r="598" spans="1:15">
      <c r="A598">
        <v>579</v>
      </c>
      <c r="B598" t="s">
        <v>4482</v>
      </c>
      <c r="C598">
        <v>8</v>
      </c>
      <c r="D598" t="s">
        <v>6364</v>
      </c>
      <c r="E598" s="28" t="str">
        <f>IFERROR(_xlfn.XLOOKUP(B598,map_headernames!M:M,map_headernames!M:M),"")</f>
        <v/>
      </c>
      <c r="F598" s="28" t="str">
        <f>IFERROR(_xlfn.XLOOKUP(B598,map_headernames!N:N,map_headernames!N:N),"")</f>
        <v/>
      </c>
      <c r="G598" s="28" t="str">
        <f>IFERROR(_xlfn.XLOOKUP($B598,map_headernames!L:L,map_headernames!L:L),"")</f>
        <v/>
      </c>
      <c r="H598">
        <f>_xlfn.XLOOKUP(K598,map_headernames!$Q$1:$Q$734,map_headernames!$O$1:$O$734)</f>
        <v>0</v>
      </c>
      <c r="I598" s="23" t="str">
        <f>IFERROR(_xlfn.XLOOKUP(G598,map_headernames!L:L,map_headernames!O:O),"")</f>
        <v/>
      </c>
      <c r="L598" t="str">
        <f>IFERROR(_xlfn.XLOOKUP(G598,map_headernames!L:L,map_headernames!Q:Q),"")</f>
        <v/>
      </c>
      <c r="M598" t="str">
        <f>IFERROR(_xlfn.XLOOKUP(H598,map_headernames!O:O,map_headernames!Q:Q),"")</f>
        <v/>
      </c>
      <c r="O598" s="388" t="s">
        <v>6482</v>
      </c>
    </row>
    <row r="599" spans="1:15">
      <c r="A599">
        <v>580</v>
      </c>
      <c r="B599" t="s">
        <v>4484</v>
      </c>
      <c r="C599">
        <v>5.2287581699346397</v>
      </c>
      <c r="D599" t="s">
        <v>6365</v>
      </c>
      <c r="E599" s="28" t="str">
        <f>IFERROR(_xlfn.XLOOKUP(B599,map_headernames!M:M,map_headernames!M:M),"")</f>
        <v/>
      </c>
      <c r="F599" s="28" t="str">
        <f>IFERROR(_xlfn.XLOOKUP(B599,map_headernames!N:N,map_headernames!N:N),"")</f>
        <v/>
      </c>
      <c r="G599" s="28" t="str">
        <f>IFERROR(_xlfn.XLOOKUP($B599,map_headernames!L:L,map_headernames!L:L),"")</f>
        <v/>
      </c>
      <c r="H599">
        <f>_xlfn.XLOOKUP(K599,map_headernames!$Q$1:$Q$734,map_headernames!$O$1:$O$734)</f>
        <v>0</v>
      </c>
      <c r="I599" s="23" t="str">
        <f>IFERROR(_xlfn.XLOOKUP(G599,map_headernames!L:L,map_headernames!O:O),"")</f>
        <v/>
      </c>
      <c r="L599" t="str">
        <f>IFERROR(_xlfn.XLOOKUP(G599,map_headernames!L:L,map_headernames!Q:Q),"")</f>
        <v/>
      </c>
      <c r="M599" t="str">
        <f>IFERROR(_xlfn.XLOOKUP(H599,map_headernames!O:O,map_headernames!Q:Q),"")</f>
        <v/>
      </c>
      <c r="O599" s="388" t="s">
        <v>6482</v>
      </c>
    </row>
    <row r="600" spans="1:15">
      <c r="A600">
        <v>581</v>
      </c>
      <c r="B600" t="s">
        <v>4487</v>
      </c>
      <c r="C600">
        <v>8</v>
      </c>
      <c r="D600" t="s">
        <v>6366</v>
      </c>
      <c r="E600" s="28" t="str">
        <f>IFERROR(_xlfn.XLOOKUP(B600,map_headernames!M:M,map_headernames!M:M),"")</f>
        <v/>
      </c>
      <c r="F600" s="28" t="str">
        <f>IFERROR(_xlfn.XLOOKUP(B600,map_headernames!N:N,map_headernames!N:N),"")</f>
        <v/>
      </c>
      <c r="G600" s="28" t="str">
        <f>IFERROR(_xlfn.XLOOKUP($B600,map_headernames!L:L,map_headernames!L:L),"")</f>
        <v/>
      </c>
      <c r="H600">
        <f>_xlfn.XLOOKUP(K600,map_headernames!$Q$1:$Q$734,map_headernames!$O$1:$O$734)</f>
        <v>0</v>
      </c>
      <c r="I600" s="23" t="str">
        <f>IFERROR(_xlfn.XLOOKUP(G600,map_headernames!L:L,map_headernames!O:O),"")</f>
        <v/>
      </c>
      <c r="L600" t="str">
        <f>IFERROR(_xlfn.XLOOKUP(G600,map_headernames!L:L,map_headernames!Q:Q),"")</f>
        <v/>
      </c>
      <c r="M600" t="str">
        <f>IFERROR(_xlfn.XLOOKUP(H600,map_headernames!O:O,map_headernames!Q:Q),"")</f>
        <v/>
      </c>
      <c r="O600" s="388" t="s">
        <v>6482</v>
      </c>
    </row>
    <row r="601" spans="1:15">
      <c r="A601">
        <v>582</v>
      </c>
      <c r="B601" t="s">
        <v>4489</v>
      </c>
      <c r="C601">
        <v>5.2287581699346397</v>
      </c>
      <c r="D601" t="s">
        <v>6367</v>
      </c>
      <c r="E601" s="28" t="str">
        <f>IFERROR(_xlfn.XLOOKUP(B601,map_headernames!M:M,map_headernames!M:M),"")</f>
        <v/>
      </c>
      <c r="F601" s="28" t="str">
        <f>IFERROR(_xlfn.XLOOKUP(B601,map_headernames!N:N,map_headernames!N:N),"")</f>
        <v/>
      </c>
      <c r="G601" s="28" t="str">
        <f>IFERROR(_xlfn.XLOOKUP($B601,map_headernames!L:L,map_headernames!L:L),"")</f>
        <v/>
      </c>
      <c r="H601">
        <f>_xlfn.XLOOKUP(K601,map_headernames!$Q$1:$Q$734,map_headernames!$O$1:$O$734)</f>
        <v>0</v>
      </c>
      <c r="I601" s="23" t="str">
        <f>IFERROR(_xlfn.XLOOKUP(G601,map_headernames!L:L,map_headernames!O:O),"")</f>
        <v/>
      </c>
      <c r="L601" t="str">
        <f>IFERROR(_xlfn.XLOOKUP(G601,map_headernames!L:L,map_headernames!Q:Q),"")</f>
        <v/>
      </c>
      <c r="M601" t="str">
        <f>IFERROR(_xlfn.XLOOKUP(H601,map_headernames!O:O,map_headernames!Q:Q),"")</f>
        <v/>
      </c>
      <c r="O601" s="388" t="s">
        <v>6482</v>
      </c>
    </row>
    <row r="602" spans="1:15">
      <c r="A602">
        <v>583</v>
      </c>
      <c r="B602" t="s">
        <v>4492</v>
      </c>
      <c r="C602">
        <v>0</v>
      </c>
      <c r="D602" t="s">
        <v>6368</v>
      </c>
      <c r="E602" s="28" t="str">
        <f>IFERROR(_xlfn.XLOOKUP(B602,map_headernames!M:M,map_headernames!M:M),"")</f>
        <v/>
      </c>
      <c r="F602" s="28" t="str">
        <f>IFERROR(_xlfn.XLOOKUP(B602,map_headernames!N:N,map_headernames!N:N),"")</f>
        <v/>
      </c>
      <c r="G602" s="28" t="str">
        <f>IFERROR(_xlfn.XLOOKUP($B602,map_headernames!L:L,map_headernames!L:L),"")</f>
        <v/>
      </c>
      <c r="H602">
        <f>_xlfn.XLOOKUP(K602,map_headernames!$Q$1:$Q$734,map_headernames!$O$1:$O$734)</f>
        <v>0</v>
      </c>
      <c r="I602" s="23" t="str">
        <f>IFERROR(_xlfn.XLOOKUP(G602,map_headernames!L:L,map_headernames!O:O),"")</f>
        <v/>
      </c>
      <c r="L602" t="str">
        <f>IFERROR(_xlfn.XLOOKUP(G602,map_headernames!L:L,map_headernames!Q:Q),"")</f>
        <v/>
      </c>
      <c r="M602" t="str">
        <f>IFERROR(_xlfn.XLOOKUP(H602,map_headernames!O:O,map_headernames!Q:Q),"")</f>
        <v/>
      </c>
      <c r="O602" s="388" t="s">
        <v>6482</v>
      </c>
    </row>
    <row r="603" spans="1:15">
      <c r="A603">
        <v>584</v>
      </c>
      <c r="B603" t="s">
        <v>4494</v>
      </c>
      <c r="C603">
        <v>0</v>
      </c>
      <c r="D603" t="s">
        <v>6369</v>
      </c>
      <c r="E603" s="28" t="str">
        <f>IFERROR(_xlfn.XLOOKUP(B603,map_headernames!M:M,map_headernames!M:M),"")</f>
        <v/>
      </c>
      <c r="F603" s="28" t="str">
        <f>IFERROR(_xlfn.XLOOKUP(B603,map_headernames!N:N,map_headernames!N:N),"")</f>
        <v/>
      </c>
      <c r="G603" s="28" t="str">
        <f>IFERROR(_xlfn.XLOOKUP($B603,map_headernames!L:L,map_headernames!L:L),"")</f>
        <v/>
      </c>
      <c r="H603">
        <f>_xlfn.XLOOKUP(K603,map_headernames!$Q$1:$Q$734,map_headernames!$O$1:$O$734)</f>
        <v>0</v>
      </c>
      <c r="I603" s="23" t="str">
        <f>IFERROR(_xlfn.XLOOKUP(G603,map_headernames!L:L,map_headernames!O:O),"")</f>
        <v/>
      </c>
      <c r="L603" t="str">
        <f>IFERROR(_xlfn.XLOOKUP(G603,map_headernames!L:L,map_headernames!Q:Q),"")</f>
        <v/>
      </c>
      <c r="M603" t="str">
        <f>IFERROR(_xlfn.XLOOKUP(H603,map_headernames!O:O,map_headernames!Q:Q),"")</f>
        <v/>
      </c>
      <c r="O603" s="388" t="s">
        <v>6482</v>
      </c>
    </row>
    <row r="604" spans="1:15">
      <c r="A604">
        <v>585</v>
      </c>
      <c r="B604" t="s">
        <v>4497</v>
      </c>
      <c r="C604">
        <v>9</v>
      </c>
      <c r="D604" t="s">
        <v>6370</v>
      </c>
      <c r="E604" s="28" t="str">
        <f>IFERROR(_xlfn.XLOOKUP(B604,map_headernames!M:M,map_headernames!M:M),"")</f>
        <v/>
      </c>
      <c r="F604" s="28" t="str">
        <f>IFERROR(_xlfn.XLOOKUP(B604,map_headernames!N:N,map_headernames!N:N),"")</f>
        <v/>
      </c>
      <c r="G604" s="28" t="str">
        <f>IFERROR(_xlfn.XLOOKUP($B604,map_headernames!L:L,map_headernames!L:L),"")</f>
        <v/>
      </c>
      <c r="H604">
        <f>_xlfn.XLOOKUP(K604,map_headernames!$Q$1:$Q$734,map_headernames!$O$1:$O$734)</f>
        <v>0</v>
      </c>
      <c r="I604" s="23" t="str">
        <f>IFERROR(_xlfn.XLOOKUP(G604,map_headernames!L:L,map_headernames!O:O),"")</f>
        <v/>
      </c>
      <c r="L604" t="str">
        <f>IFERROR(_xlfn.XLOOKUP(G604,map_headernames!L:L,map_headernames!Q:Q),"")</f>
        <v/>
      </c>
      <c r="M604" t="str">
        <f>IFERROR(_xlfn.XLOOKUP(H604,map_headernames!O:O,map_headernames!Q:Q),"")</f>
        <v/>
      </c>
      <c r="O604" s="388" t="s">
        <v>6482</v>
      </c>
    </row>
    <row r="605" spans="1:15" s="39" customFormat="1">
      <c r="A605">
        <v>586</v>
      </c>
      <c r="B605" t="s">
        <v>4499</v>
      </c>
      <c r="C605">
        <v>5.8823529411764701</v>
      </c>
      <c r="D605" t="s">
        <v>6371</v>
      </c>
      <c r="E605" s="28" t="str">
        <f>IFERROR(_xlfn.XLOOKUP(B605,map_headernames!M:M,map_headernames!M:M),"")</f>
        <v/>
      </c>
      <c r="F605" s="28" t="str">
        <f>IFERROR(_xlfn.XLOOKUP(B605,map_headernames!N:N,map_headernames!N:N),"")</f>
        <v/>
      </c>
      <c r="G605" s="28" t="str">
        <f>IFERROR(_xlfn.XLOOKUP($B605,map_headernames!L:L,map_headernames!L:L),"")</f>
        <v/>
      </c>
      <c r="H605">
        <f>_xlfn.XLOOKUP(K605,map_headernames!$Q$1:$Q$734,map_headernames!$O$1:$O$734)</f>
        <v>0</v>
      </c>
      <c r="I605" s="23" t="str">
        <f>IFERROR(_xlfn.XLOOKUP(G605,map_headernames!L:L,map_headernames!O:O),"")</f>
        <v/>
      </c>
      <c r="J605" s="23"/>
      <c r="K605"/>
      <c r="L605" t="str">
        <f>IFERROR(_xlfn.XLOOKUP(G605,map_headernames!L:L,map_headernames!Q:Q),"")</f>
        <v/>
      </c>
      <c r="M605" t="str">
        <f>IFERROR(_xlfn.XLOOKUP(H605,map_headernames!O:O,map_headernames!Q:Q),"")</f>
        <v/>
      </c>
      <c r="N605" s="489"/>
      <c r="O605" s="388" t="s">
        <v>6482</v>
      </c>
    </row>
    <row r="606" spans="1:15" s="39" customFormat="1">
      <c r="A606">
        <v>587</v>
      </c>
      <c r="B606" t="s">
        <v>4502</v>
      </c>
      <c r="C606">
        <v>9</v>
      </c>
      <c r="D606" t="s">
        <v>6372</v>
      </c>
      <c r="E606" s="28" t="str">
        <f>IFERROR(_xlfn.XLOOKUP(B606,map_headernames!M:M,map_headernames!M:M),"")</f>
        <v/>
      </c>
      <c r="F606" s="28" t="str">
        <f>IFERROR(_xlfn.XLOOKUP(B606,map_headernames!N:N,map_headernames!N:N),"")</f>
        <v/>
      </c>
      <c r="G606" s="28" t="str">
        <f>IFERROR(_xlfn.XLOOKUP($B606,map_headernames!L:L,map_headernames!L:L),"")</f>
        <v/>
      </c>
      <c r="H606">
        <f>_xlfn.XLOOKUP(K606,map_headernames!$Q$1:$Q$734,map_headernames!$O$1:$O$734)</f>
        <v>0</v>
      </c>
      <c r="I606" s="23" t="str">
        <f>IFERROR(_xlfn.XLOOKUP(G606,map_headernames!L:L,map_headernames!O:O),"")</f>
        <v/>
      </c>
      <c r="J606" s="23"/>
      <c r="K606"/>
      <c r="L606" t="str">
        <f>IFERROR(_xlfn.XLOOKUP(G606,map_headernames!L:L,map_headernames!Q:Q),"")</f>
        <v/>
      </c>
      <c r="M606" t="str">
        <f>IFERROR(_xlfn.XLOOKUP(H606,map_headernames!O:O,map_headernames!Q:Q),"")</f>
        <v/>
      </c>
      <c r="N606" s="489"/>
      <c r="O606" s="388" t="s">
        <v>6482</v>
      </c>
    </row>
    <row r="607" spans="1:15">
      <c r="A607">
        <v>588</v>
      </c>
      <c r="B607" t="s">
        <v>4504</v>
      </c>
      <c r="C607">
        <v>5.8823529411764701</v>
      </c>
      <c r="D607" t="s">
        <v>6373</v>
      </c>
      <c r="E607" s="28" t="str">
        <f>IFERROR(_xlfn.XLOOKUP(B607,map_headernames!M:M,map_headernames!M:M),"")</f>
        <v/>
      </c>
      <c r="F607" s="28" t="str">
        <f>IFERROR(_xlfn.XLOOKUP(B607,map_headernames!N:N,map_headernames!N:N),"")</f>
        <v/>
      </c>
      <c r="G607" s="28" t="str">
        <f>IFERROR(_xlfn.XLOOKUP($B607,map_headernames!L:L,map_headernames!L:L),"")</f>
        <v/>
      </c>
      <c r="H607">
        <f>_xlfn.XLOOKUP(K607,map_headernames!$Q$1:$Q$734,map_headernames!$O$1:$O$734)</f>
        <v>0</v>
      </c>
      <c r="I607" s="23" t="str">
        <f>IFERROR(_xlfn.XLOOKUP(G607,map_headernames!L:L,map_headernames!O:O),"")</f>
        <v/>
      </c>
      <c r="L607" t="str">
        <f>IFERROR(_xlfn.XLOOKUP(G607,map_headernames!L:L,map_headernames!Q:Q),"")</f>
        <v/>
      </c>
      <c r="M607" t="str">
        <f>IFERROR(_xlfn.XLOOKUP(H607,map_headernames!O:O,map_headernames!Q:Q),"")</f>
        <v/>
      </c>
      <c r="O607" s="388" t="s">
        <v>6482</v>
      </c>
    </row>
    <row r="608" spans="1:15">
      <c r="A608">
        <v>589</v>
      </c>
      <c r="B608" t="s">
        <v>4507</v>
      </c>
      <c r="C608">
        <v>0</v>
      </c>
      <c r="D608" t="s">
        <v>6374</v>
      </c>
      <c r="E608" s="28" t="str">
        <f>IFERROR(_xlfn.XLOOKUP(B608,map_headernames!M:M,map_headernames!M:M),"")</f>
        <v/>
      </c>
      <c r="F608" s="28" t="str">
        <f>IFERROR(_xlfn.XLOOKUP(B608,map_headernames!N:N,map_headernames!N:N),"")</f>
        <v/>
      </c>
      <c r="G608" s="28" t="str">
        <f>IFERROR(_xlfn.XLOOKUP($B608,map_headernames!L:L,map_headernames!L:L),"")</f>
        <v/>
      </c>
      <c r="H608">
        <f>_xlfn.XLOOKUP(K608,map_headernames!$Q$1:$Q$734,map_headernames!$O$1:$O$734)</f>
        <v>0</v>
      </c>
      <c r="I608" s="23" t="str">
        <f>IFERROR(_xlfn.XLOOKUP(G608,map_headernames!L:L,map_headernames!O:O),"")</f>
        <v/>
      </c>
      <c r="L608" t="str">
        <f>IFERROR(_xlfn.XLOOKUP(G608,map_headernames!L:L,map_headernames!Q:Q),"")</f>
        <v/>
      </c>
      <c r="M608" t="str">
        <f>IFERROR(_xlfn.XLOOKUP(H608,map_headernames!O:O,map_headernames!Q:Q),"")</f>
        <v/>
      </c>
      <c r="O608" s="388" t="s">
        <v>6482</v>
      </c>
    </row>
    <row r="609" spans="1:15">
      <c r="A609">
        <v>590</v>
      </c>
      <c r="B609" t="s">
        <v>4509</v>
      </c>
      <c r="C609">
        <v>0</v>
      </c>
      <c r="D609" t="s">
        <v>6375</v>
      </c>
      <c r="E609" s="28" t="str">
        <f>IFERROR(_xlfn.XLOOKUP(B609,map_headernames!M:M,map_headernames!M:M),"")</f>
        <v/>
      </c>
      <c r="F609" s="28" t="str">
        <f>IFERROR(_xlfn.XLOOKUP(B609,map_headernames!N:N,map_headernames!N:N),"")</f>
        <v/>
      </c>
      <c r="G609" s="28" t="str">
        <f>IFERROR(_xlfn.XLOOKUP($B609,map_headernames!L:L,map_headernames!L:L),"")</f>
        <v/>
      </c>
      <c r="H609">
        <f>_xlfn.XLOOKUP(K609,map_headernames!$Q$1:$Q$734,map_headernames!$O$1:$O$734)</f>
        <v>0</v>
      </c>
      <c r="I609" s="23" t="str">
        <f>IFERROR(_xlfn.XLOOKUP(G609,map_headernames!L:L,map_headernames!O:O),"")</f>
        <v/>
      </c>
      <c r="L609" t="str">
        <f>IFERROR(_xlfn.XLOOKUP(G609,map_headernames!L:L,map_headernames!Q:Q),"")</f>
        <v/>
      </c>
      <c r="M609" t="str">
        <f>IFERROR(_xlfn.XLOOKUP(H609,map_headernames!O:O,map_headernames!Q:Q),"")</f>
        <v/>
      </c>
      <c r="O609" s="388" t="s">
        <v>6482</v>
      </c>
    </row>
    <row r="610" spans="1:15">
      <c r="A610">
        <v>591</v>
      </c>
      <c r="B610" t="s">
        <v>4512</v>
      </c>
      <c r="C610">
        <v>39</v>
      </c>
      <c r="D610" t="s">
        <v>6376</v>
      </c>
      <c r="E610" s="28" t="str">
        <f>IFERROR(_xlfn.XLOOKUP(B610,map_headernames!M:M,map_headernames!M:M),"")</f>
        <v/>
      </c>
      <c r="F610" s="28" t="str">
        <f>IFERROR(_xlfn.XLOOKUP(B610,map_headernames!N:N,map_headernames!N:N),"")</f>
        <v/>
      </c>
      <c r="G610" s="28" t="str">
        <f>IFERROR(_xlfn.XLOOKUP($B610,map_headernames!L:L,map_headernames!L:L),"")</f>
        <v/>
      </c>
      <c r="H610">
        <f>_xlfn.XLOOKUP(K610,map_headernames!$Q$1:$Q$734,map_headernames!$O$1:$O$734)</f>
        <v>0</v>
      </c>
      <c r="I610" s="23" t="str">
        <f>IFERROR(_xlfn.XLOOKUP(G610,map_headernames!L:L,map_headernames!O:O),"")</f>
        <v/>
      </c>
      <c r="L610" t="str">
        <f>IFERROR(_xlfn.XLOOKUP(G610,map_headernames!L:L,map_headernames!Q:Q),"")</f>
        <v/>
      </c>
      <c r="M610" t="str">
        <f>IFERROR(_xlfn.XLOOKUP(H610,map_headernames!O:O,map_headernames!Q:Q),"")</f>
        <v/>
      </c>
      <c r="O610" s="388" t="s">
        <v>6482</v>
      </c>
    </row>
    <row r="611" spans="1:15">
      <c r="A611">
        <v>592</v>
      </c>
      <c r="B611" t="s">
        <v>4514</v>
      </c>
      <c r="C611">
        <v>25.490196078431399</v>
      </c>
      <c r="D611" t="s">
        <v>6377</v>
      </c>
      <c r="E611" s="28" t="str">
        <f>IFERROR(_xlfn.XLOOKUP(B611,map_headernames!M:M,map_headernames!M:M),"")</f>
        <v/>
      </c>
      <c r="F611" s="28" t="str">
        <f>IFERROR(_xlfn.XLOOKUP(B611,map_headernames!N:N,map_headernames!N:N),"")</f>
        <v/>
      </c>
      <c r="G611" s="28" t="str">
        <f>IFERROR(_xlfn.XLOOKUP($B611,map_headernames!L:L,map_headernames!L:L),"")</f>
        <v/>
      </c>
      <c r="H611">
        <f>_xlfn.XLOOKUP(K611,map_headernames!$Q$1:$Q$734,map_headernames!$O$1:$O$734)</f>
        <v>0</v>
      </c>
      <c r="I611" s="23" t="str">
        <f>IFERROR(_xlfn.XLOOKUP(G611,map_headernames!L:L,map_headernames!O:O),"")</f>
        <v/>
      </c>
      <c r="L611" t="str">
        <f>IFERROR(_xlfn.XLOOKUP(G611,map_headernames!L:L,map_headernames!Q:Q),"")</f>
        <v/>
      </c>
      <c r="M611" t="str">
        <f>IFERROR(_xlfn.XLOOKUP(H611,map_headernames!O:O,map_headernames!Q:Q),"")</f>
        <v/>
      </c>
      <c r="O611" s="388" t="s">
        <v>6482</v>
      </c>
    </row>
    <row r="612" spans="1:15">
      <c r="A612">
        <v>593</v>
      </c>
      <c r="B612" t="s">
        <v>4517</v>
      </c>
      <c r="C612">
        <v>4</v>
      </c>
      <c r="D612" t="s">
        <v>6378</v>
      </c>
      <c r="E612" s="28" t="str">
        <f>IFERROR(_xlfn.XLOOKUP(B612,map_headernames!M:M,map_headernames!M:M),"")</f>
        <v/>
      </c>
      <c r="F612" s="28" t="str">
        <f>IFERROR(_xlfn.XLOOKUP(B612,map_headernames!N:N,map_headernames!N:N),"")</f>
        <v/>
      </c>
      <c r="G612" s="28" t="str">
        <f>IFERROR(_xlfn.XLOOKUP($B612,map_headernames!L:L,map_headernames!L:L),"")</f>
        <v/>
      </c>
      <c r="H612">
        <f>_xlfn.XLOOKUP(K612,map_headernames!$Q$1:$Q$734,map_headernames!$O$1:$O$734)</f>
        <v>0</v>
      </c>
      <c r="I612" s="23" t="str">
        <f>IFERROR(_xlfn.XLOOKUP(G612,map_headernames!L:L,map_headernames!O:O),"")</f>
        <v/>
      </c>
      <c r="L612" t="str">
        <f>IFERROR(_xlfn.XLOOKUP(G612,map_headernames!L:L,map_headernames!Q:Q),"")</f>
        <v/>
      </c>
      <c r="M612" t="str">
        <f>IFERROR(_xlfn.XLOOKUP(H612,map_headernames!O:O,map_headernames!Q:Q),"")</f>
        <v/>
      </c>
      <c r="O612" s="388" t="s">
        <v>6482</v>
      </c>
    </row>
    <row r="613" spans="1:15">
      <c r="A613">
        <v>594</v>
      </c>
      <c r="B613" t="s">
        <v>4519</v>
      </c>
      <c r="C613">
        <v>2.6143790849673199</v>
      </c>
      <c r="D613" t="s">
        <v>6379</v>
      </c>
      <c r="E613" s="28" t="str">
        <f>IFERROR(_xlfn.XLOOKUP(B613,map_headernames!M:M,map_headernames!M:M),"")</f>
        <v/>
      </c>
      <c r="F613" s="28" t="str">
        <f>IFERROR(_xlfn.XLOOKUP(B613,map_headernames!N:N,map_headernames!N:N),"")</f>
        <v/>
      </c>
      <c r="G613" s="28" t="str">
        <f>IFERROR(_xlfn.XLOOKUP($B613,map_headernames!L:L,map_headernames!L:L),"")</f>
        <v/>
      </c>
      <c r="H613">
        <f>_xlfn.XLOOKUP(K613,map_headernames!$Q$1:$Q$734,map_headernames!$O$1:$O$734)</f>
        <v>0</v>
      </c>
      <c r="I613" s="23" t="str">
        <f>IFERROR(_xlfn.XLOOKUP(G613,map_headernames!L:L,map_headernames!O:O),"")</f>
        <v/>
      </c>
      <c r="L613" t="str">
        <f>IFERROR(_xlfn.XLOOKUP(G613,map_headernames!L:L,map_headernames!Q:Q),"")</f>
        <v/>
      </c>
      <c r="M613" t="str">
        <f>IFERROR(_xlfn.XLOOKUP(H613,map_headernames!O:O,map_headernames!Q:Q),"")</f>
        <v/>
      </c>
      <c r="O613" s="388" t="s">
        <v>6482</v>
      </c>
    </row>
    <row r="614" spans="1:15">
      <c r="A614">
        <v>595</v>
      </c>
      <c r="B614" t="s">
        <v>4522</v>
      </c>
      <c r="C614">
        <v>35</v>
      </c>
      <c r="D614" t="s">
        <v>6380</v>
      </c>
      <c r="E614" s="28" t="str">
        <f>IFERROR(_xlfn.XLOOKUP(B614,map_headernames!M:M,map_headernames!M:M),"")</f>
        <v/>
      </c>
      <c r="F614" s="28" t="str">
        <f>IFERROR(_xlfn.XLOOKUP(B614,map_headernames!N:N,map_headernames!N:N),"")</f>
        <v/>
      </c>
      <c r="G614" s="28" t="str">
        <f>IFERROR(_xlfn.XLOOKUP($B614,map_headernames!L:L,map_headernames!L:L),"")</f>
        <v/>
      </c>
      <c r="H614">
        <f>_xlfn.XLOOKUP(K614,map_headernames!$Q$1:$Q$734,map_headernames!$O$1:$O$734)</f>
        <v>0</v>
      </c>
      <c r="I614" s="23" t="str">
        <f>IFERROR(_xlfn.XLOOKUP(G614,map_headernames!L:L,map_headernames!O:O),"")</f>
        <v/>
      </c>
      <c r="L614" t="str">
        <f>IFERROR(_xlfn.XLOOKUP(G614,map_headernames!L:L,map_headernames!Q:Q),"")</f>
        <v/>
      </c>
      <c r="M614" t="str">
        <f>IFERROR(_xlfn.XLOOKUP(H614,map_headernames!O:O,map_headernames!Q:Q),"")</f>
        <v/>
      </c>
      <c r="O614" s="388" t="s">
        <v>6482</v>
      </c>
    </row>
    <row r="615" spans="1:15">
      <c r="A615">
        <v>596</v>
      </c>
      <c r="B615" t="s">
        <v>4524</v>
      </c>
      <c r="C615">
        <v>22.875816993464099</v>
      </c>
      <c r="D615" t="s">
        <v>6381</v>
      </c>
      <c r="E615" s="28" t="str">
        <f>IFERROR(_xlfn.XLOOKUP(B615,map_headernames!M:M,map_headernames!M:M),"")</f>
        <v/>
      </c>
      <c r="F615" s="28" t="str">
        <f>IFERROR(_xlfn.XLOOKUP(B615,map_headernames!N:N,map_headernames!N:N),"")</f>
        <v/>
      </c>
      <c r="G615" s="28" t="str">
        <f>IFERROR(_xlfn.XLOOKUP($B615,map_headernames!L:L,map_headernames!L:L),"")</f>
        <v/>
      </c>
      <c r="H615">
        <f>_xlfn.XLOOKUP(K615,map_headernames!$Q$1:$Q$734,map_headernames!$O$1:$O$734)</f>
        <v>0</v>
      </c>
      <c r="I615" s="23" t="str">
        <f>IFERROR(_xlfn.XLOOKUP(G615,map_headernames!L:L,map_headernames!O:O),"")</f>
        <v/>
      </c>
      <c r="L615" t="str">
        <f>IFERROR(_xlfn.XLOOKUP(G615,map_headernames!L:L,map_headernames!Q:Q),"")</f>
        <v/>
      </c>
      <c r="M615" t="str">
        <f>IFERROR(_xlfn.XLOOKUP(H615,map_headernames!O:O,map_headernames!Q:Q),"")</f>
        <v/>
      </c>
      <c r="O615" s="388" t="s">
        <v>6482</v>
      </c>
    </row>
    <row r="616" spans="1:15">
      <c r="A616">
        <v>597</v>
      </c>
      <c r="B616" t="s">
        <v>4527</v>
      </c>
      <c r="C616">
        <v>97</v>
      </c>
      <c r="D616" t="s">
        <v>6382</v>
      </c>
      <c r="E616" s="28" t="str">
        <f>IFERROR(_xlfn.XLOOKUP(B616,map_headernames!M:M,map_headernames!M:M),"")</f>
        <v/>
      </c>
      <c r="F616" s="28" t="str">
        <f>IFERROR(_xlfn.XLOOKUP(B616,map_headernames!N:N,map_headernames!N:N),"")</f>
        <v/>
      </c>
      <c r="G616" s="28" t="str">
        <f>IFERROR(_xlfn.XLOOKUP($B616,map_headernames!L:L,map_headernames!L:L),"")</f>
        <v/>
      </c>
      <c r="H616">
        <f>_xlfn.XLOOKUP(K616,map_headernames!$Q$1:$Q$734,map_headernames!$O$1:$O$734)</f>
        <v>0</v>
      </c>
      <c r="I616" s="23" t="str">
        <f>IFERROR(_xlfn.XLOOKUP(G616,map_headernames!L:L,map_headernames!O:O),"")</f>
        <v/>
      </c>
      <c r="L616" t="str">
        <f>IFERROR(_xlfn.XLOOKUP(G616,map_headernames!L:L,map_headernames!Q:Q),"")</f>
        <v/>
      </c>
      <c r="M616" t="str">
        <f>IFERROR(_xlfn.XLOOKUP(H616,map_headernames!O:O,map_headernames!Q:Q),"")</f>
        <v/>
      </c>
      <c r="O616" s="388" t="s">
        <v>6482</v>
      </c>
    </row>
    <row r="617" spans="1:15">
      <c r="A617">
        <v>598</v>
      </c>
      <c r="B617" t="s">
        <v>4529</v>
      </c>
      <c r="C617">
        <v>63.398692810457497</v>
      </c>
      <c r="D617" t="s">
        <v>6383</v>
      </c>
      <c r="E617" s="28" t="str">
        <f>IFERROR(_xlfn.XLOOKUP(B617,map_headernames!M:M,map_headernames!M:M),"")</f>
        <v/>
      </c>
      <c r="F617" s="28" t="str">
        <f>IFERROR(_xlfn.XLOOKUP(B617,map_headernames!N:N,map_headernames!N:N),"")</f>
        <v/>
      </c>
      <c r="G617" s="28" t="str">
        <f>IFERROR(_xlfn.XLOOKUP($B617,map_headernames!L:L,map_headernames!L:L),"")</f>
        <v/>
      </c>
      <c r="H617">
        <f>_xlfn.XLOOKUP(K617,map_headernames!$Q$1:$Q$734,map_headernames!$O$1:$O$734)</f>
        <v>0</v>
      </c>
      <c r="I617" s="23" t="str">
        <f>IFERROR(_xlfn.XLOOKUP(G617,map_headernames!L:L,map_headernames!O:O),"")</f>
        <v/>
      </c>
      <c r="L617" t="str">
        <f>IFERROR(_xlfn.XLOOKUP(G617,map_headernames!L:L,map_headernames!Q:Q),"")</f>
        <v/>
      </c>
      <c r="M617" t="str">
        <f>IFERROR(_xlfn.XLOOKUP(H617,map_headernames!O:O,map_headernames!Q:Q),"")</f>
        <v/>
      </c>
      <c r="O617" s="388" t="s">
        <v>6482</v>
      </c>
    </row>
    <row r="618" spans="1:15" s="39" customFormat="1">
      <c r="A618">
        <v>599</v>
      </c>
      <c r="B618" t="s">
        <v>4532</v>
      </c>
      <c r="C618">
        <v>60</v>
      </c>
      <c r="D618" t="s">
        <v>6384</v>
      </c>
      <c r="E618" s="28" t="str">
        <f>IFERROR(_xlfn.XLOOKUP(B618,map_headernames!M:M,map_headernames!M:M),"")</f>
        <v/>
      </c>
      <c r="F618" s="28" t="str">
        <f>IFERROR(_xlfn.XLOOKUP(B618,map_headernames!N:N,map_headernames!N:N),"")</f>
        <v/>
      </c>
      <c r="G618" s="28" t="str">
        <f>IFERROR(_xlfn.XLOOKUP($B618,map_headernames!L:L,map_headernames!L:L),"")</f>
        <v/>
      </c>
      <c r="H618">
        <f>_xlfn.XLOOKUP(K618,map_headernames!$Q$1:$Q$734,map_headernames!$O$1:$O$734)</f>
        <v>0</v>
      </c>
      <c r="I618" s="23" t="str">
        <f>IFERROR(_xlfn.XLOOKUP(G618,map_headernames!L:L,map_headernames!O:O),"")</f>
        <v/>
      </c>
      <c r="J618" s="23"/>
      <c r="K618"/>
      <c r="L618" t="str">
        <f>IFERROR(_xlfn.XLOOKUP(G618,map_headernames!L:L,map_headernames!Q:Q),"")</f>
        <v/>
      </c>
      <c r="M618" t="str">
        <f>IFERROR(_xlfn.XLOOKUP(H618,map_headernames!O:O,map_headernames!Q:Q),"")</f>
        <v/>
      </c>
      <c r="N618" s="489"/>
      <c r="O618" s="388" t="s">
        <v>6482</v>
      </c>
    </row>
    <row r="619" spans="1:15" s="39" customFormat="1">
      <c r="A619">
        <v>600</v>
      </c>
      <c r="B619" t="s">
        <v>4534</v>
      </c>
      <c r="C619">
        <v>39.2156862745098</v>
      </c>
      <c r="D619" t="s">
        <v>6385</v>
      </c>
      <c r="E619" s="28" t="str">
        <f>IFERROR(_xlfn.XLOOKUP(B619,map_headernames!M:M,map_headernames!M:M),"")</f>
        <v/>
      </c>
      <c r="F619" s="28" t="str">
        <f>IFERROR(_xlfn.XLOOKUP(B619,map_headernames!N:N,map_headernames!N:N),"")</f>
        <v/>
      </c>
      <c r="G619" s="28" t="str">
        <f>IFERROR(_xlfn.XLOOKUP($B619,map_headernames!L:L,map_headernames!L:L),"")</f>
        <v/>
      </c>
      <c r="H619">
        <f>_xlfn.XLOOKUP(K619,map_headernames!$Q$1:$Q$734,map_headernames!$O$1:$O$734)</f>
        <v>0</v>
      </c>
      <c r="I619" s="23" t="str">
        <f>IFERROR(_xlfn.XLOOKUP(G619,map_headernames!L:L,map_headernames!O:O),"")</f>
        <v/>
      </c>
      <c r="J619" s="23"/>
      <c r="K619"/>
      <c r="L619" t="str">
        <f>IFERROR(_xlfn.XLOOKUP(G619,map_headernames!L:L,map_headernames!Q:Q),"")</f>
        <v/>
      </c>
      <c r="M619" t="str">
        <f>IFERROR(_xlfn.XLOOKUP(H619,map_headernames!O:O,map_headernames!Q:Q),"")</f>
        <v/>
      </c>
      <c r="N619" s="489"/>
      <c r="O619" s="388" t="s">
        <v>6482</v>
      </c>
    </row>
    <row r="620" spans="1:15">
      <c r="A620">
        <v>601</v>
      </c>
      <c r="B620" t="s">
        <v>4537</v>
      </c>
      <c r="C620">
        <v>37</v>
      </c>
      <c r="D620" t="s">
        <v>6386</v>
      </c>
      <c r="E620" s="28" t="str">
        <f>IFERROR(_xlfn.XLOOKUP(B620,map_headernames!M:M,map_headernames!M:M),"")</f>
        <v/>
      </c>
      <c r="F620" s="28" t="str">
        <f>IFERROR(_xlfn.XLOOKUP(B620,map_headernames!N:N,map_headernames!N:N),"")</f>
        <v/>
      </c>
      <c r="G620" s="28" t="str">
        <f>IFERROR(_xlfn.XLOOKUP($B620,map_headernames!L:L,map_headernames!L:L),"")</f>
        <v/>
      </c>
      <c r="H620">
        <f>_xlfn.XLOOKUP(K620,map_headernames!$Q$1:$Q$734,map_headernames!$O$1:$O$734)</f>
        <v>0</v>
      </c>
      <c r="I620" s="23" t="str">
        <f>IFERROR(_xlfn.XLOOKUP(G620,map_headernames!L:L,map_headernames!O:O),"")</f>
        <v/>
      </c>
      <c r="L620" t="str">
        <f>IFERROR(_xlfn.XLOOKUP(G620,map_headernames!L:L,map_headernames!Q:Q),"")</f>
        <v/>
      </c>
      <c r="M620" t="str">
        <f>IFERROR(_xlfn.XLOOKUP(H620,map_headernames!O:O,map_headernames!Q:Q),"")</f>
        <v/>
      </c>
      <c r="O620" s="388" t="s">
        <v>6482</v>
      </c>
    </row>
    <row r="621" spans="1:15">
      <c r="A621">
        <v>602</v>
      </c>
      <c r="B621" t="s">
        <v>4539</v>
      </c>
      <c r="C621">
        <v>24.183006535947701</v>
      </c>
      <c r="D621" t="s">
        <v>6387</v>
      </c>
      <c r="E621" s="28" t="str">
        <f>IFERROR(_xlfn.XLOOKUP(B621,map_headernames!M:M,map_headernames!M:M),"")</f>
        <v/>
      </c>
      <c r="F621" s="28" t="str">
        <f>IFERROR(_xlfn.XLOOKUP(B621,map_headernames!N:N,map_headernames!N:N),"")</f>
        <v/>
      </c>
      <c r="G621" s="28" t="str">
        <f>IFERROR(_xlfn.XLOOKUP($B621,map_headernames!L:L,map_headernames!L:L),"")</f>
        <v/>
      </c>
      <c r="H621">
        <f>_xlfn.XLOOKUP(K621,map_headernames!$Q$1:$Q$734,map_headernames!$O$1:$O$734)</f>
        <v>0</v>
      </c>
      <c r="I621" s="23" t="str">
        <f>IFERROR(_xlfn.XLOOKUP(G621,map_headernames!L:L,map_headernames!O:O),"")</f>
        <v/>
      </c>
      <c r="L621" t="str">
        <f>IFERROR(_xlfn.XLOOKUP(G621,map_headernames!L:L,map_headernames!Q:Q),"")</f>
        <v/>
      </c>
      <c r="M621" t="str">
        <f>IFERROR(_xlfn.XLOOKUP(H621,map_headernames!O:O,map_headernames!Q:Q),"")</f>
        <v/>
      </c>
      <c r="O621" s="388" t="s">
        <v>6482</v>
      </c>
    </row>
    <row r="622" spans="1:15">
      <c r="A622">
        <v>606</v>
      </c>
      <c r="B622" t="s">
        <v>4549</v>
      </c>
      <c r="C622">
        <v>256</v>
      </c>
      <c r="D622" t="s">
        <v>6391</v>
      </c>
      <c r="E622" s="28" t="str">
        <f>IFERROR(_xlfn.XLOOKUP(B622,map_headernames!M:M,map_headernames!M:M),"")</f>
        <v/>
      </c>
      <c r="F622" s="28" t="str">
        <f>IFERROR(_xlfn.XLOOKUP(B622,map_headernames!N:N,map_headernames!N:N),"")</f>
        <v/>
      </c>
      <c r="G622" s="28" t="str">
        <f>IFERROR(_xlfn.XLOOKUP($B622,map_headernames!L:L,map_headernames!L:L),"")</f>
        <v/>
      </c>
      <c r="H622">
        <f>_xlfn.XLOOKUP(K622,map_headernames!$Q$1:$Q$734,map_headernames!$O$1:$O$734)</f>
        <v>0</v>
      </c>
      <c r="I622" s="23" t="str">
        <f>IFERROR(_xlfn.XLOOKUP(G622,map_headernames!L:L,map_headernames!O:O),"")</f>
        <v/>
      </c>
      <c r="L622" t="str">
        <f>IFERROR(_xlfn.XLOOKUP(G622,map_headernames!L:L,map_headernames!Q:Q),"")</f>
        <v/>
      </c>
      <c r="M622" t="str">
        <f>IFERROR(_xlfn.XLOOKUP(H622,map_headernames!O:O,map_headernames!Q:Q),"")</f>
        <v/>
      </c>
      <c r="O622" s="388" t="s">
        <v>6482</v>
      </c>
    </row>
    <row r="623" spans="1:15">
      <c r="A623">
        <v>607</v>
      </c>
      <c r="B623" t="s">
        <v>4551</v>
      </c>
      <c r="C623">
        <v>100</v>
      </c>
      <c r="D623" t="s">
        <v>6392</v>
      </c>
      <c r="E623" s="28" t="str">
        <f>IFERROR(_xlfn.XLOOKUP(B623,map_headernames!M:M,map_headernames!M:M),"")</f>
        <v/>
      </c>
      <c r="F623" s="28" t="str">
        <f>IFERROR(_xlfn.XLOOKUP(B623,map_headernames!N:N,map_headernames!N:N),"")</f>
        <v/>
      </c>
      <c r="G623" s="28" t="str">
        <f>IFERROR(_xlfn.XLOOKUP($B623,map_headernames!L:L,map_headernames!L:L),"")</f>
        <v/>
      </c>
      <c r="H623">
        <f>_xlfn.XLOOKUP(K623,map_headernames!$Q$1:$Q$734,map_headernames!$O$1:$O$734)</f>
        <v>0</v>
      </c>
      <c r="I623" s="23" t="str">
        <f>IFERROR(_xlfn.XLOOKUP(G623,map_headernames!L:L,map_headernames!O:O),"")</f>
        <v/>
      </c>
      <c r="L623" t="str">
        <f>IFERROR(_xlfn.XLOOKUP(G623,map_headernames!L:L,map_headernames!Q:Q),"")</f>
        <v/>
      </c>
      <c r="M623" t="str">
        <f>IFERROR(_xlfn.XLOOKUP(H623,map_headernames!O:O,map_headernames!Q:Q),"")</f>
        <v/>
      </c>
      <c r="O623" s="388" t="s">
        <v>6482</v>
      </c>
    </row>
    <row r="624" spans="1:15">
      <c r="A624">
        <v>608</v>
      </c>
      <c r="B624" t="s">
        <v>4554</v>
      </c>
      <c r="C624">
        <v>249</v>
      </c>
      <c r="D624" t="s">
        <v>6393</v>
      </c>
      <c r="E624" s="28" t="str">
        <f>IFERROR(_xlfn.XLOOKUP(B624,map_headernames!M:M,map_headernames!M:M),"")</f>
        <v/>
      </c>
      <c r="F624" s="28" t="str">
        <f>IFERROR(_xlfn.XLOOKUP(B624,map_headernames!N:N,map_headernames!N:N),"")</f>
        <v/>
      </c>
      <c r="G624" s="28" t="str">
        <f>IFERROR(_xlfn.XLOOKUP($B624,map_headernames!L:L,map_headernames!L:L),"")</f>
        <v/>
      </c>
      <c r="H624">
        <f>_xlfn.XLOOKUP(K624,map_headernames!$Q$1:$Q$734,map_headernames!$O$1:$O$734)</f>
        <v>0</v>
      </c>
      <c r="I624" s="23" t="str">
        <f>IFERROR(_xlfn.XLOOKUP(G624,map_headernames!L:L,map_headernames!O:O),"")</f>
        <v/>
      </c>
      <c r="L624" t="str">
        <f>IFERROR(_xlfn.XLOOKUP(G624,map_headernames!L:L,map_headernames!Q:Q),"")</f>
        <v/>
      </c>
      <c r="M624" t="str">
        <f>IFERROR(_xlfn.XLOOKUP(H624,map_headernames!O:O,map_headernames!Q:Q),"")</f>
        <v/>
      </c>
      <c r="O624" s="388" t="s">
        <v>6482</v>
      </c>
    </row>
    <row r="625" spans="1:15">
      <c r="A625">
        <v>609</v>
      </c>
      <c r="B625" t="s">
        <v>4556</v>
      </c>
      <c r="C625">
        <v>97.265625</v>
      </c>
      <c r="D625" t="s">
        <v>6394</v>
      </c>
      <c r="E625" s="28" t="str">
        <f>IFERROR(_xlfn.XLOOKUP(B625,map_headernames!M:M,map_headernames!M:M),"")</f>
        <v/>
      </c>
      <c r="F625" s="28" t="str">
        <f>IFERROR(_xlfn.XLOOKUP(B625,map_headernames!N:N,map_headernames!N:N),"")</f>
        <v/>
      </c>
      <c r="G625" s="28" t="str">
        <f>IFERROR(_xlfn.XLOOKUP($B625,map_headernames!L:L,map_headernames!L:L),"")</f>
        <v/>
      </c>
      <c r="H625">
        <f>_xlfn.XLOOKUP(K625,map_headernames!$Q$1:$Q$734,map_headernames!$O$1:$O$734)</f>
        <v>0</v>
      </c>
      <c r="I625" s="23" t="str">
        <f>IFERROR(_xlfn.XLOOKUP(G625,map_headernames!L:L,map_headernames!O:O),"")</f>
        <v/>
      </c>
      <c r="L625" t="str">
        <f>IFERROR(_xlfn.XLOOKUP(G625,map_headernames!L:L,map_headernames!Q:Q),"")</f>
        <v/>
      </c>
      <c r="M625" t="str">
        <f>IFERROR(_xlfn.XLOOKUP(H625,map_headernames!O:O,map_headernames!Q:Q),"")</f>
        <v/>
      </c>
      <c r="O625" s="388" t="s">
        <v>6482</v>
      </c>
    </row>
    <row r="626" spans="1:15">
      <c r="A626">
        <v>610</v>
      </c>
      <c r="B626" t="s">
        <v>4558</v>
      </c>
      <c r="C626">
        <v>7</v>
      </c>
      <c r="D626" t="s">
        <v>6395</v>
      </c>
      <c r="E626" s="28" t="str">
        <f>IFERROR(_xlfn.XLOOKUP(B626,map_headernames!M:M,map_headernames!M:M),"")</f>
        <v/>
      </c>
      <c r="F626" s="28" t="str">
        <f>IFERROR(_xlfn.XLOOKUP(B626,map_headernames!N:N,map_headernames!N:N),"")</f>
        <v/>
      </c>
      <c r="G626" s="28" t="str">
        <f>IFERROR(_xlfn.XLOOKUP($B626,map_headernames!L:L,map_headernames!L:L),"")</f>
        <v/>
      </c>
      <c r="H626">
        <f>_xlfn.XLOOKUP(K626,map_headernames!$Q$1:$Q$734,map_headernames!$O$1:$O$734)</f>
        <v>0</v>
      </c>
      <c r="I626" s="23" t="str">
        <f>IFERROR(_xlfn.XLOOKUP(G626,map_headernames!L:L,map_headernames!O:O),"")</f>
        <v/>
      </c>
      <c r="L626" t="str">
        <f>IFERROR(_xlfn.XLOOKUP(G626,map_headernames!L:L,map_headernames!Q:Q),"")</f>
        <v/>
      </c>
      <c r="M626" t="str">
        <f>IFERROR(_xlfn.XLOOKUP(H626,map_headernames!O:O,map_headernames!Q:Q),"")</f>
        <v/>
      </c>
      <c r="O626" s="388" t="s">
        <v>6482</v>
      </c>
    </row>
    <row r="627" spans="1:15">
      <c r="A627">
        <v>611</v>
      </c>
      <c r="B627" t="s">
        <v>4560</v>
      </c>
      <c r="C627">
        <v>2.734375</v>
      </c>
      <c r="D627" t="s">
        <v>6396</v>
      </c>
      <c r="E627" s="28" t="str">
        <f>IFERROR(_xlfn.XLOOKUP(B627,map_headernames!M:M,map_headernames!M:M),"")</f>
        <v/>
      </c>
      <c r="F627" s="28" t="str">
        <f>IFERROR(_xlfn.XLOOKUP(B627,map_headernames!N:N,map_headernames!N:N),"")</f>
        <v/>
      </c>
      <c r="G627" s="28" t="str">
        <f>IFERROR(_xlfn.XLOOKUP($B627,map_headernames!L:L,map_headernames!L:L),"")</f>
        <v/>
      </c>
      <c r="H627">
        <f>_xlfn.XLOOKUP(K627,map_headernames!$Q$1:$Q$734,map_headernames!$O$1:$O$734)</f>
        <v>0</v>
      </c>
      <c r="I627" s="23" t="str">
        <f>IFERROR(_xlfn.XLOOKUP(G627,map_headernames!L:L,map_headernames!O:O),"")</f>
        <v/>
      </c>
      <c r="L627" t="str">
        <f>IFERROR(_xlfn.XLOOKUP(G627,map_headernames!L:L,map_headernames!Q:Q),"")</f>
        <v/>
      </c>
      <c r="M627" t="str">
        <f>IFERROR(_xlfn.XLOOKUP(H627,map_headernames!O:O,map_headernames!Q:Q),"")</f>
        <v/>
      </c>
      <c r="O627" s="388" t="s">
        <v>6482</v>
      </c>
    </row>
    <row r="628" spans="1:15">
      <c r="A628">
        <v>612</v>
      </c>
      <c r="B628" t="s">
        <v>4562</v>
      </c>
      <c r="C628">
        <v>0</v>
      </c>
      <c r="D628" t="s">
        <v>6397</v>
      </c>
      <c r="E628" s="28" t="str">
        <f>IFERROR(_xlfn.XLOOKUP(B628,map_headernames!M:M,map_headernames!M:M),"")</f>
        <v/>
      </c>
      <c r="F628" s="28" t="str">
        <f>IFERROR(_xlfn.XLOOKUP(B628,map_headernames!N:N,map_headernames!N:N),"")</f>
        <v/>
      </c>
      <c r="G628" s="28" t="str">
        <f>IFERROR(_xlfn.XLOOKUP($B628,map_headernames!L:L,map_headernames!L:L),"")</f>
        <v/>
      </c>
      <c r="H628">
        <f>_xlfn.XLOOKUP(K628,map_headernames!$Q$1:$Q$734,map_headernames!$O$1:$O$734)</f>
        <v>0</v>
      </c>
      <c r="I628" s="23" t="str">
        <f>IFERROR(_xlfn.XLOOKUP(G628,map_headernames!L:L,map_headernames!O:O),"")</f>
        <v/>
      </c>
      <c r="L628" t="str">
        <f>IFERROR(_xlfn.XLOOKUP(G628,map_headernames!L:L,map_headernames!Q:Q),"")</f>
        <v/>
      </c>
      <c r="M628" t="str">
        <f>IFERROR(_xlfn.XLOOKUP(H628,map_headernames!O:O,map_headernames!Q:Q),"")</f>
        <v/>
      </c>
      <c r="O628" s="388" t="s">
        <v>6482</v>
      </c>
    </row>
    <row r="629" spans="1:15">
      <c r="A629">
        <v>613</v>
      </c>
      <c r="B629" t="s">
        <v>4564</v>
      </c>
      <c r="C629">
        <v>0</v>
      </c>
      <c r="D629" t="s">
        <v>6398</v>
      </c>
      <c r="E629" s="28" t="str">
        <f>IFERROR(_xlfn.XLOOKUP(B629,map_headernames!M:M,map_headernames!M:M),"")</f>
        <v/>
      </c>
      <c r="F629" s="28" t="str">
        <f>IFERROR(_xlfn.XLOOKUP(B629,map_headernames!N:N,map_headernames!N:N),"")</f>
        <v/>
      </c>
      <c r="G629" s="28" t="str">
        <f>IFERROR(_xlfn.XLOOKUP($B629,map_headernames!L:L,map_headernames!L:L),"")</f>
        <v/>
      </c>
      <c r="H629">
        <f>_xlfn.XLOOKUP(K629,map_headernames!$Q$1:$Q$734,map_headernames!$O$1:$O$734)</f>
        <v>0</v>
      </c>
      <c r="I629" s="23" t="str">
        <f>IFERROR(_xlfn.XLOOKUP(G629,map_headernames!L:L,map_headernames!O:O),"")</f>
        <v/>
      </c>
      <c r="L629" t="str">
        <f>IFERROR(_xlfn.XLOOKUP(G629,map_headernames!L:L,map_headernames!Q:Q),"")</f>
        <v/>
      </c>
      <c r="M629" t="str">
        <f>IFERROR(_xlfn.XLOOKUP(H629,map_headernames!O:O,map_headernames!Q:Q),"")</f>
        <v/>
      </c>
      <c r="O629" s="388" t="s">
        <v>6482</v>
      </c>
    </row>
    <row r="630" spans="1:15">
      <c r="A630">
        <v>614</v>
      </c>
      <c r="B630" t="s">
        <v>4566</v>
      </c>
      <c r="C630">
        <v>212</v>
      </c>
      <c r="D630" t="s">
        <v>6399</v>
      </c>
      <c r="E630" s="28" t="str">
        <f>IFERROR(_xlfn.XLOOKUP(B630,map_headernames!M:M,map_headernames!M:M),"")</f>
        <v/>
      </c>
      <c r="F630" s="28" t="str">
        <f>IFERROR(_xlfn.XLOOKUP(B630,map_headernames!N:N,map_headernames!N:N),"")</f>
        <v/>
      </c>
      <c r="G630" s="28" t="str">
        <f>IFERROR(_xlfn.XLOOKUP($B630,map_headernames!L:L,map_headernames!L:L),"")</f>
        <v/>
      </c>
      <c r="H630">
        <f>_xlfn.XLOOKUP(K630,map_headernames!$Q$1:$Q$734,map_headernames!$O$1:$O$734)</f>
        <v>0</v>
      </c>
      <c r="I630" s="23" t="str">
        <f>IFERROR(_xlfn.XLOOKUP(G630,map_headernames!L:L,map_headernames!O:O),"")</f>
        <v/>
      </c>
      <c r="L630" t="str">
        <f>IFERROR(_xlfn.XLOOKUP(G630,map_headernames!L:L,map_headernames!Q:Q),"")</f>
        <v/>
      </c>
      <c r="M630" t="str">
        <f>IFERROR(_xlfn.XLOOKUP(H630,map_headernames!O:O,map_headernames!Q:Q),"")</f>
        <v/>
      </c>
      <c r="O630" s="388" t="s">
        <v>6482</v>
      </c>
    </row>
    <row r="631" spans="1:15">
      <c r="A631">
        <v>615</v>
      </c>
      <c r="B631" t="s">
        <v>4568</v>
      </c>
      <c r="C631">
        <v>45.299145299145302</v>
      </c>
      <c r="D631" t="s">
        <v>6400</v>
      </c>
      <c r="E631" s="28" t="str">
        <f>IFERROR(_xlfn.XLOOKUP(B631,map_headernames!M:M,map_headernames!M:M),"")</f>
        <v/>
      </c>
      <c r="F631" s="28" t="str">
        <f>IFERROR(_xlfn.XLOOKUP(B631,map_headernames!N:N,map_headernames!N:N),"")</f>
        <v/>
      </c>
      <c r="G631" s="28" t="str">
        <f>IFERROR(_xlfn.XLOOKUP($B631,map_headernames!L:L,map_headernames!L:L),"")</f>
        <v/>
      </c>
      <c r="H631">
        <f>_xlfn.XLOOKUP(K631,map_headernames!$Q$1:$Q$734,map_headernames!$O$1:$O$734)</f>
        <v>0</v>
      </c>
      <c r="I631" s="23" t="str">
        <f>IFERROR(_xlfn.XLOOKUP(G631,map_headernames!L:L,map_headernames!O:O),"")</f>
        <v/>
      </c>
      <c r="L631" t="str">
        <f>IFERROR(_xlfn.XLOOKUP(G631,map_headernames!L:L,map_headernames!Q:Q),"")</f>
        <v/>
      </c>
      <c r="M631" t="str">
        <f>IFERROR(_xlfn.XLOOKUP(H631,map_headernames!O:O,map_headernames!Q:Q),"")</f>
        <v/>
      </c>
      <c r="O631" s="388" t="s">
        <v>6482</v>
      </c>
    </row>
    <row r="632" spans="1:15">
      <c r="A632">
        <v>616</v>
      </c>
      <c r="B632" t="s">
        <v>4570</v>
      </c>
      <c r="C632">
        <v>261</v>
      </c>
      <c r="D632" t="s">
        <v>6401</v>
      </c>
      <c r="E632" s="28" t="str">
        <f>IFERROR(_xlfn.XLOOKUP(B632,map_headernames!M:M,map_headernames!M:M),"")</f>
        <v/>
      </c>
      <c r="F632" s="28" t="str">
        <f>IFERROR(_xlfn.XLOOKUP(B632,map_headernames!N:N,map_headernames!N:N),"")</f>
        <v/>
      </c>
      <c r="G632" s="28" t="str">
        <f>IFERROR(_xlfn.XLOOKUP($B632,map_headernames!L:L,map_headernames!L:L),"")</f>
        <v/>
      </c>
      <c r="H632">
        <f>_xlfn.XLOOKUP(K632,map_headernames!$Q$1:$Q$734,map_headernames!$O$1:$O$734)</f>
        <v>0</v>
      </c>
      <c r="I632" s="23" t="str">
        <f>IFERROR(_xlfn.XLOOKUP(G632,map_headernames!L:L,map_headernames!O:O),"")</f>
        <v/>
      </c>
      <c r="L632" t="str">
        <f>IFERROR(_xlfn.XLOOKUP(G632,map_headernames!L:L,map_headernames!Q:Q),"")</f>
        <v/>
      </c>
      <c r="M632" t="str">
        <f>IFERROR(_xlfn.XLOOKUP(H632,map_headernames!O:O,map_headernames!Q:Q),"")</f>
        <v/>
      </c>
      <c r="O632" s="388" t="s">
        <v>6482</v>
      </c>
    </row>
    <row r="633" spans="1:15">
      <c r="A633">
        <v>619</v>
      </c>
      <c r="B633" t="s">
        <v>4578</v>
      </c>
      <c r="C633">
        <v>248</v>
      </c>
      <c r="D633" t="s">
        <v>6404</v>
      </c>
      <c r="E633" s="28" t="str">
        <f>IFERROR(_xlfn.XLOOKUP(B633,map_headernames!M:M,map_headernames!M:M),"")</f>
        <v/>
      </c>
      <c r="F633" s="28" t="str">
        <f>IFERROR(_xlfn.XLOOKUP(B633,map_headernames!N:N,map_headernames!N:N),"")</f>
        <v/>
      </c>
      <c r="G633" s="28" t="str">
        <f>IFERROR(_xlfn.XLOOKUP($B633,map_headernames!L:L,map_headernames!L:L),"")</f>
        <v/>
      </c>
      <c r="H633">
        <f>_xlfn.XLOOKUP(K633,map_headernames!$Q$1:$Q$734,map_headernames!$O$1:$O$734)</f>
        <v>0</v>
      </c>
      <c r="I633" s="23" t="str">
        <f>IFERROR(_xlfn.XLOOKUP(G633,map_headernames!L:L,map_headernames!O:O),"")</f>
        <v/>
      </c>
      <c r="L633" t="str">
        <f>IFERROR(_xlfn.XLOOKUP(G633,map_headernames!L:L,map_headernames!Q:Q),"")</f>
        <v/>
      </c>
      <c r="M633" t="str">
        <f>IFERROR(_xlfn.XLOOKUP(H633,map_headernames!O:O,map_headernames!Q:Q),"")</f>
        <v/>
      </c>
      <c r="O633" s="388" t="s">
        <v>6482</v>
      </c>
    </row>
    <row r="634" spans="1:15">
      <c r="A634">
        <v>620</v>
      </c>
      <c r="B634" t="s">
        <v>4580</v>
      </c>
      <c r="C634">
        <v>95.019157088122597</v>
      </c>
      <c r="D634" t="s">
        <v>6405</v>
      </c>
      <c r="E634" s="28" t="str">
        <f>IFERROR(_xlfn.XLOOKUP(B634,map_headernames!M:M,map_headernames!M:M),"")</f>
        <v/>
      </c>
      <c r="F634" s="28" t="str">
        <f>IFERROR(_xlfn.XLOOKUP(B634,map_headernames!N:N,map_headernames!N:N),"")</f>
        <v/>
      </c>
      <c r="G634" s="28" t="str">
        <f>IFERROR(_xlfn.XLOOKUP($B634,map_headernames!L:L,map_headernames!L:L),"")</f>
        <v/>
      </c>
      <c r="H634">
        <f>_xlfn.XLOOKUP(K634,map_headernames!$Q$1:$Q$734,map_headernames!$O$1:$O$734)</f>
        <v>0</v>
      </c>
      <c r="I634" s="23" t="str">
        <f>IFERROR(_xlfn.XLOOKUP(G634,map_headernames!L:L,map_headernames!O:O),"")</f>
        <v/>
      </c>
      <c r="L634" t="str">
        <f>IFERROR(_xlfn.XLOOKUP(G634,map_headernames!L:L,map_headernames!Q:Q),"")</f>
        <v/>
      </c>
      <c r="M634" t="str">
        <f>IFERROR(_xlfn.XLOOKUP(H634,map_headernames!O:O,map_headernames!Q:Q),"")</f>
        <v/>
      </c>
      <c r="O634" s="388" t="s">
        <v>6482</v>
      </c>
    </row>
    <row r="635" spans="1:15">
      <c r="A635">
        <v>621</v>
      </c>
      <c r="B635" t="s">
        <v>4583</v>
      </c>
      <c r="C635">
        <v>0</v>
      </c>
      <c r="D635" t="s">
        <v>6406</v>
      </c>
      <c r="E635" s="28" t="str">
        <f>IFERROR(_xlfn.XLOOKUP(B635,map_headernames!M:M,map_headernames!M:M),"")</f>
        <v/>
      </c>
      <c r="F635" s="28" t="str">
        <f>IFERROR(_xlfn.XLOOKUP(B635,map_headernames!N:N,map_headernames!N:N),"")</f>
        <v/>
      </c>
      <c r="G635" s="28" t="str">
        <f>IFERROR(_xlfn.XLOOKUP($B635,map_headernames!L:L,map_headernames!L:L),"")</f>
        <v/>
      </c>
      <c r="H635">
        <f>_xlfn.XLOOKUP(K635,map_headernames!$Q$1:$Q$734,map_headernames!$O$1:$O$734)</f>
        <v>0</v>
      </c>
      <c r="I635" s="23" t="str">
        <f>IFERROR(_xlfn.XLOOKUP(G635,map_headernames!L:L,map_headernames!O:O),"")</f>
        <v/>
      </c>
      <c r="L635" t="str">
        <f>IFERROR(_xlfn.XLOOKUP(G635,map_headernames!L:L,map_headernames!Q:Q),"")</f>
        <v/>
      </c>
      <c r="M635" t="str">
        <f>IFERROR(_xlfn.XLOOKUP(H635,map_headernames!O:O,map_headernames!Q:Q),"")</f>
        <v/>
      </c>
      <c r="O635" s="388" t="s">
        <v>6482</v>
      </c>
    </row>
    <row r="636" spans="1:15">
      <c r="A636">
        <v>622</v>
      </c>
      <c r="B636" t="s">
        <v>4585</v>
      </c>
      <c r="C636">
        <v>0</v>
      </c>
      <c r="D636" t="s">
        <v>6407</v>
      </c>
      <c r="E636" s="28" t="str">
        <f>IFERROR(_xlfn.XLOOKUP(B636,map_headernames!M:M,map_headernames!M:M),"")</f>
        <v/>
      </c>
      <c r="F636" s="28" t="str">
        <f>IFERROR(_xlfn.XLOOKUP(B636,map_headernames!N:N,map_headernames!N:N),"")</f>
        <v/>
      </c>
      <c r="G636" s="28" t="str">
        <f>IFERROR(_xlfn.XLOOKUP($B636,map_headernames!L:L,map_headernames!L:L),"")</f>
        <v/>
      </c>
      <c r="H636">
        <f>_xlfn.XLOOKUP(K636,map_headernames!$Q$1:$Q$734,map_headernames!$O$1:$O$734)</f>
        <v>0</v>
      </c>
      <c r="I636" s="23" t="str">
        <f>IFERROR(_xlfn.XLOOKUP(G636,map_headernames!L:L,map_headernames!O:O),"")</f>
        <v/>
      </c>
      <c r="L636" t="str">
        <f>IFERROR(_xlfn.XLOOKUP(G636,map_headernames!L:L,map_headernames!Q:Q),"")</f>
        <v/>
      </c>
      <c r="M636" t="str">
        <f>IFERROR(_xlfn.XLOOKUP(H636,map_headernames!O:O,map_headernames!Q:Q),"")</f>
        <v/>
      </c>
      <c r="O636" s="388" t="s">
        <v>6482</v>
      </c>
    </row>
    <row r="637" spans="1:15">
      <c r="A637">
        <v>623</v>
      </c>
      <c r="B637" t="s">
        <v>4588</v>
      </c>
      <c r="C637">
        <v>248</v>
      </c>
      <c r="D637" t="s">
        <v>6408</v>
      </c>
      <c r="E637" s="28" t="str">
        <f>IFERROR(_xlfn.XLOOKUP(B637,map_headernames!M:M,map_headernames!M:M),"")</f>
        <v/>
      </c>
      <c r="F637" s="28" t="str">
        <f>IFERROR(_xlfn.XLOOKUP(B637,map_headernames!N:N,map_headernames!N:N),"")</f>
        <v/>
      </c>
      <c r="G637" s="28" t="str">
        <f>IFERROR(_xlfn.XLOOKUP($B637,map_headernames!L:L,map_headernames!L:L),"")</f>
        <v/>
      </c>
      <c r="H637">
        <f>_xlfn.XLOOKUP(K637,map_headernames!$Q$1:$Q$734,map_headernames!$O$1:$O$734)</f>
        <v>0</v>
      </c>
      <c r="I637" s="23" t="str">
        <f>IFERROR(_xlfn.XLOOKUP(G637,map_headernames!L:L,map_headernames!O:O),"")</f>
        <v/>
      </c>
      <c r="L637" t="str">
        <f>IFERROR(_xlfn.XLOOKUP(G637,map_headernames!L:L,map_headernames!Q:Q),"")</f>
        <v/>
      </c>
      <c r="M637" t="str">
        <f>IFERROR(_xlfn.XLOOKUP(H637,map_headernames!O:O,map_headernames!Q:Q),"")</f>
        <v/>
      </c>
      <c r="O637" s="388" t="s">
        <v>6482</v>
      </c>
    </row>
    <row r="638" spans="1:15">
      <c r="A638">
        <v>624</v>
      </c>
      <c r="B638" t="s">
        <v>4590</v>
      </c>
      <c r="C638">
        <v>95.019157088122597</v>
      </c>
      <c r="D638" t="s">
        <v>6409</v>
      </c>
      <c r="E638" s="28" t="str">
        <f>IFERROR(_xlfn.XLOOKUP(B638,map_headernames!M:M,map_headernames!M:M),"")</f>
        <v/>
      </c>
      <c r="F638" s="28" t="str">
        <f>IFERROR(_xlfn.XLOOKUP(B638,map_headernames!N:N,map_headernames!N:N),"")</f>
        <v/>
      </c>
      <c r="G638" s="28" t="str">
        <f>IFERROR(_xlfn.XLOOKUP($B638,map_headernames!L:L,map_headernames!L:L),"")</f>
        <v/>
      </c>
      <c r="H638">
        <f>_xlfn.XLOOKUP(K638,map_headernames!$Q$1:$Q$734,map_headernames!$O$1:$O$734)</f>
        <v>0</v>
      </c>
      <c r="I638" s="23" t="str">
        <f>IFERROR(_xlfn.XLOOKUP(G638,map_headernames!L:L,map_headernames!O:O),"")</f>
        <v/>
      </c>
      <c r="L638" t="str">
        <f>IFERROR(_xlfn.XLOOKUP(G638,map_headernames!L:L,map_headernames!Q:Q),"")</f>
        <v/>
      </c>
      <c r="M638" t="str">
        <f>IFERROR(_xlfn.XLOOKUP(H638,map_headernames!O:O,map_headernames!Q:Q),"")</f>
        <v/>
      </c>
      <c r="O638" s="388" t="s">
        <v>6482</v>
      </c>
    </row>
    <row r="639" spans="1:15">
      <c r="A639">
        <v>625</v>
      </c>
      <c r="B639" t="s">
        <v>4593</v>
      </c>
      <c r="C639">
        <v>220</v>
      </c>
      <c r="D639" t="s">
        <v>6410</v>
      </c>
      <c r="E639" s="28" t="str">
        <f>IFERROR(_xlfn.XLOOKUP(B639,map_headernames!M:M,map_headernames!M:M),"")</f>
        <v/>
      </c>
      <c r="F639" s="28" t="str">
        <f>IFERROR(_xlfn.XLOOKUP(B639,map_headernames!N:N,map_headernames!N:N),"")</f>
        <v/>
      </c>
      <c r="G639" s="28" t="str">
        <f>IFERROR(_xlfn.XLOOKUP($B639,map_headernames!L:L,map_headernames!L:L),"")</f>
        <v/>
      </c>
      <c r="H639">
        <f>_xlfn.XLOOKUP(K639,map_headernames!$Q$1:$Q$734,map_headernames!$O$1:$O$734)</f>
        <v>0</v>
      </c>
      <c r="I639" s="23" t="str">
        <f>IFERROR(_xlfn.XLOOKUP(G639,map_headernames!L:L,map_headernames!O:O),"")</f>
        <v/>
      </c>
      <c r="L639" t="str">
        <f>IFERROR(_xlfn.XLOOKUP(G639,map_headernames!L:L,map_headernames!Q:Q),"")</f>
        <v/>
      </c>
      <c r="M639" t="str">
        <f>IFERROR(_xlfn.XLOOKUP(H639,map_headernames!O:O,map_headernames!Q:Q),"")</f>
        <v/>
      </c>
      <c r="O639" s="388" t="s">
        <v>6482</v>
      </c>
    </row>
    <row r="640" spans="1:15">
      <c r="A640">
        <v>626</v>
      </c>
      <c r="B640" t="s">
        <v>4595</v>
      </c>
      <c r="C640">
        <v>84.291187739463595</v>
      </c>
      <c r="D640" t="s">
        <v>6411</v>
      </c>
      <c r="E640" s="28" t="str">
        <f>IFERROR(_xlfn.XLOOKUP(B640,map_headernames!M:M,map_headernames!M:M),"")</f>
        <v/>
      </c>
      <c r="F640" s="28" t="str">
        <f>IFERROR(_xlfn.XLOOKUP(B640,map_headernames!N:N,map_headernames!N:N),"")</f>
        <v/>
      </c>
      <c r="G640" s="28" t="str">
        <f>IFERROR(_xlfn.XLOOKUP($B640,map_headernames!L:L,map_headernames!L:L),"")</f>
        <v/>
      </c>
      <c r="H640">
        <f>_xlfn.XLOOKUP(K640,map_headernames!$Q$1:$Q$734,map_headernames!$O$1:$O$734)</f>
        <v>0</v>
      </c>
      <c r="I640" s="23" t="str">
        <f>IFERROR(_xlfn.XLOOKUP(G640,map_headernames!L:L,map_headernames!O:O),"")</f>
        <v/>
      </c>
      <c r="L640" t="str">
        <f>IFERROR(_xlfn.XLOOKUP(G640,map_headernames!L:L,map_headernames!Q:Q),"")</f>
        <v/>
      </c>
      <c r="M640" t="str">
        <f>IFERROR(_xlfn.XLOOKUP(H640,map_headernames!O:O,map_headernames!Q:Q),"")</f>
        <v/>
      </c>
      <c r="O640" s="388" t="s">
        <v>6482</v>
      </c>
    </row>
    <row r="641" spans="1:15">
      <c r="A641">
        <v>627</v>
      </c>
      <c r="B641" t="s">
        <v>4598</v>
      </c>
      <c r="C641">
        <v>34</v>
      </c>
      <c r="D641" t="s">
        <v>6412</v>
      </c>
      <c r="E641" s="28" t="str">
        <f>IFERROR(_xlfn.XLOOKUP(B641,map_headernames!M:M,map_headernames!M:M),"")</f>
        <v/>
      </c>
      <c r="F641" s="28" t="str">
        <f>IFERROR(_xlfn.XLOOKUP(B641,map_headernames!N:N,map_headernames!N:N),"")</f>
        <v/>
      </c>
      <c r="G641" s="28" t="str">
        <f>IFERROR(_xlfn.XLOOKUP($B641,map_headernames!L:L,map_headernames!L:L),"")</f>
        <v/>
      </c>
      <c r="H641">
        <f>_xlfn.XLOOKUP(K641,map_headernames!$Q$1:$Q$734,map_headernames!$O$1:$O$734)</f>
        <v>0</v>
      </c>
      <c r="I641" s="23" t="str">
        <f>IFERROR(_xlfn.XLOOKUP(G641,map_headernames!L:L,map_headernames!O:O),"")</f>
        <v/>
      </c>
      <c r="L641" t="str">
        <f>IFERROR(_xlfn.XLOOKUP(G641,map_headernames!L:L,map_headernames!Q:Q),"")</f>
        <v/>
      </c>
      <c r="M641" t="str">
        <f>IFERROR(_xlfn.XLOOKUP(H641,map_headernames!O:O,map_headernames!Q:Q),"")</f>
        <v/>
      </c>
      <c r="O641" s="388" t="s">
        <v>6482</v>
      </c>
    </row>
    <row r="642" spans="1:15">
      <c r="A642">
        <v>628</v>
      </c>
      <c r="B642" t="s">
        <v>4600</v>
      </c>
      <c r="C642">
        <v>13.026819923371599</v>
      </c>
      <c r="D642" t="s">
        <v>6413</v>
      </c>
      <c r="E642" s="28" t="str">
        <f>IFERROR(_xlfn.XLOOKUP(B642,map_headernames!M:M,map_headernames!M:M),"")</f>
        <v/>
      </c>
      <c r="F642" s="28" t="str">
        <f>IFERROR(_xlfn.XLOOKUP(B642,map_headernames!N:N,map_headernames!N:N),"")</f>
        <v/>
      </c>
      <c r="G642" s="28" t="str">
        <f>IFERROR(_xlfn.XLOOKUP($B642,map_headernames!L:L,map_headernames!L:L),"")</f>
        <v/>
      </c>
      <c r="H642">
        <f>_xlfn.XLOOKUP(K642,map_headernames!$Q$1:$Q$734,map_headernames!$O$1:$O$734)</f>
        <v>0</v>
      </c>
      <c r="I642" s="23" t="str">
        <f>IFERROR(_xlfn.XLOOKUP(G642,map_headernames!L:L,map_headernames!O:O),"")</f>
        <v/>
      </c>
      <c r="L642" t="str">
        <f>IFERROR(_xlfn.XLOOKUP(G642,map_headernames!L:L,map_headernames!Q:Q),"")</f>
        <v/>
      </c>
      <c r="M642" t="str">
        <f>IFERROR(_xlfn.XLOOKUP(H642,map_headernames!O:O,map_headernames!Q:Q),"")</f>
        <v/>
      </c>
      <c r="O642" s="388" t="s">
        <v>6482</v>
      </c>
    </row>
    <row r="643" spans="1:15">
      <c r="A643">
        <v>629</v>
      </c>
      <c r="B643" t="s">
        <v>4603</v>
      </c>
      <c r="C643">
        <v>192</v>
      </c>
      <c r="D643" t="s">
        <v>6414</v>
      </c>
      <c r="E643" s="28" t="str">
        <f>IFERROR(_xlfn.XLOOKUP(B643,map_headernames!M:M,map_headernames!M:M),"")</f>
        <v/>
      </c>
      <c r="F643" s="28" t="str">
        <f>IFERROR(_xlfn.XLOOKUP(B643,map_headernames!N:N,map_headernames!N:N),"")</f>
        <v/>
      </c>
      <c r="G643" s="28" t="str">
        <f>IFERROR(_xlfn.XLOOKUP($B643,map_headernames!L:L,map_headernames!L:L),"")</f>
        <v/>
      </c>
      <c r="H643">
        <f>_xlfn.XLOOKUP(K643,map_headernames!$Q$1:$Q$734,map_headernames!$O$1:$O$734)</f>
        <v>0</v>
      </c>
      <c r="I643" s="23" t="str">
        <f>IFERROR(_xlfn.XLOOKUP(G643,map_headernames!L:L,map_headernames!O:O),"")</f>
        <v/>
      </c>
      <c r="L643" t="str">
        <f>IFERROR(_xlfn.XLOOKUP(G643,map_headernames!L:L,map_headernames!Q:Q),"")</f>
        <v/>
      </c>
      <c r="M643" t="str">
        <f>IFERROR(_xlfn.XLOOKUP(H643,map_headernames!O:O,map_headernames!Q:Q),"")</f>
        <v/>
      </c>
      <c r="O643" s="388" t="s">
        <v>6482</v>
      </c>
    </row>
    <row r="644" spans="1:15">
      <c r="A644">
        <v>630</v>
      </c>
      <c r="B644" t="s">
        <v>4605</v>
      </c>
      <c r="C644">
        <v>73.563218390804593</v>
      </c>
      <c r="D644" t="s">
        <v>6415</v>
      </c>
      <c r="E644" s="28" t="str">
        <f>IFERROR(_xlfn.XLOOKUP(B644,map_headernames!M:M,map_headernames!M:M),"")</f>
        <v/>
      </c>
      <c r="F644" s="28" t="str">
        <f>IFERROR(_xlfn.XLOOKUP(B644,map_headernames!N:N,map_headernames!N:N),"")</f>
        <v/>
      </c>
      <c r="G644" s="28" t="str">
        <f>IFERROR(_xlfn.XLOOKUP($B644,map_headernames!L:L,map_headernames!L:L),"")</f>
        <v/>
      </c>
      <c r="H644">
        <f>_xlfn.XLOOKUP(K644,map_headernames!$Q$1:$Q$734,map_headernames!$O$1:$O$734)</f>
        <v>0</v>
      </c>
      <c r="I644" s="23" t="str">
        <f>IFERROR(_xlfn.XLOOKUP(G644,map_headernames!L:L,map_headernames!O:O),"")</f>
        <v/>
      </c>
      <c r="L644" t="str">
        <f>IFERROR(_xlfn.XLOOKUP(G644,map_headernames!L:L,map_headernames!Q:Q),"")</f>
        <v/>
      </c>
      <c r="M644" t="str">
        <f>IFERROR(_xlfn.XLOOKUP(H644,map_headernames!O:O,map_headernames!Q:Q),"")</f>
        <v/>
      </c>
      <c r="O644" s="388" t="s">
        <v>6482</v>
      </c>
    </row>
    <row r="645" spans="1:15">
      <c r="A645">
        <v>631</v>
      </c>
      <c r="B645" t="s">
        <v>4608</v>
      </c>
      <c r="C645">
        <v>28</v>
      </c>
      <c r="D645" t="s">
        <v>6416</v>
      </c>
      <c r="E645" s="28" t="str">
        <f>IFERROR(_xlfn.XLOOKUP(B645,map_headernames!M:M,map_headernames!M:M),"")</f>
        <v/>
      </c>
      <c r="F645" s="28" t="str">
        <f>IFERROR(_xlfn.XLOOKUP(B645,map_headernames!N:N,map_headernames!N:N),"")</f>
        <v/>
      </c>
      <c r="G645" s="28" t="str">
        <f>IFERROR(_xlfn.XLOOKUP($B645,map_headernames!L:L,map_headernames!L:L),"")</f>
        <v/>
      </c>
      <c r="H645">
        <f>_xlfn.XLOOKUP(K645,map_headernames!$Q$1:$Q$734,map_headernames!$O$1:$O$734)</f>
        <v>0</v>
      </c>
      <c r="I645" s="23" t="str">
        <f>IFERROR(_xlfn.XLOOKUP(G645,map_headernames!L:L,map_headernames!O:O),"")</f>
        <v/>
      </c>
      <c r="L645" t="str">
        <f>IFERROR(_xlfn.XLOOKUP(G645,map_headernames!L:L,map_headernames!Q:Q),"")</f>
        <v/>
      </c>
      <c r="M645" t="str">
        <f>IFERROR(_xlfn.XLOOKUP(H645,map_headernames!O:O,map_headernames!Q:Q),"")</f>
        <v/>
      </c>
      <c r="O645" s="388" t="s">
        <v>6482</v>
      </c>
    </row>
    <row r="646" spans="1:15">
      <c r="A646">
        <v>632</v>
      </c>
      <c r="B646" t="s">
        <v>4610</v>
      </c>
      <c r="C646">
        <v>10.727969348659</v>
      </c>
      <c r="D646" t="s">
        <v>6417</v>
      </c>
      <c r="E646" s="28" t="str">
        <f>IFERROR(_xlfn.XLOOKUP(B646,map_headernames!M:M,map_headernames!M:M),"")</f>
        <v/>
      </c>
      <c r="F646" s="28" t="str">
        <f>IFERROR(_xlfn.XLOOKUP(B646,map_headernames!N:N,map_headernames!N:N),"")</f>
        <v/>
      </c>
      <c r="G646" s="28" t="str">
        <f>IFERROR(_xlfn.XLOOKUP($B646,map_headernames!L:L,map_headernames!L:L),"")</f>
        <v/>
      </c>
      <c r="H646">
        <f>_xlfn.XLOOKUP(K646,map_headernames!$Q$1:$Q$734,map_headernames!$O$1:$O$734)</f>
        <v>0</v>
      </c>
      <c r="I646" s="23" t="str">
        <f>IFERROR(_xlfn.XLOOKUP(G646,map_headernames!L:L,map_headernames!O:O),"")</f>
        <v/>
      </c>
      <c r="L646" t="str">
        <f>IFERROR(_xlfn.XLOOKUP(G646,map_headernames!L:L,map_headernames!Q:Q),"")</f>
        <v/>
      </c>
      <c r="M646" t="str">
        <f>IFERROR(_xlfn.XLOOKUP(H646,map_headernames!O:O,map_headernames!Q:Q),"")</f>
        <v/>
      </c>
      <c r="O646" s="388" t="s">
        <v>6482</v>
      </c>
    </row>
    <row r="647" spans="1:15">
      <c r="A647">
        <v>633</v>
      </c>
      <c r="B647" t="s">
        <v>4613</v>
      </c>
      <c r="C647">
        <v>7</v>
      </c>
      <c r="D647" t="s">
        <v>6418</v>
      </c>
      <c r="E647" s="28" t="str">
        <f>IFERROR(_xlfn.XLOOKUP(B647,map_headernames!M:M,map_headernames!M:M),"")</f>
        <v/>
      </c>
      <c r="F647" s="28" t="str">
        <f>IFERROR(_xlfn.XLOOKUP(B647,map_headernames!N:N,map_headernames!N:N),"")</f>
        <v/>
      </c>
      <c r="G647" s="28" t="str">
        <f>IFERROR(_xlfn.XLOOKUP($B647,map_headernames!L:L,map_headernames!L:L),"")</f>
        <v/>
      </c>
      <c r="H647">
        <f>_xlfn.XLOOKUP(K647,map_headernames!$Q$1:$Q$734,map_headernames!$O$1:$O$734)</f>
        <v>0</v>
      </c>
      <c r="I647" s="23" t="str">
        <f>IFERROR(_xlfn.XLOOKUP(G647,map_headernames!L:L,map_headernames!O:O),"")</f>
        <v/>
      </c>
      <c r="L647" t="str">
        <f>IFERROR(_xlfn.XLOOKUP(G647,map_headernames!L:L,map_headernames!Q:Q),"")</f>
        <v/>
      </c>
      <c r="M647" t="str">
        <f>IFERROR(_xlfn.XLOOKUP(H647,map_headernames!O:O,map_headernames!Q:Q),"")</f>
        <v/>
      </c>
      <c r="O647" s="388" t="s">
        <v>6482</v>
      </c>
    </row>
    <row r="648" spans="1:15">
      <c r="A648">
        <v>634</v>
      </c>
      <c r="B648" t="s">
        <v>4615</v>
      </c>
      <c r="C648">
        <v>2.6819923371647501</v>
      </c>
      <c r="D648" t="s">
        <v>6419</v>
      </c>
      <c r="E648" s="28" t="str">
        <f>IFERROR(_xlfn.XLOOKUP(B648,map_headernames!M:M,map_headernames!M:M),"")</f>
        <v/>
      </c>
      <c r="F648" s="28" t="str">
        <f>IFERROR(_xlfn.XLOOKUP(B648,map_headernames!N:N,map_headernames!N:N),"")</f>
        <v/>
      </c>
      <c r="G648" s="28" t="str">
        <f>IFERROR(_xlfn.XLOOKUP($B648,map_headernames!L:L,map_headernames!L:L),"")</f>
        <v/>
      </c>
      <c r="H648">
        <f>_xlfn.XLOOKUP(K648,map_headernames!$Q$1:$Q$734,map_headernames!$O$1:$O$734)</f>
        <v>0</v>
      </c>
      <c r="I648" s="23" t="str">
        <f>IFERROR(_xlfn.XLOOKUP(G648,map_headernames!L:L,map_headernames!O:O),"")</f>
        <v/>
      </c>
      <c r="L648" t="str">
        <f>IFERROR(_xlfn.XLOOKUP(G648,map_headernames!L:L,map_headernames!Q:Q),"")</f>
        <v/>
      </c>
      <c r="M648" t="str">
        <f>IFERROR(_xlfn.XLOOKUP(H648,map_headernames!O:O,map_headernames!Q:Q),"")</f>
        <v/>
      </c>
      <c r="O648" s="388" t="s">
        <v>6482</v>
      </c>
    </row>
    <row r="649" spans="1:15">
      <c r="A649">
        <v>635</v>
      </c>
      <c r="B649" t="s">
        <v>4618</v>
      </c>
      <c r="C649">
        <v>261</v>
      </c>
      <c r="D649" t="s">
        <v>6420</v>
      </c>
      <c r="E649" s="28" t="str">
        <f>IFERROR(_xlfn.XLOOKUP(B649,map_headernames!M:M,map_headernames!M:M),"")</f>
        <v/>
      </c>
      <c r="F649" s="28" t="str">
        <f>IFERROR(_xlfn.XLOOKUP(B649,map_headernames!N:N,map_headernames!N:N),"")</f>
        <v/>
      </c>
      <c r="G649" s="28" t="str">
        <f>IFERROR(_xlfn.XLOOKUP($B649,map_headernames!L:L,map_headernames!L:L),"")</f>
        <v/>
      </c>
      <c r="H649">
        <f>_xlfn.XLOOKUP(K649,map_headernames!$Q$1:$Q$734,map_headernames!$O$1:$O$734)</f>
        <v>0</v>
      </c>
      <c r="I649" s="23" t="str">
        <f>IFERROR(_xlfn.XLOOKUP(G649,map_headernames!L:L,map_headernames!O:O),"")</f>
        <v/>
      </c>
      <c r="L649" t="str">
        <f>IFERROR(_xlfn.XLOOKUP(G649,map_headernames!L:L,map_headernames!Q:Q),"")</f>
        <v/>
      </c>
      <c r="M649" t="str">
        <f>IFERROR(_xlfn.XLOOKUP(H649,map_headernames!O:O,map_headernames!Q:Q),"")</f>
        <v/>
      </c>
      <c r="O649" s="388" t="s">
        <v>6482</v>
      </c>
    </row>
    <row r="650" spans="1:15">
      <c r="A650">
        <v>636</v>
      </c>
      <c r="B650" t="s">
        <v>4620</v>
      </c>
      <c r="C650">
        <v>255</v>
      </c>
      <c r="D650" t="s">
        <v>6421</v>
      </c>
      <c r="E650" s="28" t="str">
        <f>IFERROR(_xlfn.XLOOKUP(B650,map_headernames!M:M,map_headernames!M:M),"")</f>
        <v/>
      </c>
      <c r="F650" s="28" t="str">
        <f>IFERROR(_xlfn.XLOOKUP(B650,map_headernames!N:N,map_headernames!N:N),"")</f>
        <v/>
      </c>
      <c r="G650" s="28" t="str">
        <f>IFERROR(_xlfn.XLOOKUP($B650,map_headernames!L:L,map_headernames!L:L),"")</f>
        <v/>
      </c>
      <c r="H650">
        <f>_xlfn.XLOOKUP(K650,map_headernames!$Q$1:$Q$734,map_headernames!$O$1:$O$734)</f>
        <v>0</v>
      </c>
      <c r="I650" s="23" t="str">
        <f>IFERROR(_xlfn.XLOOKUP(G650,map_headernames!L:L,map_headernames!O:O),"")</f>
        <v/>
      </c>
      <c r="L650" t="str">
        <f>IFERROR(_xlfn.XLOOKUP(G650,map_headernames!L:L,map_headernames!Q:Q),"")</f>
        <v/>
      </c>
      <c r="M650" t="str">
        <f>IFERROR(_xlfn.XLOOKUP(H650,map_headernames!O:O,map_headernames!Q:Q),"")</f>
        <v/>
      </c>
      <c r="O650" s="388" t="s">
        <v>6482</v>
      </c>
    </row>
    <row r="651" spans="1:15">
      <c r="A651">
        <v>637</v>
      </c>
      <c r="B651" t="s">
        <v>4622</v>
      </c>
      <c r="C651">
        <v>97.701149425287397</v>
      </c>
      <c r="D651" t="s">
        <v>6422</v>
      </c>
      <c r="E651" s="28" t="str">
        <f>IFERROR(_xlfn.XLOOKUP(B651,map_headernames!M:M,map_headernames!M:M),"")</f>
        <v/>
      </c>
      <c r="F651" s="28" t="str">
        <f>IFERROR(_xlfn.XLOOKUP(B651,map_headernames!N:N,map_headernames!N:N),"")</f>
        <v/>
      </c>
      <c r="G651" s="28" t="str">
        <f>IFERROR(_xlfn.XLOOKUP($B651,map_headernames!L:L,map_headernames!L:L),"")</f>
        <v/>
      </c>
      <c r="H651">
        <f>_xlfn.XLOOKUP(K651,map_headernames!$Q$1:$Q$734,map_headernames!$O$1:$O$734)</f>
        <v>0</v>
      </c>
      <c r="I651" s="23" t="str">
        <f>IFERROR(_xlfn.XLOOKUP(G651,map_headernames!L:L,map_headernames!O:O),"")</f>
        <v/>
      </c>
      <c r="L651" t="str">
        <f>IFERROR(_xlfn.XLOOKUP(G651,map_headernames!L:L,map_headernames!Q:Q),"")</f>
        <v/>
      </c>
      <c r="M651" t="str">
        <f>IFERROR(_xlfn.XLOOKUP(H651,map_headernames!O:O,map_headernames!Q:Q),"")</f>
        <v/>
      </c>
      <c r="O651" s="388" t="s">
        <v>6482</v>
      </c>
    </row>
    <row r="652" spans="1:15">
      <c r="A652">
        <v>638</v>
      </c>
      <c r="B652" t="s">
        <v>4625</v>
      </c>
      <c r="C652">
        <v>188</v>
      </c>
      <c r="D652" t="s">
        <v>6423</v>
      </c>
      <c r="E652" s="28" t="str">
        <f>IFERROR(_xlfn.XLOOKUP(B652,map_headernames!M:M,map_headernames!M:M),"")</f>
        <v/>
      </c>
      <c r="F652" s="28" t="str">
        <f>IFERROR(_xlfn.XLOOKUP(B652,map_headernames!N:N,map_headernames!N:N),"")</f>
        <v/>
      </c>
      <c r="G652" s="28" t="str">
        <f>IFERROR(_xlfn.XLOOKUP($B652,map_headernames!L:L,map_headernames!L:L),"")</f>
        <v/>
      </c>
      <c r="H652">
        <f>_xlfn.XLOOKUP(K652,map_headernames!$Q$1:$Q$734,map_headernames!$O$1:$O$734)</f>
        <v>0</v>
      </c>
      <c r="I652" s="23" t="str">
        <f>IFERROR(_xlfn.XLOOKUP(G652,map_headernames!L:L,map_headernames!O:O),"")</f>
        <v/>
      </c>
      <c r="L652" t="str">
        <f>IFERROR(_xlfn.XLOOKUP(G652,map_headernames!L:L,map_headernames!Q:Q),"")</f>
        <v/>
      </c>
      <c r="M652" t="str">
        <f>IFERROR(_xlfn.XLOOKUP(H652,map_headernames!O:O,map_headernames!Q:Q),"")</f>
        <v/>
      </c>
      <c r="O652" s="388" t="s">
        <v>6482</v>
      </c>
    </row>
    <row r="653" spans="1:15">
      <c r="A653">
        <v>639</v>
      </c>
      <c r="B653" t="s">
        <v>4627</v>
      </c>
      <c r="C653">
        <v>72.030651340996201</v>
      </c>
      <c r="D653" t="s">
        <v>6424</v>
      </c>
      <c r="E653" s="28" t="str">
        <f>IFERROR(_xlfn.XLOOKUP(B653,map_headernames!M:M,map_headernames!M:M),"")</f>
        <v/>
      </c>
      <c r="F653" s="28" t="str">
        <f>IFERROR(_xlfn.XLOOKUP(B653,map_headernames!N:N,map_headernames!N:N),"")</f>
        <v/>
      </c>
      <c r="G653" s="28" t="str">
        <f>IFERROR(_xlfn.XLOOKUP($B653,map_headernames!L:L,map_headernames!L:L),"")</f>
        <v/>
      </c>
      <c r="H653">
        <f>_xlfn.XLOOKUP(K653,map_headernames!$Q$1:$Q$734,map_headernames!$O$1:$O$734)</f>
        <v>0</v>
      </c>
      <c r="I653" s="23" t="str">
        <f>IFERROR(_xlfn.XLOOKUP(G653,map_headernames!L:L,map_headernames!O:O),"")</f>
        <v/>
      </c>
      <c r="L653" t="str">
        <f>IFERROR(_xlfn.XLOOKUP(G653,map_headernames!L:L,map_headernames!Q:Q),"")</f>
        <v/>
      </c>
      <c r="M653" t="str">
        <f>IFERROR(_xlfn.XLOOKUP(H653,map_headernames!O:O,map_headernames!Q:Q),"")</f>
        <v/>
      </c>
      <c r="O653" s="388" t="s">
        <v>6482</v>
      </c>
    </row>
    <row r="654" spans="1:15">
      <c r="A654">
        <v>640</v>
      </c>
      <c r="B654" t="s">
        <v>4629</v>
      </c>
      <c r="C654">
        <v>8</v>
      </c>
      <c r="D654" t="s">
        <v>6425</v>
      </c>
      <c r="E654" s="28" t="str">
        <f>IFERROR(_xlfn.XLOOKUP(B654,map_headernames!M:M,map_headernames!M:M),"")</f>
        <v/>
      </c>
      <c r="F654" s="28" t="str">
        <f>IFERROR(_xlfn.XLOOKUP(B654,map_headernames!N:N,map_headernames!N:N),"")</f>
        <v/>
      </c>
      <c r="G654" s="28" t="str">
        <f>IFERROR(_xlfn.XLOOKUP($B654,map_headernames!L:L,map_headernames!L:L),"")</f>
        <v/>
      </c>
      <c r="H654">
        <f>_xlfn.XLOOKUP(K654,map_headernames!$Q$1:$Q$734,map_headernames!$O$1:$O$734)</f>
        <v>0</v>
      </c>
      <c r="I654" s="23" t="str">
        <f>IFERROR(_xlfn.XLOOKUP(G654,map_headernames!L:L,map_headernames!O:O),"")</f>
        <v/>
      </c>
      <c r="L654" t="str">
        <f>IFERROR(_xlfn.XLOOKUP(G654,map_headernames!L:L,map_headernames!Q:Q),"")</f>
        <v/>
      </c>
      <c r="M654" t="str">
        <f>IFERROR(_xlfn.XLOOKUP(H654,map_headernames!O:O,map_headernames!Q:Q),"")</f>
        <v/>
      </c>
      <c r="O654" s="388" t="s">
        <v>6482</v>
      </c>
    </row>
    <row r="655" spans="1:15">
      <c r="A655">
        <v>641</v>
      </c>
      <c r="B655" t="s">
        <v>4631</v>
      </c>
      <c r="C655">
        <v>3.0651340996168601</v>
      </c>
      <c r="D655" t="s">
        <v>6426</v>
      </c>
      <c r="E655" s="28" t="str">
        <f>IFERROR(_xlfn.XLOOKUP(B655,map_headernames!M:M,map_headernames!M:M),"")</f>
        <v/>
      </c>
      <c r="F655" s="28" t="str">
        <f>IFERROR(_xlfn.XLOOKUP(B655,map_headernames!N:N,map_headernames!N:N),"")</f>
        <v/>
      </c>
      <c r="G655" s="28" t="str">
        <f>IFERROR(_xlfn.XLOOKUP($B655,map_headernames!L:L,map_headernames!L:L),"")</f>
        <v/>
      </c>
      <c r="H655">
        <f>_xlfn.XLOOKUP(K655,map_headernames!$Q$1:$Q$734,map_headernames!$O$1:$O$734)</f>
        <v>0</v>
      </c>
      <c r="I655" s="23" t="str">
        <f>IFERROR(_xlfn.XLOOKUP(G655,map_headernames!L:L,map_headernames!O:O),"")</f>
        <v/>
      </c>
      <c r="L655" t="str">
        <f>IFERROR(_xlfn.XLOOKUP(G655,map_headernames!L:L,map_headernames!Q:Q),"")</f>
        <v/>
      </c>
      <c r="M655" t="str">
        <f>IFERROR(_xlfn.XLOOKUP(H655,map_headernames!O:O,map_headernames!Q:Q),"")</f>
        <v/>
      </c>
      <c r="O655" s="388" t="s">
        <v>6482</v>
      </c>
    </row>
    <row r="656" spans="1:15">
      <c r="A656">
        <v>642</v>
      </c>
      <c r="B656" t="s">
        <v>4634</v>
      </c>
      <c r="C656">
        <v>235</v>
      </c>
      <c r="D656" t="s">
        <v>4636</v>
      </c>
      <c r="E656" s="28" t="str">
        <f>IFERROR(_xlfn.XLOOKUP(B656,map_headernames!M:M,map_headernames!M:M),"")</f>
        <v/>
      </c>
      <c r="F656" s="28" t="str">
        <f>IFERROR(_xlfn.XLOOKUP(B656,map_headernames!N:N,map_headernames!N:N),"")</f>
        <v/>
      </c>
      <c r="G656" s="28" t="str">
        <f>IFERROR(_xlfn.XLOOKUP($B656,map_headernames!L:L,map_headernames!L:L),"")</f>
        <v/>
      </c>
      <c r="H656">
        <f>_xlfn.XLOOKUP(K656,map_headernames!$Q$1:$Q$734,map_headernames!$O$1:$O$734)</f>
        <v>0</v>
      </c>
      <c r="I656" s="23" t="str">
        <f>IFERROR(_xlfn.XLOOKUP(G656,map_headernames!L:L,map_headernames!O:O),"")</f>
        <v/>
      </c>
      <c r="L656" t="str">
        <f>IFERROR(_xlfn.XLOOKUP(G656,map_headernames!L:L,map_headernames!Q:Q),"")</f>
        <v/>
      </c>
      <c r="M656" t="str">
        <f>IFERROR(_xlfn.XLOOKUP(H656,map_headernames!O:O,map_headernames!Q:Q),"")</f>
        <v/>
      </c>
      <c r="O656" s="388" t="s">
        <v>6482</v>
      </c>
    </row>
    <row r="657" spans="1:15">
      <c r="A657">
        <v>643</v>
      </c>
      <c r="B657" t="s">
        <v>4637</v>
      </c>
      <c r="C657">
        <v>90.038314176245194</v>
      </c>
      <c r="D657" t="s">
        <v>6427</v>
      </c>
      <c r="E657" s="28" t="str">
        <f>IFERROR(_xlfn.XLOOKUP(B657,map_headernames!M:M,map_headernames!M:M),"")</f>
        <v/>
      </c>
      <c r="F657" s="28" t="str">
        <f>IFERROR(_xlfn.XLOOKUP(B657,map_headernames!N:N,map_headernames!N:N),"")</f>
        <v/>
      </c>
      <c r="G657" s="28" t="str">
        <f>IFERROR(_xlfn.XLOOKUP($B657,map_headernames!L:L,map_headernames!L:L),"")</f>
        <v/>
      </c>
      <c r="H657">
        <f>_xlfn.XLOOKUP(K657,map_headernames!$Q$1:$Q$734,map_headernames!$O$1:$O$734)</f>
        <v>0</v>
      </c>
      <c r="I657" s="23" t="str">
        <f>IFERROR(_xlfn.XLOOKUP(G657,map_headernames!L:L,map_headernames!O:O),"")</f>
        <v/>
      </c>
      <c r="L657" t="str">
        <f>IFERROR(_xlfn.XLOOKUP(G657,map_headernames!L:L,map_headernames!Q:Q),"")</f>
        <v/>
      </c>
      <c r="M657" t="str">
        <f>IFERROR(_xlfn.XLOOKUP(H657,map_headernames!O:O,map_headernames!Q:Q),"")</f>
        <v/>
      </c>
      <c r="O657" s="388" t="s">
        <v>6482</v>
      </c>
    </row>
    <row r="658" spans="1:15">
      <c r="A658">
        <v>644</v>
      </c>
      <c r="B658" t="s">
        <v>4640</v>
      </c>
      <c r="C658">
        <v>26</v>
      </c>
      <c r="D658" t="s">
        <v>6428</v>
      </c>
      <c r="E658" s="28" t="str">
        <f>IFERROR(_xlfn.XLOOKUP(B658,map_headernames!M:M,map_headernames!M:M),"")</f>
        <v/>
      </c>
      <c r="F658" s="28" t="str">
        <f>IFERROR(_xlfn.XLOOKUP(B658,map_headernames!N:N,map_headernames!N:N),"")</f>
        <v/>
      </c>
      <c r="G658" s="28" t="str">
        <f>IFERROR(_xlfn.XLOOKUP($B658,map_headernames!L:L,map_headernames!L:L),"")</f>
        <v/>
      </c>
      <c r="H658">
        <f>_xlfn.XLOOKUP(K658,map_headernames!$Q$1:$Q$734,map_headernames!$O$1:$O$734)</f>
        <v>0</v>
      </c>
      <c r="I658" s="23" t="str">
        <f>IFERROR(_xlfn.XLOOKUP(G658,map_headernames!L:L,map_headernames!O:O),"")</f>
        <v/>
      </c>
      <c r="L658" t="str">
        <f>IFERROR(_xlfn.XLOOKUP(G658,map_headernames!L:L,map_headernames!Q:Q),"")</f>
        <v/>
      </c>
      <c r="M658" t="str">
        <f>IFERROR(_xlfn.XLOOKUP(H658,map_headernames!O:O,map_headernames!Q:Q),"")</f>
        <v/>
      </c>
      <c r="O658" s="388" t="s">
        <v>6482</v>
      </c>
    </row>
    <row r="659" spans="1:15">
      <c r="A659">
        <v>645</v>
      </c>
      <c r="B659" t="s">
        <v>4642</v>
      </c>
      <c r="C659">
        <v>9.9616858237547898</v>
      </c>
      <c r="D659" t="s">
        <v>6429</v>
      </c>
      <c r="E659" s="28" t="str">
        <f>IFERROR(_xlfn.XLOOKUP(B659,map_headernames!M:M,map_headernames!M:M),"")</f>
        <v/>
      </c>
      <c r="F659" s="28" t="str">
        <f>IFERROR(_xlfn.XLOOKUP(B659,map_headernames!N:N,map_headernames!N:N),"")</f>
        <v/>
      </c>
      <c r="G659" s="28" t="str">
        <f>IFERROR(_xlfn.XLOOKUP($B659,map_headernames!L:L,map_headernames!L:L),"")</f>
        <v/>
      </c>
      <c r="H659">
        <f>_xlfn.XLOOKUP(K659,map_headernames!$Q$1:$Q$734,map_headernames!$O$1:$O$734)</f>
        <v>0</v>
      </c>
      <c r="I659" s="23" t="str">
        <f>IFERROR(_xlfn.XLOOKUP(G659,map_headernames!L:L,map_headernames!O:O),"")</f>
        <v/>
      </c>
      <c r="L659" t="str">
        <f>IFERROR(_xlfn.XLOOKUP(G659,map_headernames!L:L,map_headernames!Q:Q),"")</f>
        <v/>
      </c>
      <c r="M659" t="str">
        <f>IFERROR(_xlfn.XLOOKUP(H659,map_headernames!O:O,map_headernames!Q:Q),"")</f>
        <v/>
      </c>
      <c r="O659" s="388" t="s">
        <v>6482</v>
      </c>
    </row>
    <row r="660" spans="1:15">
      <c r="A660">
        <v>646</v>
      </c>
      <c r="B660" t="s">
        <v>4645</v>
      </c>
      <c r="C660">
        <v>36</v>
      </c>
      <c r="D660" t="s">
        <v>6430</v>
      </c>
      <c r="E660" s="28" t="str">
        <f>IFERROR(_xlfn.XLOOKUP(B660,map_headernames!M:M,map_headernames!M:M),"")</f>
        <v/>
      </c>
      <c r="F660" s="28" t="str">
        <f>IFERROR(_xlfn.XLOOKUP(B660,map_headernames!N:N,map_headernames!N:N),"")</f>
        <v/>
      </c>
      <c r="G660" s="28" t="str">
        <f>IFERROR(_xlfn.XLOOKUP($B660,map_headernames!L:L,map_headernames!L:L),"")</f>
        <v/>
      </c>
      <c r="H660">
        <f>_xlfn.XLOOKUP(K660,map_headernames!$Q$1:$Q$734,map_headernames!$O$1:$O$734)</f>
        <v>0</v>
      </c>
      <c r="I660" s="23" t="str">
        <f>IFERROR(_xlfn.XLOOKUP(G660,map_headernames!L:L,map_headernames!O:O),"")</f>
        <v/>
      </c>
      <c r="L660" t="str">
        <f>IFERROR(_xlfn.XLOOKUP(G660,map_headernames!L:L,map_headernames!Q:Q),"")</f>
        <v/>
      </c>
      <c r="M660" t="str">
        <f>IFERROR(_xlfn.XLOOKUP(H660,map_headernames!O:O,map_headernames!Q:Q),"")</f>
        <v/>
      </c>
      <c r="O660" s="388" t="s">
        <v>6482</v>
      </c>
    </row>
    <row r="661" spans="1:15">
      <c r="A661">
        <v>647</v>
      </c>
      <c r="B661" t="s">
        <v>4647</v>
      </c>
      <c r="C661">
        <v>13.7931034482759</v>
      </c>
      <c r="D661" t="s">
        <v>6431</v>
      </c>
      <c r="E661" s="28" t="str">
        <f>IFERROR(_xlfn.XLOOKUP(B661,map_headernames!M:M,map_headernames!M:M),"")</f>
        <v/>
      </c>
      <c r="F661" s="28" t="str">
        <f>IFERROR(_xlfn.XLOOKUP(B661,map_headernames!N:N,map_headernames!N:N),"")</f>
        <v/>
      </c>
      <c r="G661" s="28" t="str">
        <f>IFERROR(_xlfn.XLOOKUP($B661,map_headernames!L:L,map_headernames!L:L),"")</f>
        <v/>
      </c>
      <c r="H661">
        <f>_xlfn.XLOOKUP(K661,map_headernames!$Q$1:$Q$734,map_headernames!$O$1:$O$734)</f>
        <v>0</v>
      </c>
      <c r="I661" s="23" t="str">
        <f>IFERROR(_xlfn.XLOOKUP(G661,map_headernames!L:L,map_headernames!O:O),"")</f>
        <v/>
      </c>
      <c r="L661" t="str">
        <f>IFERROR(_xlfn.XLOOKUP(G661,map_headernames!L:L,map_headernames!Q:Q),"")</f>
        <v/>
      </c>
      <c r="M661" t="str">
        <f>IFERROR(_xlfn.XLOOKUP(H661,map_headernames!O:O,map_headernames!Q:Q),"")</f>
        <v/>
      </c>
      <c r="O661" s="388" t="s">
        <v>6482</v>
      </c>
    </row>
    <row r="662" spans="1:15">
      <c r="A662">
        <v>648</v>
      </c>
      <c r="B662" t="s">
        <v>4650</v>
      </c>
      <c r="C662">
        <v>183</v>
      </c>
      <c r="D662" t="s">
        <v>6432</v>
      </c>
      <c r="E662" s="28" t="str">
        <f>IFERROR(_xlfn.XLOOKUP(B662,map_headernames!M:M,map_headernames!M:M),"")</f>
        <v/>
      </c>
      <c r="F662" s="28" t="str">
        <f>IFERROR(_xlfn.XLOOKUP(B662,map_headernames!N:N,map_headernames!N:N),"")</f>
        <v/>
      </c>
      <c r="G662" s="28" t="str">
        <f>IFERROR(_xlfn.XLOOKUP($B662,map_headernames!L:L,map_headernames!L:L),"")</f>
        <v/>
      </c>
      <c r="H662">
        <f>_xlfn.XLOOKUP(K662,map_headernames!$Q$1:$Q$734,map_headernames!$O$1:$O$734)</f>
        <v>0</v>
      </c>
      <c r="I662" s="23" t="str">
        <f>IFERROR(_xlfn.XLOOKUP(G662,map_headernames!L:L,map_headernames!O:O),"")</f>
        <v/>
      </c>
      <c r="L662" t="str">
        <f>IFERROR(_xlfn.XLOOKUP(G662,map_headernames!L:L,map_headernames!Q:Q),"")</f>
        <v/>
      </c>
      <c r="M662" t="str">
        <f>IFERROR(_xlfn.XLOOKUP(H662,map_headernames!O:O,map_headernames!Q:Q),"")</f>
        <v/>
      </c>
      <c r="O662" s="388" t="s">
        <v>6482</v>
      </c>
    </row>
    <row r="663" spans="1:15">
      <c r="A663">
        <v>649</v>
      </c>
      <c r="B663" t="s">
        <v>4652</v>
      </c>
      <c r="C663">
        <v>70.114942528735597</v>
      </c>
      <c r="D663" t="s">
        <v>6433</v>
      </c>
      <c r="E663" s="28" t="str">
        <f>IFERROR(_xlfn.XLOOKUP(B663,map_headernames!M:M,map_headernames!M:M),"")</f>
        <v/>
      </c>
      <c r="F663" s="28" t="str">
        <f>IFERROR(_xlfn.XLOOKUP(B663,map_headernames!N:N,map_headernames!N:N),"")</f>
        <v/>
      </c>
      <c r="G663" s="28" t="str">
        <f>IFERROR(_xlfn.XLOOKUP($B663,map_headernames!L:L,map_headernames!L:L),"")</f>
        <v/>
      </c>
      <c r="H663">
        <f>_xlfn.XLOOKUP(K663,map_headernames!$Q$1:$Q$734,map_headernames!$O$1:$O$734)</f>
        <v>0</v>
      </c>
      <c r="I663" s="23" t="str">
        <f>IFERROR(_xlfn.XLOOKUP(G663,map_headernames!L:L,map_headernames!O:O),"")</f>
        <v/>
      </c>
      <c r="L663" t="str">
        <f>IFERROR(_xlfn.XLOOKUP(G663,map_headernames!L:L,map_headernames!Q:Q),"")</f>
        <v/>
      </c>
      <c r="M663" t="str">
        <f>IFERROR(_xlfn.XLOOKUP(H663,map_headernames!O:O,map_headernames!Q:Q),"")</f>
        <v/>
      </c>
      <c r="O663" s="388" t="s">
        <v>6482</v>
      </c>
    </row>
    <row r="664" spans="1:15">
      <c r="A664">
        <v>650</v>
      </c>
      <c r="B664" t="s">
        <v>4655</v>
      </c>
      <c r="C664">
        <v>4</v>
      </c>
      <c r="D664" t="s">
        <v>6434</v>
      </c>
      <c r="E664" s="28" t="str">
        <f>IFERROR(_xlfn.XLOOKUP(B664,map_headernames!M:M,map_headernames!M:M),"")</f>
        <v/>
      </c>
      <c r="F664" s="28" t="str">
        <f>IFERROR(_xlfn.XLOOKUP(B664,map_headernames!N:N,map_headernames!N:N),"")</f>
        <v/>
      </c>
      <c r="G664" s="28" t="str">
        <f>IFERROR(_xlfn.XLOOKUP($B664,map_headernames!L:L,map_headernames!L:L),"")</f>
        <v/>
      </c>
      <c r="H664">
        <f>_xlfn.XLOOKUP(K664,map_headernames!$Q$1:$Q$734,map_headernames!$O$1:$O$734)</f>
        <v>0</v>
      </c>
      <c r="I664" s="23" t="str">
        <f>IFERROR(_xlfn.XLOOKUP(G664,map_headernames!L:L,map_headernames!O:O),"")</f>
        <v/>
      </c>
      <c r="L664" t="str">
        <f>IFERROR(_xlfn.XLOOKUP(G664,map_headernames!L:L,map_headernames!Q:Q),"")</f>
        <v/>
      </c>
      <c r="M664" t="str">
        <f>IFERROR(_xlfn.XLOOKUP(H664,map_headernames!O:O,map_headernames!Q:Q),"")</f>
        <v/>
      </c>
      <c r="O664" s="388" t="s">
        <v>6482</v>
      </c>
    </row>
    <row r="665" spans="1:15">
      <c r="A665">
        <v>651</v>
      </c>
      <c r="B665" t="s">
        <v>4657</v>
      </c>
      <c r="C665">
        <v>1.5325670498084301</v>
      </c>
      <c r="D665" t="s">
        <v>6435</v>
      </c>
      <c r="E665" s="28" t="str">
        <f>IFERROR(_xlfn.XLOOKUP(B665,map_headernames!M:M,map_headernames!M:M),"")</f>
        <v/>
      </c>
      <c r="F665" s="28" t="str">
        <f>IFERROR(_xlfn.XLOOKUP(B665,map_headernames!N:N,map_headernames!N:N),"")</f>
        <v/>
      </c>
      <c r="G665" s="28" t="str">
        <f>IFERROR(_xlfn.XLOOKUP($B665,map_headernames!L:L,map_headernames!L:L),"")</f>
        <v/>
      </c>
      <c r="H665">
        <f>_xlfn.XLOOKUP(K665,map_headernames!$Q$1:$Q$734,map_headernames!$O$1:$O$734)</f>
        <v>0</v>
      </c>
      <c r="I665" s="23" t="str">
        <f>IFERROR(_xlfn.XLOOKUP(G665,map_headernames!L:L,map_headernames!O:O),"")</f>
        <v/>
      </c>
      <c r="L665" t="str">
        <f>IFERROR(_xlfn.XLOOKUP(G665,map_headernames!L:L,map_headernames!Q:Q),"")</f>
        <v/>
      </c>
      <c r="M665" t="str">
        <f>IFERROR(_xlfn.XLOOKUP(H665,map_headernames!O:O,map_headernames!Q:Q),"")</f>
        <v/>
      </c>
      <c r="O665" s="388" t="s">
        <v>6482</v>
      </c>
    </row>
    <row r="666" spans="1:15">
      <c r="A666">
        <v>652</v>
      </c>
      <c r="B666" t="s">
        <v>4660</v>
      </c>
      <c r="C666">
        <v>0</v>
      </c>
      <c r="D666" t="s">
        <v>6436</v>
      </c>
      <c r="E666" s="28" t="str">
        <f>IFERROR(_xlfn.XLOOKUP(B666,map_headernames!M:M,map_headernames!M:M),"")</f>
        <v/>
      </c>
      <c r="F666" s="28" t="str">
        <f>IFERROR(_xlfn.XLOOKUP(B666,map_headernames!N:N,map_headernames!N:N),"")</f>
        <v/>
      </c>
      <c r="G666" s="28" t="str">
        <f>IFERROR(_xlfn.XLOOKUP($B666,map_headernames!L:L,map_headernames!L:L),"")</f>
        <v/>
      </c>
      <c r="H666">
        <f>_xlfn.XLOOKUP(K666,map_headernames!$Q$1:$Q$734,map_headernames!$O$1:$O$734)</f>
        <v>0</v>
      </c>
      <c r="I666" s="23" t="str">
        <f>IFERROR(_xlfn.XLOOKUP(G666,map_headernames!L:L,map_headernames!O:O),"")</f>
        <v/>
      </c>
      <c r="L666" t="str">
        <f>IFERROR(_xlfn.XLOOKUP(G666,map_headernames!L:L,map_headernames!Q:Q),"")</f>
        <v/>
      </c>
      <c r="M666" t="str">
        <f>IFERROR(_xlfn.XLOOKUP(H666,map_headernames!O:O,map_headernames!Q:Q),"")</f>
        <v/>
      </c>
      <c r="O666" s="388" t="s">
        <v>6482</v>
      </c>
    </row>
    <row r="667" spans="1:15">
      <c r="A667">
        <v>653</v>
      </c>
      <c r="B667" t="s">
        <v>4662</v>
      </c>
      <c r="C667">
        <v>0</v>
      </c>
      <c r="D667" t="s">
        <v>6437</v>
      </c>
      <c r="E667" s="28" t="str">
        <f>IFERROR(_xlfn.XLOOKUP(B667,map_headernames!M:M,map_headernames!M:M),"")</f>
        <v/>
      </c>
      <c r="F667" s="28" t="str">
        <f>IFERROR(_xlfn.XLOOKUP(B667,map_headernames!N:N,map_headernames!N:N),"")</f>
        <v/>
      </c>
      <c r="G667" s="28" t="str">
        <f>IFERROR(_xlfn.XLOOKUP($B667,map_headernames!L:L,map_headernames!L:L),"")</f>
        <v/>
      </c>
      <c r="H667">
        <f>_xlfn.XLOOKUP(K667,map_headernames!$Q$1:$Q$734,map_headernames!$O$1:$O$734)</f>
        <v>0</v>
      </c>
      <c r="I667" s="23" t="str">
        <f>IFERROR(_xlfn.XLOOKUP(G667,map_headernames!L:L,map_headernames!O:O),"")</f>
        <v/>
      </c>
      <c r="L667" t="str">
        <f>IFERROR(_xlfn.XLOOKUP(G667,map_headernames!L:L,map_headernames!Q:Q),"")</f>
        <v/>
      </c>
      <c r="M667" t="str">
        <f>IFERROR(_xlfn.XLOOKUP(H667,map_headernames!O:O,map_headernames!Q:Q),"")</f>
        <v/>
      </c>
      <c r="O667" s="388" t="s">
        <v>6482</v>
      </c>
    </row>
    <row r="668" spans="1:15">
      <c r="A668">
        <v>654</v>
      </c>
      <c r="B668" t="s">
        <v>4665</v>
      </c>
      <c r="C668">
        <v>0</v>
      </c>
      <c r="D668" t="s">
        <v>6438</v>
      </c>
      <c r="E668" s="28" t="str">
        <f>IFERROR(_xlfn.XLOOKUP(B668,map_headernames!M:M,map_headernames!M:M),"")</f>
        <v/>
      </c>
      <c r="F668" s="28" t="str">
        <f>IFERROR(_xlfn.XLOOKUP(B668,map_headernames!N:N,map_headernames!N:N),"")</f>
        <v/>
      </c>
      <c r="G668" s="28" t="str">
        <f>IFERROR(_xlfn.XLOOKUP($B668,map_headernames!L:L,map_headernames!L:L),"")</f>
        <v/>
      </c>
      <c r="H668">
        <f>_xlfn.XLOOKUP(K668,map_headernames!$Q$1:$Q$734,map_headernames!$O$1:$O$734)</f>
        <v>0</v>
      </c>
      <c r="I668" s="23" t="str">
        <f>IFERROR(_xlfn.XLOOKUP(G668,map_headernames!L:L,map_headernames!O:O),"")</f>
        <v/>
      </c>
      <c r="L668" t="str">
        <f>IFERROR(_xlfn.XLOOKUP(G668,map_headernames!L:L,map_headernames!Q:Q),"")</f>
        <v/>
      </c>
      <c r="M668" t="str">
        <f>IFERROR(_xlfn.XLOOKUP(H668,map_headernames!O:O,map_headernames!Q:Q),"")</f>
        <v/>
      </c>
      <c r="O668" s="388" t="s">
        <v>6482</v>
      </c>
    </row>
    <row r="669" spans="1:15" s="39" customFormat="1">
      <c r="A669">
        <v>655</v>
      </c>
      <c r="B669" t="s">
        <v>4667</v>
      </c>
      <c r="C669">
        <v>0</v>
      </c>
      <c r="D669" t="s">
        <v>6439</v>
      </c>
      <c r="E669" s="28" t="str">
        <f>IFERROR(_xlfn.XLOOKUP(B669,map_headernames!M:M,map_headernames!M:M),"")</f>
        <v/>
      </c>
      <c r="F669" s="28" t="str">
        <f>IFERROR(_xlfn.XLOOKUP(B669,map_headernames!N:N,map_headernames!N:N),"")</f>
        <v/>
      </c>
      <c r="G669" s="28" t="str">
        <f>IFERROR(_xlfn.XLOOKUP($B669,map_headernames!L:L,map_headernames!L:L),"")</f>
        <v/>
      </c>
      <c r="H669">
        <f>_xlfn.XLOOKUP(K669,map_headernames!$Q$1:$Q$734,map_headernames!$O$1:$O$734)</f>
        <v>0</v>
      </c>
      <c r="I669" s="23" t="str">
        <f>IFERROR(_xlfn.XLOOKUP(G669,map_headernames!L:L,map_headernames!O:O),"")</f>
        <v/>
      </c>
      <c r="J669" s="23"/>
      <c r="K669"/>
      <c r="L669" t="str">
        <f>IFERROR(_xlfn.XLOOKUP(G669,map_headernames!L:L,map_headernames!Q:Q),"")</f>
        <v/>
      </c>
      <c r="M669" t="str">
        <f>IFERROR(_xlfn.XLOOKUP(H669,map_headernames!O:O,map_headernames!Q:Q),"")</f>
        <v/>
      </c>
      <c r="N669" s="489"/>
      <c r="O669" s="388" t="s">
        <v>6482</v>
      </c>
    </row>
    <row r="670" spans="1:15" s="39" customFormat="1">
      <c r="A670">
        <v>656</v>
      </c>
      <c r="B670" t="s">
        <v>4670</v>
      </c>
      <c r="C670">
        <v>6</v>
      </c>
      <c r="D670" t="s">
        <v>6440</v>
      </c>
      <c r="E670" s="28" t="str">
        <f>IFERROR(_xlfn.XLOOKUP(B670,map_headernames!M:M,map_headernames!M:M),"")</f>
        <v/>
      </c>
      <c r="F670" s="28" t="str">
        <f>IFERROR(_xlfn.XLOOKUP(B670,map_headernames!N:N,map_headernames!N:N),"")</f>
        <v/>
      </c>
      <c r="G670" s="28" t="str">
        <f>IFERROR(_xlfn.XLOOKUP($B670,map_headernames!L:L,map_headernames!L:L),"")</f>
        <v/>
      </c>
      <c r="H670">
        <f>_xlfn.XLOOKUP(K670,map_headernames!$Q$1:$Q$734,map_headernames!$O$1:$O$734)</f>
        <v>0</v>
      </c>
      <c r="I670" s="23" t="str">
        <f>IFERROR(_xlfn.XLOOKUP(G670,map_headernames!L:L,map_headernames!O:O),"")</f>
        <v/>
      </c>
      <c r="J670" s="23"/>
      <c r="K670"/>
      <c r="L670" t="str">
        <f>IFERROR(_xlfn.XLOOKUP(G670,map_headernames!L:L,map_headernames!Q:Q),"")</f>
        <v/>
      </c>
      <c r="M670" t="str">
        <f>IFERROR(_xlfn.XLOOKUP(H670,map_headernames!O:O,map_headernames!Q:Q),"")</f>
        <v/>
      </c>
      <c r="N670" s="489"/>
      <c r="O670" s="388" t="s">
        <v>6482</v>
      </c>
    </row>
    <row r="671" spans="1:15" s="39" customFormat="1">
      <c r="A671">
        <v>657</v>
      </c>
      <c r="B671" t="s">
        <v>4672</v>
      </c>
      <c r="C671">
        <v>2.29885057471264</v>
      </c>
      <c r="D671" t="s">
        <v>6441</v>
      </c>
      <c r="E671" s="28" t="str">
        <f>IFERROR(_xlfn.XLOOKUP(B671,map_headernames!M:M,map_headernames!M:M),"")</f>
        <v/>
      </c>
      <c r="F671" s="28" t="str">
        <f>IFERROR(_xlfn.XLOOKUP(B671,map_headernames!N:N,map_headernames!N:N),"")</f>
        <v/>
      </c>
      <c r="G671" s="28" t="str">
        <f>IFERROR(_xlfn.XLOOKUP($B671,map_headernames!L:L,map_headernames!L:L),"")</f>
        <v/>
      </c>
      <c r="H671">
        <f>_xlfn.XLOOKUP(K671,map_headernames!$Q$1:$Q$734,map_headernames!$O$1:$O$734)</f>
        <v>0</v>
      </c>
      <c r="I671" s="23" t="str">
        <f>IFERROR(_xlfn.XLOOKUP(G671,map_headernames!L:L,map_headernames!O:O),"")</f>
        <v/>
      </c>
      <c r="J671" s="23"/>
      <c r="K671"/>
      <c r="L671" t="str">
        <f>IFERROR(_xlfn.XLOOKUP(G671,map_headernames!L:L,map_headernames!Q:Q),"")</f>
        <v/>
      </c>
      <c r="M671" t="str">
        <f>IFERROR(_xlfn.XLOOKUP(H671,map_headernames!O:O,map_headernames!Q:Q),"")</f>
        <v/>
      </c>
      <c r="N671" s="489"/>
      <c r="O671" s="388" t="s">
        <v>6482</v>
      </c>
    </row>
    <row r="672" spans="1:15" s="39" customFormat="1">
      <c r="A672">
        <v>658</v>
      </c>
      <c r="B672" t="s">
        <v>4675</v>
      </c>
      <c r="C672">
        <v>261</v>
      </c>
      <c r="D672" t="s">
        <v>6442</v>
      </c>
      <c r="E672" s="28" t="str">
        <f>IFERROR(_xlfn.XLOOKUP(B672,map_headernames!M:M,map_headernames!M:M),"")</f>
        <v/>
      </c>
      <c r="F672" s="28" t="str">
        <f>IFERROR(_xlfn.XLOOKUP(B672,map_headernames!N:N,map_headernames!N:N),"")</f>
        <v/>
      </c>
      <c r="G672" s="28" t="str">
        <f>IFERROR(_xlfn.XLOOKUP($B672,map_headernames!L:L,map_headernames!L:L),"")</f>
        <v/>
      </c>
      <c r="H672">
        <f>_xlfn.XLOOKUP(K672,map_headernames!$Q$1:$Q$734,map_headernames!$O$1:$O$734)</f>
        <v>0</v>
      </c>
      <c r="I672" s="23" t="str">
        <f>IFERROR(_xlfn.XLOOKUP(G672,map_headernames!L:L,map_headernames!O:O),"")</f>
        <v/>
      </c>
      <c r="J672" s="23"/>
      <c r="K672"/>
      <c r="L672" t="str">
        <f>IFERROR(_xlfn.XLOOKUP(G672,map_headernames!L:L,map_headernames!Q:Q),"")</f>
        <v/>
      </c>
      <c r="M672" t="str">
        <f>IFERROR(_xlfn.XLOOKUP(H672,map_headernames!O:O,map_headernames!Q:Q),"")</f>
        <v/>
      </c>
      <c r="N672" s="489"/>
      <c r="O672" s="388" t="s">
        <v>6482</v>
      </c>
    </row>
    <row r="673" spans="1:15" s="39" customFormat="1">
      <c r="A673">
        <v>659</v>
      </c>
      <c r="B673" t="s">
        <v>4677</v>
      </c>
      <c r="C673">
        <v>25</v>
      </c>
      <c r="D673" t="s">
        <v>6443</v>
      </c>
      <c r="E673" s="28" t="str">
        <f>IFERROR(_xlfn.XLOOKUP(B673,map_headernames!M:M,map_headernames!M:M),"")</f>
        <v/>
      </c>
      <c r="F673" s="28" t="str">
        <f>IFERROR(_xlfn.XLOOKUP(B673,map_headernames!N:N,map_headernames!N:N),"")</f>
        <v/>
      </c>
      <c r="G673" s="28" t="str">
        <f>IFERROR(_xlfn.XLOOKUP($B673,map_headernames!L:L,map_headernames!L:L),"")</f>
        <v/>
      </c>
      <c r="H673">
        <f>_xlfn.XLOOKUP(K673,map_headernames!$Q$1:$Q$734,map_headernames!$O$1:$O$734)</f>
        <v>0</v>
      </c>
      <c r="I673" s="23" t="str">
        <f>IFERROR(_xlfn.XLOOKUP(G673,map_headernames!L:L,map_headernames!O:O),"")</f>
        <v/>
      </c>
      <c r="J673" s="23"/>
      <c r="K673"/>
      <c r="L673" t="str">
        <f>IFERROR(_xlfn.XLOOKUP(G673,map_headernames!L:L,map_headernames!Q:Q),"")</f>
        <v/>
      </c>
      <c r="M673" t="str">
        <f>IFERROR(_xlfn.XLOOKUP(H673,map_headernames!O:O,map_headernames!Q:Q),"")</f>
        <v/>
      </c>
      <c r="N673" s="489"/>
      <c r="O673" s="388" t="s">
        <v>6482</v>
      </c>
    </row>
    <row r="674" spans="1:15">
      <c r="A674">
        <v>660</v>
      </c>
      <c r="B674" t="s">
        <v>4679</v>
      </c>
      <c r="C674">
        <v>9.5785440613026793</v>
      </c>
      <c r="D674" t="s">
        <v>6444</v>
      </c>
      <c r="E674" s="28" t="str">
        <f>IFERROR(_xlfn.XLOOKUP(B674,map_headernames!M:M,map_headernames!M:M),"")</f>
        <v/>
      </c>
      <c r="F674" s="28" t="str">
        <f>IFERROR(_xlfn.XLOOKUP(B674,map_headernames!N:N,map_headernames!N:N),"")</f>
        <v/>
      </c>
      <c r="G674" s="28" t="str">
        <f>IFERROR(_xlfn.XLOOKUP($B674,map_headernames!L:L,map_headernames!L:L),"")</f>
        <v/>
      </c>
      <c r="H674">
        <f>_xlfn.XLOOKUP(K674,map_headernames!$Q$1:$Q$734,map_headernames!$O$1:$O$734)</f>
        <v>0</v>
      </c>
      <c r="I674" s="23" t="str">
        <f>IFERROR(_xlfn.XLOOKUP(G674,map_headernames!L:L,map_headernames!O:O),"")</f>
        <v/>
      </c>
      <c r="L674" t="str">
        <f>IFERROR(_xlfn.XLOOKUP(G674,map_headernames!L:L,map_headernames!Q:Q),"")</f>
        <v/>
      </c>
      <c r="M674" t="str">
        <f>IFERROR(_xlfn.XLOOKUP(H674,map_headernames!O:O,map_headernames!Q:Q),"")</f>
        <v/>
      </c>
      <c r="O674" s="388" t="s">
        <v>6482</v>
      </c>
    </row>
    <row r="675" spans="1:15">
      <c r="A675">
        <v>661</v>
      </c>
      <c r="B675" t="s">
        <v>4682</v>
      </c>
      <c r="C675">
        <v>236</v>
      </c>
      <c r="D675" t="s">
        <v>6445</v>
      </c>
      <c r="E675" s="28" t="str">
        <f>IFERROR(_xlfn.XLOOKUP(B675,map_headernames!M:M,map_headernames!M:M),"")</f>
        <v/>
      </c>
      <c r="F675" s="28" t="str">
        <f>IFERROR(_xlfn.XLOOKUP(B675,map_headernames!N:N,map_headernames!N:N),"")</f>
        <v/>
      </c>
      <c r="G675" s="28" t="str">
        <f>IFERROR(_xlfn.XLOOKUP($B675,map_headernames!L:L,map_headernames!L:L),"")</f>
        <v/>
      </c>
      <c r="H675">
        <f>_xlfn.XLOOKUP(K675,map_headernames!$Q$1:$Q$734,map_headernames!$O$1:$O$734)</f>
        <v>0</v>
      </c>
      <c r="I675" s="23" t="str">
        <f>IFERROR(_xlfn.XLOOKUP(G675,map_headernames!L:L,map_headernames!O:O),"")</f>
        <v/>
      </c>
      <c r="L675" t="str">
        <f>IFERROR(_xlfn.XLOOKUP(G675,map_headernames!L:L,map_headernames!Q:Q),"")</f>
        <v/>
      </c>
      <c r="M675" t="str">
        <f>IFERROR(_xlfn.XLOOKUP(H675,map_headernames!O:O,map_headernames!Q:Q),"")</f>
        <v/>
      </c>
      <c r="O675" s="388" t="s">
        <v>6482</v>
      </c>
    </row>
    <row r="676" spans="1:15">
      <c r="A676">
        <v>662</v>
      </c>
      <c r="B676" t="s">
        <v>4684</v>
      </c>
      <c r="C676">
        <v>90.421455938697306</v>
      </c>
      <c r="D676" t="s">
        <v>6446</v>
      </c>
      <c r="E676" s="28" t="str">
        <f>IFERROR(_xlfn.XLOOKUP(B676,map_headernames!M:M,map_headernames!M:M),"")</f>
        <v/>
      </c>
      <c r="F676" s="28" t="str">
        <f>IFERROR(_xlfn.XLOOKUP(B676,map_headernames!N:N,map_headernames!N:N),"")</f>
        <v/>
      </c>
      <c r="G676" s="28" t="str">
        <f>IFERROR(_xlfn.XLOOKUP($B676,map_headernames!L:L,map_headernames!L:L),"")</f>
        <v/>
      </c>
      <c r="H676">
        <f>_xlfn.XLOOKUP(K676,map_headernames!$Q$1:$Q$734,map_headernames!$O$1:$O$734)</f>
        <v>0</v>
      </c>
      <c r="I676" s="23" t="str">
        <f>IFERROR(_xlfn.XLOOKUP(G676,map_headernames!L:L,map_headernames!O:O),"")</f>
        <v/>
      </c>
      <c r="L676" t="str">
        <f>IFERROR(_xlfn.XLOOKUP(G676,map_headernames!L:L,map_headernames!Q:Q),"")</f>
        <v/>
      </c>
      <c r="M676" t="str">
        <f>IFERROR(_xlfn.XLOOKUP(H676,map_headernames!O:O,map_headernames!Q:Q),"")</f>
        <v/>
      </c>
      <c r="O676" s="388" t="s">
        <v>6482</v>
      </c>
    </row>
  </sheetData>
  <autoFilter ref="B1:O676" xr:uid="{E6A213D6-8907-48F4-9049-354A05DB5DE4}"/>
  <sortState xmlns:xlrd2="http://schemas.microsoft.com/office/spreadsheetml/2017/richdata2" ref="A2:O676">
    <sortCondition ref="N2:N676"/>
    <sortCondition ref="A2:A6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map_headernames</vt:lpstr>
      <vt:lpstr>sortorder</vt:lpstr>
      <vt:lpstr>fixing demogindexstate</vt:lpstr>
      <vt:lpstr>template_add</vt:lpstr>
      <vt:lpstr>shortlabelling</vt:lpstr>
      <vt:lpstr>BGsACS</vt:lpstr>
      <vt:lpstr>ejscreen api</vt:lpstr>
      <vt:lpstr>api2.3</vt:lpstr>
      <vt:lpstr>acs22_v2.3</vt:lpstr>
      <vt:lpstr>language</vt:lpstr>
      <vt:lpstr>obsolete</vt:lpstr>
      <vt:lpstr>acsejscreenformulas</vt:lpstr>
      <vt:lpstr>csv ftp US Percentiles Dataset</vt:lpstr>
      <vt:lpstr>csv ftp US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2024-07-27T04:02:02Z</dcterms:modified>
</cp:coreProperties>
</file>